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azon" sheetId="1" r:id="rId4"/>
    <sheet state="visible" name="Prep Quality Standard Setup" sheetId="2" r:id="rId5"/>
    <sheet state="visible" name="Prep  Data Cleansing" sheetId="3" r:id="rId6"/>
    <sheet state="visible" name="Pivot Table 1" sheetId="4" r:id="rId7"/>
    <sheet state="visible" name="KPI &amp; Insight" sheetId="5" r:id="rId8"/>
  </sheets>
  <definedNames>
    <definedName name="positive_quality_tagged">#REF!</definedName>
    <definedName name="issue_sentiment_tagged">'Prep  Data Cleansing'!$J$2:$J$1466</definedName>
    <definedName name="rating">'Prep  Data Cleansing'!$A$2:$A$1466</definedName>
    <definedName name="issue_quality_tagged">'Prep  Data Cleansing'!$G$2:$G$1466</definedName>
    <definedName name="issue_packaging_tagged">'Prep  Data Cleansing'!$I$2:$I$1466</definedName>
    <definedName name="amazon">amazon!$A$1:$P$1466</definedName>
    <definedName name="issue_delivery_tagged">'Prep  Data Cleansing'!$H$2:$H$1466</definedName>
    <definedName hidden="1" localSheetId="0" name="_xlnm._FilterDatabase">amazon!$A$1:$P$1466</definedName>
  </definedNames>
  <calcPr/>
  <pivotCaches>
    <pivotCache cacheId="0" r:id="rId9"/>
  </pivotCaches>
</workbook>
</file>

<file path=xl/sharedStrings.xml><?xml version="1.0" encoding="utf-8"?>
<sst xmlns="http://schemas.openxmlformats.org/spreadsheetml/2006/main" count="29572" uniqueCount="13958">
  <si>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</si>
  <si>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</si>
  <si>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</si>
  <si>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</si>
  <si>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</si>
  <si>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</si>
  <si>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</si>
  <si>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</si>
  <si>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</si>
  <si>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</si>
  <si>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</si>
  <si>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</si>
  <si>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</si>
  <si>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</si>
  <si>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</si>
  <si>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</si>
  <si>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</si>
  <si>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</si>
  <si>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</si>
  <si>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₹399</t>
  </si>
  <si>
    <t>₹1,099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</si>
  <si>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</si>
  <si>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</si>
  <si>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</si>
  <si>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</si>
  <si>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</si>
  <si>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</si>
  <si>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</si>
  <si>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</si>
  <si>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</si>
  <si>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</si>
  <si>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₹199</t>
  </si>
  <si>
    <t>₹349</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</si>
  <si>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</si>
  <si>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</si>
  <si>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</si>
  <si>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</si>
  <si>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</si>
  <si>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</si>
  <si>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</si>
  <si>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</si>
  <si>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</si>
  <si>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</si>
  <si>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₹1,899</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</si>
  <si>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</si>
  <si>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</si>
  <si>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</si>
  <si>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</si>
  <si>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</si>
  <si>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</si>
  <si>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</si>
  <si>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</si>
  <si>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</si>
  <si>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</si>
  <si>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₹329</t>
  </si>
  <si>
    <t>₹699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</si>
  <si>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</si>
  <si>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</si>
  <si>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</si>
  <si>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</si>
  <si>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</si>
  <si>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</si>
  <si>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</si>
  <si>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</si>
  <si>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</si>
  <si>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</si>
  <si>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</si>
  <si>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</si>
  <si>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</si>
  <si>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</si>
  <si>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</si>
  <si>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</si>
  <si>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</si>
  <si>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</si>
  <si>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</si>
  <si>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</si>
  <si>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</si>
  <si>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₹149</t>
  </si>
  <si>
    <t>₹1,000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</si>
  <si>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</si>
  <si>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</si>
  <si>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</si>
  <si>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</si>
  <si>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</si>
  <si>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</si>
  <si>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</si>
  <si>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</si>
  <si>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</si>
  <si>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</si>
  <si>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₹176.63</t>
  </si>
  <si>
    <t>₹499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</si>
  <si>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</si>
  <si>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</si>
  <si>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</si>
  <si>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</si>
  <si>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</si>
  <si>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</si>
  <si>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</si>
  <si>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</si>
  <si>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</si>
  <si>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</si>
  <si>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₹229</t>
  </si>
  <si>
    <t>₹299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</si>
  <si>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</si>
  <si>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</si>
  <si>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</si>
  <si>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</si>
  <si>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</si>
  <si>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</si>
  <si>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</si>
  <si>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</si>
  <si>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</si>
  <si>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</si>
  <si>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</si>
  <si>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₹999</t>
  </si>
  <si>
    <t>1,79,691</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</si>
  <si>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</si>
  <si>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</si>
  <si>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</si>
  <si>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</si>
  <si>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</si>
  <si>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</si>
  <si>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</si>
  <si>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</si>
  <si>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</si>
  <si>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</si>
  <si>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</si>
  <si>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</si>
  <si>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</si>
  <si>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</si>
  <si>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</si>
  <si>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</si>
  <si>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</si>
  <si>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</si>
  <si>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</si>
  <si>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</si>
  <si>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</si>
  <si>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</si>
  <si>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</si>
  <si>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</si>
  <si>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</si>
  <si>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</si>
  <si>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</si>
  <si>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</si>
  <si>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</si>
  <si>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</si>
  <si>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</si>
  <si>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</si>
  <si>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</si>
  <si>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₹219</t>
  </si>
  <si>
    <t>₹700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</si>
  <si>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</si>
  <si>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</si>
  <si>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</si>
  <si>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</si>
  <si>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</si>
  <si>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</si>
  <si>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</si>
  <si>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</si>
  <si>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</si>
  <si>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</si>
  <si>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</si>
  <si>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₹350</t>
  </si>
  <si>
    <t>₹899</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</si>
  <si>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</si>
  <si>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</si>
  <si>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</si>
  <si>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</si>
  <si>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</si>
  <si>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</si>
  <si>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</si>
  <si>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</si>
  <si>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</si>
  <si>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</si>
  <si>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</si>
  <si>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</si>
  <si>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</si>
  <si>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</si>
  <si>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</si>
  <si>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</si>
  <si>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</si>
  <si>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</si>
  <si>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</si>
  <si>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</si>
  <si>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</si>
  <si>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</si>
  <si>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</si>
  <si>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</si>
  <si>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</si>
  <si>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</si>
  <si>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</si>
  <si>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</si>
  <si>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</si>
  <si>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</si>
  <si>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</si>
  <si>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₹13,999</t>
  </si>
  <si>
    <t>₹24,999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</si>
  <si>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</si>
  <si>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</si>
  <si>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</si>
  <si>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</si>
  <si>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</si>
  <si>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</si>
  <si>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</si>
  <si>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</si>
  <si>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</si>
  <si>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</si>
  <si>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₹249</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</si>
  <si>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</si>
  <si>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</si>
  <si>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</si>
  <si>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</si>
  <si>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</si>
  <si>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</si>
  <si>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</si>
  <si>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</si>
  <si>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</si>
  <si>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</si>
  <si>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</si>
  <si>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</si>
  <si>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</si>
  <si>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</si>
  <si>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</si>
  <si>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₹13,490</t>
  </si>
  <si>
    <t>₹21,990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</si>
  <si>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</si>
  <si>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</si>
  <si>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</si>
  <si>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</si>
  <si>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</si>
  <si>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</si>
  <si>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</si>
  <si>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</si>
  <si>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</si>
  <si>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</si>
  <si>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₹970</t>
  </si>
  <si>
    <t>₹1,799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</si>
  <si>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</si>
  <si>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</si>
  <si>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</si>
  <si>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</si>
  <si>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</si>
  <si>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</si>
  <si>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</si>
  <si>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</si>
  <si>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</si>
  <si>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</si>
  <si>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</si>
  <si>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</si>
  <si>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</si>
  <si>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</si>
  <si>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</si>
  <si>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</si>
  <si>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</si>
  <si>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</si>
  <si>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</si>
  <si>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</si>
  <si>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</si>
  <si>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</si>
  <si>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</si>
  <si>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</si>
  <si>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</si>
  <si>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</si>
  <si>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</si>
  <si>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</si>
  <si>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</si>
  <si>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</si>
  <si>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</si>
  <si>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</si>
  <si>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</si>
  <si>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</si>
  <si>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</si>
  <si>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</si>
  <si>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</si>
  <si>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</si>
  <si>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</si>
  <si>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</si>
  <si>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</si>
  <si>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</si>
  <si>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</si>
  <si>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₹11,499</t>
  </si>
  <si>
    <t>₹19,990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</si>
  <si>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</si>
  <si>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</si>
  <si>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</si>
  <si>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</si>
  <si>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</si>
  <si>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</si>
  <si>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</si>
  <si>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</si>
  <si>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</si>
  <si>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</si>
  <si>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</si>
  <si>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</si>
  <si>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</si>
  <si>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</si>
  <si>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</si>
  <si>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</si>
  <si>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</si>
  <si>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</si>
  <si>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</si>
  <si>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</si>
  <si>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₹14,999</t>
  </si>
  <si>
    <t>₹19,999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</si>
  <si>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</si>
  <si>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</si>
  <si>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</si>
  <si>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</si>
  <si>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</si>
  <si>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</si>
  <si>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</si>
  <si>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</si>
  <si>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</si>
  <si>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</si>
  <si>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</si>
  <si>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</si>
  <si>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</si>
  <si>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</si>
  <si>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</si>
  <si>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</si>
  <si>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</si>
  <si>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</si>
  <si>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</si>
  <si>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</si>
  <si>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</si>
  <si>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</si>
  <si>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</si>
  <si>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</si>
  <si>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</si>
  <si>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</si>
  <si>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</si>
  <si>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</si>
  <si>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</si>
  <si>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</si>
  <si>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</si>
  <si>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</si>
  <si>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</si>
  <si>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</si>
  <si>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</si>
  <si>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</si>
  <si>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</si>
  <si>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</si>
  <si>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</si>
  <si>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</si>
  <si>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</si>
  <si>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</si>
  <si>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</si>
  <si>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</si>
  <si>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</si>
  <si>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</si>
  <si>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</si>
  <si>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</si>
  <si>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</si>
  <si>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</si>
  <si>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</si>
  <si>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</si>
  <si>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</si>
  <si>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</si>
  <si>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</si>
  <si>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</si>
  <si>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</si>
  <si>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</si>
  <si>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</si>
  <si>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</si>
  <si>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</si>
  <si>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</si>
  <si>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</si>
  <si>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</si>
  <si>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</si>
  <si>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</si>
  <si>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</si>
  <si>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</si>
  <si>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</si>
  <si>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</si>
  <si>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</si>
  <si>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</si>
  <si>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</si>
  <si>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</si>
  <si>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</si>
  <si>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</si>
  <si>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</si>
  <si>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</si>
  <si>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</si>
  <si>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</si>
  <si>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</si>
  <si>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</si>
  <si>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</si>
  <si>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</si>
  <si>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</si>
  <si>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</si>
  <si>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</si>
  <si>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</si>
  <si>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</si>
  <si>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</si>
  <si>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</si>
  <si>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</si>
  <si>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</si>
  <si>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</si>
  <si>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</si>
  <si>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₹99</t>
  </si>
  <si>
    <t>₹666.66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</si>
  <si>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</si>
  <si>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</si>
  <si>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</si>
  <si>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</si>
  <si>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</si>
  <si>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</si>
  <si>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</si>
  <si>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</si>
  <si>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</si>
  <si>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</si>
  <si>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</si>
  <si>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</si>
  <si>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</si>
  <si>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</si>
  <si>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</si>
  <si>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</si>
  <si>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</si>
  <si>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</si>
  <si>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</si>
  <si>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</si>
  <si>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</si>
  <si>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</si>
  <si>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</si>
  <si>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</si>
  <si>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</si>
  <si>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</si>
  <si>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</si>
  <si>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₹32,999</t>
  </si>
  <si>
    <t>₹45,999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</si>
  <si>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</si>
  <si>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</si>
  <si>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</si>
  <si>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</si>
  <si>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</si>
  <si>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</si>
  <si>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</si>
  <si>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</si>
  <si>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</si>
  <si>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</si>
  <si>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</si>
  <si>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</si>
  <si>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</si>
  <si>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</si>
  <si>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</si>
  <si>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</si>
  <si>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</si>
  <si>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</si>
  <si>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</si>
  <si>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</si>
  <si>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₹209</t>
  </si>
  <si>
    <t>₹695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</si>
  <si>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</si>
  <si>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</si>
  <si>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</si>
  <si>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</si>
  <si>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</si>
  <si>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</si>
  <si>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</si>
  <si>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</si>
  <si>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</si>
  <si>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</si>
  <si>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</si>
  <si>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</si>
  <si>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</si>
  <si>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</si>
  <si>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</si>
  <si>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</si>
  <si>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</si>
  <si>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</si>
  <si>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</si>
  <si>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</si>
  <si>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</si>
  <si>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</si>
  <si>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</si>
  <si>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</si>
  <si>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</si>
  <si>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</si>
  <si>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</si>
  <si>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₹1,599</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</si>
  <si>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</si>
  <si>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</si>
  <si>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</si>
  <si>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</si>
  <si>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</si>
  <si>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</si>
  <si>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</si>
  <si>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</si>
  <si>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</si>
  <si>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</si>
  <si>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</si>
  <si>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</si>
  <si>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</si>
  <si>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</si>
  <si>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</si>
  <si>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</si>
  <si>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</si>
  <si>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</si>
  <si>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</si>
  <si>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</si>
  <si>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</si>
  <si>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</si>
  <si>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</si>
  <si>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</si>
  <si>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</si>
  <si>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</si>
  <si>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₹507</t>
  </si>
  <si>
    <t>₹1,208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</si>
  <si>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</si>
  <si>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</si>
  <si>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</si>
  <si>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</si>
  <si>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</si>
  <si>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</si>
  <si>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</si>
  <si>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</si>
  <si>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</si>
  <si>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</si>
  <si>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₹309</t>
  </si>
  <si>
    <t>₹475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</si>
  <si>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</si>
  <si>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</si>
  <si>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</si>
  <si>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</si>
  <si>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</si>
  <si>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</si>
  <si>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</si>
  <si>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</si>
  <si>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</si>
  <si>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</si>
  <si>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</si>
  <si>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</si>
  <si>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</si>
  <si>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</si>
  <si>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</si>
  <si>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</si>
  <si>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</si>
  <si>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</si>
  <si>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</si>
  <si>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</si>
  <si>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</si>
  <si>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</si>
  <si>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</si>
  <si>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</si>
  <si>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</si>
  <si>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</si>
  <si>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</si>
  <si>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₹1,199</t>
  </si>
  <si>
    <t>₹2,199</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</si>
  <si>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</si>
  <si>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</si>
  <si>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</si>
  <si>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</si>
  <si>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</si>
  <si>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</si>
  <si>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</si>
  <si>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</si>
  <si>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</si>
  <si>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</si>
  <si>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</si>
  <si>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</si>
  <si>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</si>
  <si>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</si>
  <si>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</si>
  <si>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</si>
  <si>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</si>
  <si>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</si>
  <si>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</si>
  <si>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</si>
  <si>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</si>
  <si>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</si>
  <si>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</si>
  <si>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</si>
  <si>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</si>
  <si>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</si>
  <si>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</si>
  <si>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</si>
  <si>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₹6,999</t>
  </si>
  <si>
    <t>₹12,999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</si>
  <si>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</si>
  <si>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</si>
  <si>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</si>
  <si>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</si>
  <si>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</si>
  <si>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</si>
  <si>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</si>
  <si>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</si>
  <si>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</si>
  <si>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</si>
  <si>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</si>
  <si>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</si>
  <si>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</si>
  <si>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</si>
  <si>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</si>
  <si>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</si>
  <si>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</si>
  <si>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</si>
  <si>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</si>
  <si>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</si>
  <si>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</si>
  <si>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</si>
  <si>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</si>
  <si>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</si>
  <si>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</si>
  <si>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</si>
  <si>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</si>
  <si>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</si>
  <si>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</si>
  <si>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</si>
  <si>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</si>
  <si>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₹649</t>
  </si>
  <si>
    <t>₹1,399</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</si>
  <si>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</si>
  <si>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</si>
  <si>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</si>
  <si>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</si>
  <si>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</si>
  <si>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₹15,999</t>
  </si>
  <si>
    <t>₹21,999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</si>
  <si>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</si>
  <si>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</si>
  <si>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</si>
  <si>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</si>
  <si>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</si>
  <si>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₹348</t>
  </si>
  <si>
    <t>₹1,499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</si>
  <si>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</si>
  <si>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</si>
  <si>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</si>
  <si>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</si>
  <si>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</si>
  <si>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</si>
  <si>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</si>
  <si>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</si>
  <si>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</si>
  <si>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</si>
  <si>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</si>
  <si>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</si>
  <si>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</si>
  <si>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</si>
  <si>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</si>
  <si>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</si>
  <si>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</si>
  <si>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</si>
  <si>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</si>
  <si>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</si>
  <si>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</si>
  <si>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</si>
  <si>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</si>
  <si>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</si>
  <si>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</si>
  <si>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</si>
  <si>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</si>
  <si>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</si>
  <si>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</si>
  <si>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</si>
  <si>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₹32,990</t>
  </si>
  <si>
    <t>₹47,900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</si>
  <si>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</si>
  <si>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</si>
  <si>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</si>
  <si>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</si>
  <si>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</si>
  <si>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</si>
  <si>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</si>
  <si>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</si>
  <si>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</si>
  <si>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</si>
  <si>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</si>
  <si>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</si>
  <si>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</si>
  <si>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</si>
  <si>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</si>
  <si>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</si>
  <si>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</si>
  <si>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</si>
  <si>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</si>
  <si>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</si>
  <si>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</si>
  <si>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</si>
  <si>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</si>
  <si>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</si>
  <si>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</si>
  <si>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</si>
  <si>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</si>
  <si>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</si>
  <si>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</si>
  <si>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</si>
  <si>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</si>
  <si>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</si>
  <si>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</si>
  <si>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</si>
  <si>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</si>
  <si>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</si>
  <si>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</si>
  <si>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</si>
  <si>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</si>
  <si>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</si>
  <si>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</si>
  <si>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</si>
  <si>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</si>
  <si>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</si>
  <si>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</si>
  <si>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</si>
  <si>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</si>
  <si>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</si>
  <si>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</si>
  <si>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</si>
  <si>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</si>
  <si>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</si>
  <si>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</si>
  <si>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</si>
  <si>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</si>
  <si>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</si>
  <si>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</si>
  <si>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</si>
  <si>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</si>
  <si>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₹7,999</t>
  </si>
  <si>
    <t>₹14,990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</si>
  <si>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</si>
  <si>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</si>
  <si>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</si>
  <si>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</si>
  <si>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</si>
  <si>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</si>
  <si>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</si>
  <si>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</si>
  <si>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</si>
  <si>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</si>
  <si>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</si>
  <si>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</si>
  <si>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</si>
  <si>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</si>
  <si>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</si>
  <si>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</si>
  <si>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</si>
  <si>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</si>
  <si>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</si>
  <si>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</si>
  <si>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</si>
  <si>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</si>
  <si>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</si>
  <si>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</si>
  <si>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</si>
  <si>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</si>
  <si>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</si>
  <si>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</si>
  <si>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</si>
  <si>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</si>
  <si>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</si>
  <si>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</si>
  <si>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</si>
  <si>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</si>
  <si>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</si>
  <si>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</si>
  <si>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</si>
  <si>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</si>
  <si>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</si>
  <si>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</si>
  <si>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</si>
  <si>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</si>
  <si>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</si>
  <si>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</si>
  <si>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</si>
  <si>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</si>
  <si>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</si>
  <si>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</si>
  <si>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</si>
  <si>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</si>
  <si>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</si>
  <si>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</si>
  <si>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₹26,999</t>
  </si>
  <si>
    <t>₹42,999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</si>
  <si>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</si>
  <si>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</si>
  <si>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</si>
  <si>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</si>
  <si>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</si>
  <si>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</si>
  <si>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</si>
  <si>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</si>
  <si>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</si>
  <si>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</si>
  <si>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</si>
  <si>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</si>
  <si>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</si>
  <si>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</si>
  <si>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</si>
  <si>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</si>
  <si>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</si>
  <si>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</si>
  <si>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</si>
  <si>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</si>
  <si>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</si>
  <si>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</si>
  <si>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</si>
  <si>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</si>
  <si>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</si>
  <si>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</si>
  <si>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</si>
  <si>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</si>
  <si>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</si>
  <si>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</si>
  <si>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</si>
  <si>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</si>
  <si>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</si>
  <si>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</si>
  <si>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</si>
  <si>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</si>
  <si>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</si>
  <si>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</si>
  <si>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</si>
  <si>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</si>
  <si>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</si>
  <si>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</si>
  <si>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</si>
  <si>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</si>
  <si>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</si>
  <si>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</si>
  <si>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₹10,901</t>
  </si>
  <si>
    <t>₹30,990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</si>
  <si>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</si>
  <si>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</si>
  <si>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</si>
  <si>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</si>
  <si>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</si>
  <si>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</si>
  <si>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</si>
  <si>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</si>
  <si>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</si>
  <si>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</si>
  <si>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</si>
  <si>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</si>
  <si>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</si>
  <si>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</si>
  <si>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</si>
  <si>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</si>
  <si>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</si>
  <si>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</si>
  <si>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</si>
  <si>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</si>
  <si>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₹1,434</t>
  </si>
  <si>
    <t>₹3,999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</si>
  <si>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</si>
  <si>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</si>
  <si>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</si>
  <si>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</si>
  <si>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</si>
  <si>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</si>
  <si>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</si>
  <si>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</si>
  <si>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</si>
  <si>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</si>
  <si>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</si>
  <si>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</si>
  <si>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</si>
  <si>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</si>
  <si>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</si>
  <si>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</si>
  <si>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</si>
  <si>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</si>
  <si>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</si>
  <si>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</si>
  <si>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</si>
  <si>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</si>
  <si>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₹7,299</t>
  </si>
  <si>
    <t>₹19,125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</si>
  <si>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</si>
  <si>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</si>
  <si>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</si>
  <si>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</si>
  <si>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</si>
  <si>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</si>
  <si>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</si>
  <si>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</si>
  <si>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</si>
  <si>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</si>
  <si>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</si>
  <si>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</si>
  <si>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</si>
  <si>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</si>
  <si>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</si>
  <si>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</si>
  <si>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</si>
  <si>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</si>
  <si>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</si>
  <si>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</si>
  <si>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₹325</t>
  </si>
  <si>
    <t>₹1,299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</si>
  <si>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</si>
  <si>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</si>
  <si>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</si>
  <si>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</si>
  <si>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</si>
  <si>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</si>
  <si>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</si>
  <si>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</si>
  <si>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</si>
  <si>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</si>
  <si>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₹29,999</t>
  </si>
  <si>
    <t>₹39,999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</si>
  <si>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</si>
  <si>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</si>
  <si>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</si>
  <si>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</si>
  <si>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</si>
  <si>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₹27,999</t>
  </si>
  <si>
    <t>₹40,990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</si>
  <si>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</si>
  <si>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</si>
  <si>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</si>
  <si>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</si>
  <si>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</si>
  <si>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</si>
  <si>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</si>
  <si>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</si>
  <si>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</si>
  <si>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</si>
  <si>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</si>
  <si>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</si>
  <si>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</si>
  <si>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</si>
  <si>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</si>
  <si>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</si>
  <si>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</si>
  <si>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</si>
  <si>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</si>
  <si>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</si>
  <si>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</si>
  <si>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</si>
  <si>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</si>
  <si>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</si>
  <si>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</si>
  <si>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</si>
  <si>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₹269</t>
  </si>
  <si>
    <t>₹800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</si>
  <si>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</si>
  <si>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</si>
  <si>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</si>
  <si>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</si>
  <si>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</si>
  <si>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</si>
  <si>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</si>
  <si>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</si>
  <si>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</si>
  <si>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</si>
  <si>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</si>
  <si>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</si>
  <si>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</si>
  <si>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</si>
  <si>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</si>
  <si>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</si>
  <si>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</si>
  <si>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</si>
  <si>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</si>
  <si>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</si>
  <si>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</si>
  <si>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</si>
  <si>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</si>
  <si>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</si>
  <si>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</si>
  <si>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</si>
  <si>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</si>
  <si>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</si>
  <si>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</si>
  <si>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</si>
  <si>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</si>
  <si>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</si>
  <si>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</si>
  <si>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</si>
  <si>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</si>
  <si>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</si>
  <si>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</si>
  <si>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</si>
  <si>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</si>
  <si>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</si>
  <si>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</si>
  <si>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</si>
  <si>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</si>
  <si>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</si>
  <si>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</si>
  <si>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</si>
  <si>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</si>
  <si>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</si>
  <si>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</si>
  <si>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</si>
  <si>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</si>
  <si>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</si>
  <si>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</si>
  <si>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</si>
  <si>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</si>
  <si>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</si>
  <si>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</si>
  <si>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</si>
  <si>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</si>
  <si>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</si>
  <si>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</si>
  <si>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</si>
  <si>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</si>
  <si>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</si>
  <si>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</si>
  <si>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</si>
  <si>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</si>
  <si>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</si>
  <si>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</si>
  <si>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</si>
  <si>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</si>
  <si>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</si>
  <si>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</si>
  <si>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</si>
  <si>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</si>
  <si>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</si>
  <si>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</si>
  <si>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</si>
  <si>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</si>
  <si>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</si>
  <si>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</si>
  <si>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</si>
  <si>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</si>
  <si>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₹719</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</si>
  <si>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</si>
  <si>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</si>
  <si>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</si>
  <si>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</si>
  <si>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</si>
  <si>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</si>
  <si>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</si>
  <si>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</si>
  <si>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</si>
  <si>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</si>
  <si>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</si>
  <si>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</si>
  <si>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</si>
  <si>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</si>
  <si>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</si>
  <si>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</si>
  <si>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</si>
  <si>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</si>
  <si>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</si>
  <si>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</si>
  <si>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₹849</t>
  </si>
  <si>
    <t>₹1,809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</si>
  <si>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</si>
  <si>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</si>
  <si>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</si>
  <si>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</si>
  <si>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</si>
  <si>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</si>
  <si>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</si>
  <si>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</si>
  <si>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</si>
  <si>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</si>
  <si>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</si>
  <si>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</si>
  <si>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</si>
  <si>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</si>
  <si>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</si>
  <si>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</si>
  <si>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</si>
  <si>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</si>
  <si>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</si>
  <si>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</si>
  <si>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</si>
  <si>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</si>
  <si>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</si>
  <si>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</si>
  <si>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</si>
  <si>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</si>
  <si>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</si>
  <si>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</si>
  <si>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</si>
  <si>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</si>
  <si>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</si>
  <si>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</si>
  <si>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</si>
  <si>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</si>
  <si>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</si>
  <si>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</si>
  <si>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</si>
  <si>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</si>
  <si>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</si>
  <si>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</si>
  <si>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</si>
  <si>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</si>
  <si>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</si>
  <si>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</si>
  <si>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</si>
  <si>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</si>
  <si>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</si>
  <si>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</si>
  <si>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</si>
  <si>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</si>
  <si>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</si>
  <si>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</si>
  <si>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</si>
  <si>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</si>
  <si>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</si>
  <si>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</si>
  <si>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</si>
  <si>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</si>
  <si>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</si>
  <si>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₹37,999</t>
  </si>
  <si>
    <t>₹65,000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</si>
  <si>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</si>
  <si>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</si>
  <si>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</si>
  <si>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</si>
  <si>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</si>
  <si>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</si>
  <si>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</si>
  <si>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</si>
  <si>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</si>
  <si>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</si>
  <si>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</si>
  <si>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</si>
  <si>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</si>
  <si>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</si>
  <si>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</si>
  <si>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</si>
  <si>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₹7,390</t>
  </si>
  <si>
    <t>₹20,000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</si>
  <si>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</si>
  <si>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</si>
  <si>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</si>
  <si>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</si>
  <si>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</si>
  <si>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</si>
  <si>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</si>
  <si>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</si>
  <si>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</si>
  <si>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</si>
  <si>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</si>
  <si>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</si>
  <si>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</si>
  <si>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</si>
  <si>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</si>
  <si>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</si>
  <si>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₹15,990</t>
  </si>
  <si>
    <t>₹23,990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</si>
  <si>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</si>
  <si>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</si>
  <si>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</si>
  <si>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</si>
  <si>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</si>
  <si>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</si>
  <si>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</si>
  <si>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</si>
  <si>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</si>
  <si>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</si>
  <si>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</si>
  <si>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</si>
  <si>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</si>
  <si>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</si>
  <si>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</si>
  <si>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</si>
  <si>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</si>
  <si>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</si>
  <si>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</si>
  <si>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</si>
  <si>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</si>
  <si>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</si>
  <si>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</si>
  <si>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</si>
  <si>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</si>
  <si>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</si>
  <si>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</si>
  <si>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</si>
  <si>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</si>
  <si>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</si>
  <si>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</si>
  <si>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</si>
  <si>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</si>
  <si>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</si>
  <si>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</si>
  <si>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</si>
  <si>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</si>
  <si>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</si>
  <si>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</si>
  <si>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</si>
  <si>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</si>
  <si>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</si>
  <si>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</si>
  <si>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</si>
  <si>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</si>
  <si>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</si>
  <si>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</si>
  <si>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</si>
  <si>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</si>
  <si>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</si>
  <si>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</si>
  <si>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</si>
  <si>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</si>
  <si>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</si>
  <si>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</si>
  <si>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</si>
  <si>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</si>
  <si>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</si>
  <si>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</si>
  <si>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</si>
  <si>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</si>
  <si>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</si>
  <si>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</si>
  <si>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</si>
  <si>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</si>
  <si>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</si>
  <si>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</si>
  <si>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</si>
  <si>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</si>
  <si>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</si>
  <si>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</si>
  <si>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</si>
  <si>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</si>
  <si>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</si>
  <si>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</si>
  <si>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</si>
  <si>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</si>
  <si>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</si>
  <si>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</si>
  <si>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</si>
  <si>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</si>
  <si>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</si>
  <si>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</si>
  <si>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</si>
  <si>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</si>
  <si>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</si>
  <si>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</si>
  <si>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</si>
  <si>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</si>
  <si>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</si>
  <si>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</si>
  <si>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</si>
  <si>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</si>
  <si>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</si>
  <si>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</si>
  <si>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</si>
  <si>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</si>
  <si>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</si>
  <si>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</si>
  <si>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</si>
  <si>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</si>
  <si>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</si>
  <si>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</si>
  <si>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</si>
  <si>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₹20,990</t>
  </si>
  <si>
    <t>₹44,990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</si>
  <si>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</si>
  <si>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</si>
  <si>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</si>
  <si>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</si>
  <si>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</si>
  <si>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</si>
  <si>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</si>
  <si>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</si>
  <si>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</si>
  <si>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</si>
  <si>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</si>
  <si>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</si>
  <si>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</si>
  <si>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</si>
  <si>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</si>
  <si>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</si>
  <si>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</si>
  <si>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</si>
  <si>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</si>
  <si>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</si>
  <si>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</si>
  <si>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</si>
  <si>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</si>
  <si>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</si>
  <si>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</si>
  <si>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</si>
  <si>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</si>
  <si>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</si>
  <si>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</si>
  <si>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</si>
  <si>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</si>
  <si>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</si>
  <si>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</si>
  <si>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</si>
  <si>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</si>
  <si>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</si>
  <si>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</si>
  <si>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</si>
  <si>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₹9,999</t>
  </si>
  <si>
    <t>₹27,990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</si>
  <si>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</si>
  <si>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</si>
  <si>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</si>
  <si>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</si>
  <si>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</si>
  <si>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</si>
  <si>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</si>
  <si>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</si>
  <si>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</si>
  <si>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</si>
  <si>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</si>
  <si>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</si>
  <si>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</si>
  <si>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</si>
  <si>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</si>
  <si>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</si>
  <si>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</si>
  <si>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</si>
  <si>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</si>
  <si>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</si>
  <si>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</si>
  <si>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₹489</t>
  </si>
  <si>
    <t>₹1,200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</si>
  <si>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</si>
  <si>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</si>
  <si>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</si>
  <si>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</si>
  <si>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</si>
  <si>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</si>
  <si>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</si>
  <si>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</si>
  <si>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</si>
  <si>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</si>
  <si>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₹23,999</t>
  </si>
  <si>
    <t>₹34,990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</si>
  <si>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</si>
  <si>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</si>
  <si>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</si>
  <si>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</si>
  <si>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</si>
  <si>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</si>
  <si>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</si>
  <si>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</si>
  <si>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</si>
  <si>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</si>
  <si>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</si>
  <si>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</si>
  <si>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</si>
  <si>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</si>
  <si>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</si>
  <si>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</si>
  <si>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</si>
  <si>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</si>
  <si>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</si>
  <si>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</si>
  <si>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</si>
  <si>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</si>
  <si>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</si>
  <si>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</si>
  <si>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</si>
  <si>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</si>
  <si>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</si>
  <si>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</si>
  <si>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</si>
  <si>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</si>
  <si>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₹689</t>
  </si>
  <si>
    <t>₹1,500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</si>
  <si>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</si>
  <si>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</si>
  <si>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</si>
  <si>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</si>
  <si>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</si>
  <si>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</si>
  <si>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</si>
  <si>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</si>
  <si>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</si>
  <si>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</si>
  <si>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</si>
  <si>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</si>
  <si>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</si>
  <si>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</si>
  <si>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</si>
  <si>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</si>
  <si>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</si>
  <si>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</si>
  <si>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</si>
  <si>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</si>
  <si>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</si>
  <si>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</si>
  <si>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</si>
  <si>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</si>
  <si>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</si>
  <si>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</si>
  <si>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</si>
  <si>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₹2,399</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</si>
  <si>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</si>
  <si>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</si>
  <si>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</si>
  <si>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</si>
  <si>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</si>
  <si>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</si>
  <si>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</si>
  <si>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</si>
  <si>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</si>
  <si>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</si>
  <si>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</si>
  <si>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</si>
  <si>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</si>
  <si>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</si>
  <si>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</si>
  <si>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</si>
  <si>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</si>
  <si>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</si>
  <si>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</si>
  <si>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</si>
  <si>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</si>
  <si>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</si>
  <si>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</si>
  <si>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</si>
  <si>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</si>
  <si>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</si>
  <si>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</si>
  <si>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</si>
  <si>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</si>
  <si>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</si>
  <si>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</si>
  <si>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</si>
  <si>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</si>
  <si>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</si>
  <si>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</si>
  <si>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₹1,699</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</si>
  <si>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</si>
  <si>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</si>
  <si>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</si>
  <si>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</si>
  <si>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</si>
  <si>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</si>
  <si>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</si>
  <si>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</si>
  <si>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</si>
  <si>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</si>
  <si>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</si>
  <si>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</si>
  <si>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</si>
  <si>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</si>
  <si>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</si>
  <si>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</si>
  <si>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₹749</t>
  </si>
  <si>
    <t>₹1,339</t>
  </si>
  <si>
    <t>1,79,692</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</si>
  <si>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</si>
  <si>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</si>
  <si>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</si>
  <si>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</si>
  <si>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</si>
  <si>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</si>
  <si>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</si>
  <si>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</si>
  <si>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</si>
  <si>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</si>
  <si>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</si>
  <si>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</si>
  <si>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</si>
  <si>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</si>
  <si>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</si>
  <si>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</si>
  <si>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</si>
  <si>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</si>
  <si>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</si>
  <si>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</si>
  <si>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</si>
  <si>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</si>
  <si>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</si>
  <si>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</si>
  <si>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</si>
  <si>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</si>
  <si>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</si>
  <si>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</si>
  <si>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</si>
  <si>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</si>
  <si>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</si>
  <si>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</si>
  <si>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</si>
  <si>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</si>
  <si>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</si>
  <si>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</si>
  <si>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</si>
  <si>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</si>
  <si>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</si>
  <si>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</si>
  <si>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</si>
  <si>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</si>
  <si>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</si>
  <si>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</si>
  <si>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</si>
  <si>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</si>
  <si>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</si>
  <si>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</si>
  <si>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</si>
  <si>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</si>
  <si>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</si>
  <si>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</si>
  <si>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</si>
  <si>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</si>
  <si>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</si>
  <si>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</si>
  <si>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</si>
  <si>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</si>
  <si>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</si>
  <si>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</si>
  <si>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</si>
  <si>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</si>
  <si>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</si>
  <si>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</si>
  <si>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</si>
  <si>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</si>
  <si>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</si>
  <si>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</si>
  <si>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</si>
  <si>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</si>
  <si>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</si>
  <si>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</si>
  <si>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</si>
  <si>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</si>
  <si>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</si>
  <si>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</si>
  <si>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</si>
  <si>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</si>
  <si>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</si>
  <si>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</si>
  <si>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</si>
  <si>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</si>
  <si>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</si>
  <si>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</si>
  <si>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₹15,490</t>
  </si>
  <si>
    <t>₹20,900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</si>
  <si>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</si>
  <si>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</si>
  <si>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</si>
  <si>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</si>
  <si>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</si>
  <si>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</si>
  <si>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</si>
  <si>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</si>
  <si>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</si>
  <si>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</si>
  <si>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</si>
  <si>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</si>
  <si>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</si>
  <si>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</si>
  <si>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</si>
  <si>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</si>
  <si>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</si>
  <si>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</si>
  <si>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</si>
  <si>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</si>
  <si>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</si>
  <si>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</si>
  <si>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</si>
  <si>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</si>
  <si>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</si>
  <si>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</si>
  <si>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</si>
  <si>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</si>
  <si>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</si>
  <si>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</si>
  <si>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</si>
  <si>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</si>
  <si>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</si>
  <si>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</si>
  <si>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</si>
  <si>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</si>
  <si>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</si>
  <si>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</si>
  <si>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</si>
  <si>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</si>
  <si>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</si>
  <si>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</si>
  <si>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</si>
  <si>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</si>
  <si>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</si>
  <si>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</si>
  <si>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</si>
  <si>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</si>
  <si>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</si>
  <si>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</si>
  <si>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</si>
  <si>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</si>
  <si>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</si>
  <si>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</si>
  <si>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</si>
  <si>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</si>
  <si>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</si>
  <si>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</si>
  <si>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</si>
  <si>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</si>
  <si>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</si>
  <si>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</si>
  <si>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</si>
  <si>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</si>
  <si>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</si>
  <si>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</si>
  <si>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</si>
  <si>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</si>
  <si>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₹1,089</t>
  </si>
  <si>
    <t>₹1,600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</si>
  <si>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</si>
  <si>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</si>
  <si>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</si>
  <si>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</si>
  <si>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</si>
  <si>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</si>
  <si>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</si>
  <si>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</si>
  <si>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</si>
  <si>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</si>
  <si>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</si>
  <si>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</si>
  <si>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</si>
  <si>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</si>
  <si>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</si>
  <si>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</si>
  <si>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</si>
  <si>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</si>
  <si>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</si>
  <si>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</si>
  <si>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</si>
  <si>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</si>
  <si>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</si>
  <si>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</si>
  <si>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</si>
  <si>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</si>
  <si>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</si>
  <si>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</si>
  <si>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</si>
  <si>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</si>
  <si>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</si>
  <si>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</si>
  <si>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</si>
  <si>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</si>
  <si>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</si>
  <si>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</si>
  <si>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</si>
  <si>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</si>
  <si>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</si>
  <si>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</si>
  <si>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</si>
  <si>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</si>
  <si>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</si>
  <si>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</si>
  <si>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</si>
  <si>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</si>
  <si>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</si>
  <si>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</si>
  <si>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</si>
  <si>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</si>
  <si>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</si>
  <si>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</si>
  <si>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</si>
  <si>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</si>
  <si>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</si>
  <si>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</si>
  <si>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</si>
  <si>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</si>
  <si>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</si>
  <si>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</si>
  <si>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</si>
  <si>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</si>
  <si>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</si>
  <si>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</si>
  <si>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</si>
  <si>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</si>
  <si>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</si>
  <si>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</si>
  <si>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</si>
  <si>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</si>
  <si>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₹12,499</t>
  </si>
  <si>
    <t>₹22,990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</si>
  <si>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</si>
  <si>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</si>
  <si>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</si>
  <si>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</si>
  <si>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</si>
  <si>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</si>
  <si>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</si>
  <si>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</si>
  <si>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</si>
  <si>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</si>
  <si>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</si>
  <si>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</si>
  <si>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</si>
  <si>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</si>
  <si>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</si>
  <si>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</si>
  <si>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</si>
  <si>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</si>
  <si>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</si>
  <si>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</si>
  <si>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₹2,499</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</si>
  <si>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</si>
  <si>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</si>
  <si>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</si>
  <si>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</si>
  <si>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</si>
  <si>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</si>
  <si>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</si>
  <si>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</si>
  <si>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</si>
  <si>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</si>
  <si>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</si>
  <si>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</si>
  <si>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</si>
  <si>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</si>
  <si>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</si>
  <si>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</si>
  <si>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</si>
  <si>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</si>
  <si>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</si>
  <si>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</si>
  <si>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</si>
  <si>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</si>
  <si>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</si>
  <si>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</si>
  <si>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</si>
  <si>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</si>
  <si>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</si>
  <si>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</si>
  <si>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</si>
  <si>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</si>
  <si>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</si>
  <si>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</si>
  <si>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</si>
  <si>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</si>
  <si>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</si>
  <si>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</si>
  <si>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</si>
  <si>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</si>
  <si>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</si>
  <si>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</si>
  <si>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</si>
  <si>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</si>
  <si>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</si>
  <si>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</si>
  <si>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</si>
  <si>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</si>
  <si>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</si>
  <si>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</si>
  <si>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</si>
  <si>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</si>
  <si>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</si>
  <si>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</si>
  <si>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</si>
  <si>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</si>
  <si>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</si>
  <si>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</si>
  <si>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</si>
  <si>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</si>
  <si>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</si>
  <si>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</si>
  <si>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</si>
  <si>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</si>
  <si>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</si>
  <si>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</si>
  <si>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</si>
  <si>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</si>
  <si>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</si>
  <si>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</si>
  <si>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</si>
  <si>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</si>
  <si>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</si>
  <si>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</si>
  <si>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</si>
  <si>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</si>
  <si>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</si>
  <si>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</si>
  <si>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</si>
  <si>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</si>
  <si>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</si>
  <si>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</si>
  <si>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</si>
  <si>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</si>
  <si>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</si>
  <si>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</si>
  <si>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</si>
  <si>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</si>
  <si>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</si>
  <si>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</si>
  <si>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</si>
  <si>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</si>
  <si>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</si>
  <si>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</si>
  <si>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</si>
  <si>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</si>
  <si>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</si>
  <si>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</si>
  <si>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</si>
  <si>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</si>
  <si>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</si>
  <si>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</si>
  <si>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</si>
  <si>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</si>
  <si>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</si>
  <si>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</si>
  <si>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</si>
  <si>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</si>
  <si>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</si>
  <si>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</si>
  <si>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</si>
  <si>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</si>
  <si>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</si>
  <si>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</si>
  <si>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</si>
  <si>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</si>
  <si>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</si>
  <si>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</si>
  <si>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</si>
  <si>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</si>
  <si>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</si>
  <si>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</si>
  <si>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</si>
  <si>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</si>
  <si>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</si>
  <si>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</si>
  <si>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</si>
  <si>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</si>
  <si>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</si>
  <si>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</si>
  <si>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</si>
  <si>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</si>
  <si>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</si>
  <si>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</si>
  <si>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</si>
  <si>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</si>
  <si>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</si>
  <si>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</si>
  <si>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</si>
  <si>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</si>
  <si>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</si>
  <si>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</si>
  <si>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</si>
  <si>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₹379</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</si>
  <si>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</si>
  <si>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</si>
  <si>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</si>
  <si>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</si>
  <si>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</si>
  <si>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</si>
  <si>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</si>
  <si>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</si>
  <si>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</si>
  <si>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</si>
  <si>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</si>
  <si>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</si>
  <si>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</si>
  <si>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</si>
  <si>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</si>
  <si>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</si>
  <si>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</si>
  <si>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</si>
  <si>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</si>
  <si>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</si>
  <si>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</si>
  <si>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</si>
  <si>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₹5,699</t>
  </si>
  <si>
    <t>₹11,000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</si>
  <si>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</si>
  <si>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</si>
  <si>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</si>
  <si>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</si>
  <si>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</si>
  <si>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</si>
  <si>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₹709</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</si>
  <si>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</si>
  <si>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</si>
  <si>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</si>
  <si>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</si>
  <si>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</si>
  <si>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</si>
  <si>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</si>
  <si>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</si>
  <si>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</si>
  <si>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</si>
  <si>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</si>
  <si>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</si>
  <si>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</si>
  <si>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</si>
  <si>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</si>
  <si>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</si>
  <si>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</si>
  <si>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</si>
  <si>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</si>
  <si>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</si>
  <si>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</si>
  <si>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</si>
  <si>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</si>
  <si>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</si>
  <si>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</si>
  <si>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</si>
  <si>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</si>
  <si>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</si>
  <si>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</si>
  <si>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</si>
  <si>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</si>
  <si>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</si>
  <si>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</si>
  <si>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</si>
  <si>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</si>
  <si>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</si>
  <si>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</si>
  <si>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</si>
  <si>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</si>
  <si>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</si>
  <si>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</si>
  <si>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</si>
  <si>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</si>
  <si>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</si>
  <si>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</si>
  <si>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</si>
  <si>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</si>
  <si>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</si>
  <si>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</si>
  <si>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</si>
  <si>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</si>
  <si>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</si>
  <si>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</si>
  <si>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</si>
  <si>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</si>
  <si>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</si>
  <si>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</si>
  <si>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</si>
  <si>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</si>
  <si>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</si>
  <si>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</si>
  <si>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</si>
  <si>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</si>
  <si>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</si>
  <si>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</si>
  <si>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</si>
  <si>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</si>
  <si>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</si>
  <si>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</si>
  <si>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</si>
  <si>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</si>
  <si>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</si>
  <si>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</si>
  <si>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</si>
  <si>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</si>
  <si>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</si>
  <si>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</si>
  <si>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</si>
  <si>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</si>
  <si>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</si>
  <si>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</si>
  <si>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</si>
  <si>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</si>
  <si>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</si>
  <si>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</si>
  <si>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</si>
  <si>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</si>
  <si>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</si>
  <si>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</si>
  <si>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</si>
  <si>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</si>
  <si>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</si>
  <si>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</si>
  <si>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</si>
  <si>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</si>
  <si>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</si>
  <si>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</si>
  <si>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</si>
  <si>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</si>
  <si>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</si>
  <si>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</si>
  <si>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</si>
  <si>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</si>
  <si>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</si>
  <si>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</si>
  <si>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</si>
  <si>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</si>
  <si>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</si>
  <si>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</si>
  <si>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</si>
  <si>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</si>
  <si>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</si>
  <si>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</si>
  <si>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</si>
  <si>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</si>
  <si>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</si>
  <si>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</si>
  <si>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</si>
  <si>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</si>
  <si>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</si>
  <si>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</si>
  <si>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</si>
  <si>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</si>
  <si>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</si>
  <si>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</si>
  <si>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</si>
  <si>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</si>
  <si>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</si>
  <si>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</si>
  <si>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</si>
  <si>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</si>
  <si>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</si>
  <si>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</si>
  <si>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</si>
  <si>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</si>
  <si>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</si>
  <si>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</si>
  <si>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</si>
  <si>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</si>
  <si>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</si>
  <si>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</si>
  <si>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</si>
  <si>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</si>
  <si>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</si>
  <si>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</si>
  <si>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₹11,990</t>
  </si>
  <si>
    <t>₹31,990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</si>
  <si>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</si>
  <si>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</si>
  <si>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</si>
  <si>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</si>
  <si>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</si>
  <si>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</si>
  <si>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</si>
  <si>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</si>
  <si>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</si>
  <si>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</si>
  <si>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</si>
  <si>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</si>
  <si>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</si>
  <si>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</si>
  <si>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</si>
  <si>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</si>
  <si>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</si>
  <si>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</si>
  <si>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</si>
  <si>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</si>
  <si>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</si>
  <si>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</si>
  <si>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</si>
  <si>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</si>
  <si>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</si>
  <si>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</si>
  <si>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</si>
  <si>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</si>
  <si>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</si>
  <si>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</si>
  <si>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</si>
  <si>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</si>
  <si>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</si>
  <si>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</si>
  <si>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</si>
  <si>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</si>
  <si>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</si>
  <si>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</si>
  <si>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</si>
  <si>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</si>
  <si>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</si>
  <si>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₹6,490</t>
  </si>
  <si>
    <t>₹9,990</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</si>
  <si>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</si>
  <si>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</si>
  <si>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</si>
  <si>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</si>
  <si>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</si>
  <si>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</si>
  <si>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</si>
  <si>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</si>
  <si>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</si>
  <si>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</si>
  <si>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</si>
  <si>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</si>
  <si>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</si>
  <si>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</si>
  <si>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</si>
  <si>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</si>
  <si>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</si>
  <si>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</si>
  <si>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</si>
  <si>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</si>
  <si>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</si>
  <si>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</si>
  <si>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</si>
  <si>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</si>
  <si>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</si>
  <si>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</si>
  <si>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</si>
  <si>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</si>
  <si>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</si>
  <si>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</si>
  <si>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</si>
  <si>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</si>
  <si>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</si>
  <si>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</si>
  <si>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</si>
  <si>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</si>
  <si>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</si>
  <si>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</si>
  <si>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</si>
  <si>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</si>
  <si>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</si>
  <si>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</si>
  <si>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</si>
  <si>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</si>
  <si>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</si>
  <si>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</si>
  <si>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</si>
  <si>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</si>
  <si>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</si>
  <si>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</si>
  <si>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</si>
  <si>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</si>
  <si>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</si>
  <si>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</si>
  <si>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</si>
  <si>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</si>
  <si>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</si>
  <si>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</si>
  <si>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</si>
  <si>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</si>
  <si>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</si>
  <si>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</si>
  <si>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</si>
  <si>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</si>
  <si>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</si>
  <si>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</si>
  <si>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</si>
  <si>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</si>
  <si>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</si>
  <si>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</si>
  <si>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</si>
  <si>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</si>
  <si>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</si>
  <si>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</si>
  <si>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</si>
  <si>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</si>
  <si>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</si>
  <si>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</si>
  <si>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</si>
  <si>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</si>
  <si>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</si>
  <si>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</si>
  <si>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</si>
  <si>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</si>
  <si>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</si>
  <si>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</si>
  <si>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</si>
  <si>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</si>
  <si>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</si>
  <si>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</si>
  <si>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</si>
  <si>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₹848.99</t>
  </si>
  <si>
    <t>₹1,490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</si>
  <si>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</si>
  <si>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</si>
  <si>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</si>
  <si>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</si>
  <si>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</si>
  <si>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</si>
  <si>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</si>
  <si>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</si>
  <si>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</si>
  <si>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</si>
  <si>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</si>
  <si>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</si>
  <si>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</si>
  <si>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</si>
  <si>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</si>
  <si>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</si>
  <si>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</si>
  <si>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</si>
  <si>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</si>
  <si>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</si>
  <si>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</si>
  <si>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</si>
  <si>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</si>
  <si>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</si>
  <si>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</si>
  <si>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</si>
  <si>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</si>
  <si>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</si>
  <si>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</si>
  <si>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</si>
  <si>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</si>
  <si>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</si>
  <si>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</si>
  <si>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</si>
  <si>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</si>
  <si>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</si>
  <si>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</si>
  <si>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</si>
  <si>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</si>
  <si>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</si>
  <si>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</si>
  <si>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</si>
  <si>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</si>
  <si>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</si>
  <si>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</si>
  <si>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</si>
  <si>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₹1,249</t>
  </si>
  <si>
    <t>₹2,299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</si>
  <si>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</si>
  <si>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</si>
  <si>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</si>
  <si>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</si>
  <si>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</si>
  <si>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</si>
  <si>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</si>
  <si>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</si>
  <si>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</si>
  <si>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</si>
  <si>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</si>
  <si>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</si>
  <si>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</si>
  <si>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</si>
  <si>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</si>
  <si>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</si>
  <si>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</si>
  <si>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</si>
  <si>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</si>
  <si>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</si>
  <si>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</si>
  <si>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</si>
  <si>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</si>
  <si>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</si>
  <si>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</si>
  <si>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</si>
  <si>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</si>
  <si>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</si>
  <si>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</si>
  <si>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</si>
  <si>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</si>
  <si>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₹598</t>
  </si>
  <si>
    <t>₹4,999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</si>
  <si>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</si>
  <si>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</si>
  <si>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</si>
  <si>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</si>
  <si>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</si>
  <si>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</si>
  <si>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</si>
  <si>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</si>
  <si>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</si>
  <si>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</si>
  <si>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</si>
  <si>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</si>
  <si>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</si>
  <si>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</si>
  <si>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</si>
  <si>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</si>
  <si>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</si>
  <si>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</si>
  <si>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</si>
  <si>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</si>
  <si>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</si>
  <si>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</si>
  <si>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</si>
  <si>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</si>
  <si>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</si>
  <si>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</si>
  <si>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</si>
  <si>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</si>
  <si>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</si>
  <si>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</si>
  <si>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</si>
  <si>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</si>
  <si>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</si>
  <si>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</si>
  <si>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</si>
  <si>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</si>
  <si>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</si>
  <si>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</si>
  <si>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</si>
  <si>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</si>
  <si>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</si>
  <si>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</si>
  <si>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</si>
  <si>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</si>
  <si>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</si>
  <si>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</si>
  <si>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</si>
  <si>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</si>
  <si>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</si>
  <si>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</si>
  <si>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</si>
  <si>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</si>
  <si>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</si>
  <si>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</si>
  <si>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</si>
  <si>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</si>
  <si>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</si>
  <si>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</si>
  <si>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</si>
  <si>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</si>
  <si>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</si>
  <si>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</si>
  <si>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</si>
  <si>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</si>
  <si>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</si>
  <si>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</si>
  <si>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</si>
  <si>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</si>
  <si>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</si>
  <si>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</si>
  <si>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</si>
  <si>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</si>
  <si>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</si>
  <si>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</si>
  <si>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</si>
  <si>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</si>
  <si>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</si>
  <si>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</si>
  <si>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</si>
  <si>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</si>
  <si>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</si>
  <si>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</si>
  <si>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</si>
  <si>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</si>
  <si>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</si>
  <si>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</si>
  <si>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</si>
  <si>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</si>
  <si>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</si>
  <si>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</si>
  <si>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</si>
  <si>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</si>
  <si>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</si>
  <si>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</si>
  <si>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</si>
  <si>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</si>
  <si>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</si>
  <si>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</si>
  <si>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</si>
  <si>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</si>
  <si>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</si>
  <si>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</si>
  <si>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</si>
  <si>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</si>
  <si>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</si>
  <si>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</si>
  <si>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</si>
  <si>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</si>
  <si>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</si>
  <si>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</si>
  <si>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</si>
  <si>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</si>
  <si>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</si>
  <si>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</si>
  <si>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</si>
  <si>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</si>
  <si>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</si>
  <si>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</si>
  <si>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</si>
  <si>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</si>
  <si>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</si>
  <si>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</si>
  <si>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</si>
  <si>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</si>
  <si>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</si>
  <si>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</si>
  <si>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</si>
  <si>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</si>
  <si>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</si>
  <si>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</si>
  <si>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</si>
  <si>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</si>
  <si>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</si>
  <si>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</si>
  <si>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</si>
  <si>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</si>
  <si>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</si>
  <si>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</si>
  <si>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</si>
  <si>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</si>
  <si>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</si>
  <si>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</si>
  <si>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</si>
  <si>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</si>
  <si>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</si>
  <si>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</si>
  <si>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</si>
  <si>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</si>
  <si>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</si>
  <si>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</si>
  <si>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</si>
  <si>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</si>
  <si>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</si>
  <si>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</si>
  <si>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</si>
  <si>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</si>
  <si>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</si>
  <si>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</si>
  <si>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</si>
  <si>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</si>
  <si>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</si>
  <si>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</si>
  <si>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</si>
  <si>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</si>
  <si>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</si>
  <si>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</si>
  <si>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</si>
  <si>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</si>
  <si>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</si>
  <si>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</si>
  <si>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</si>
  <si>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</si>
  <si>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</si>
  <si>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</si>
  <si>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</si>
  <si>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</si>
  <si>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</si>
  <si>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</si>
  <si>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</si>
  <si>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</si>
  <si>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</si>
  <si>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</si>
  <si>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</si>
  <si>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</si>
  <si>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</si>
  <si>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</si>
  <si>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</si>
  <si>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</si>
  <si>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</si>
  <si>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</si>
  <si>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</si>
  <si>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</si>
  <si>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</si>
  <si>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</si>
  <si>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</si>
  <si>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</si>
  <si>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</si>
  <si>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₹77,990</t>
  </si>
  <si>
    <t>₹1,39,900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</si>
  <si>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</si>
  <si>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</si>
  <si>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</si>
  <si>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</si>
  <si>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</si>
  <si>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</si>
  <si>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</si>
  <si>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</si>
  <si>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</si>
  <si>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</si>
  <si>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</si>
  <si>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</si>
  <si>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</si>
  <si>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</si>
  <si>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</si>
  <si>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</si>
  <si>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</si>
  <si>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</si>
  <si>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</si>
  <si>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</si>
  <si>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</si>
  <si>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</si>
  <si>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</si>
  <si>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</si>
  <si>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</si>
  <si>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</si>
  <si>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</si>
  <si>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</si>
  <si>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</si>
  <si>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</si>
  <si>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</si>
  <si>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</si>
  <si>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</si>
  <si>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</si>
  <si>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</si>
  <si>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</si>
  <si>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</si>
  <si>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</si>
  <si>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</si>
  <si>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</si>
  <si>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</si>
  <si>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</si>
  <si>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</si>
  <si>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</si>
  <si>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</si>
  <si>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</si>
  <si>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</si>
  <si>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</si>
  <si>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</si>
  <si>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</si>
  <si>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</si>
  <si>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</si>
  <si>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</si>
  <si>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</si>
  <si>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</si>
  <si>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</si>
  <si>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</si>
  <si>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₹54,990</t>
  </si>
  <si>
    <t>₹85,000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</si>
  <si>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</si>
  <si>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</si>
  <si>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</si>
  <si>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</si>
  <si>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₹439</t>
  </si>
  <si>
    <t>₹758</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</si>
  <si>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</si>
  <si>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</si>
  <si>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</si>
  <si>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</si>
  <si>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</si>
  <si>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</si>
  <si>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</si>
  <si>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</si>
  <si>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</si>
  <si>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</si>
  <si>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</si>
  <si>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</si>
  <si>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</si>
  <si>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</si>
  <si>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</si>
  <si>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</si>
  <si>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</si>
  <si>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</si>
  <si>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</si>
  <si>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₹789</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</si>
  <si>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</si>
  <si>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</si>
  <si>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</si>
  <si>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</si>
  <si>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</si>
  <si>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</si>
  <si>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</si>
  <si>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</si>
  <si>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</si>
  <si>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</si>
  <si>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</si>
  <si>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</si>
  <si>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</si>
  <si>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</si>
  <si>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</si>
  <si>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</si>
  <si>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</si>
  <si>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</si>
  <si>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</si>
  <si>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</si>
  <si>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</si>
  <si>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</si>
  <si>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</si>
  <si>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</si>
  <si>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</si>
  <si>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</si>
  <si>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</si>
  <si>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</si>
  <si>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</si>
  <si>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</si>
  <si>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</si>
  <si>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</si>
  <si>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</si>
  <si>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</si>
  <si>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</si>
  <si>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</si>
  <si>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</si>
  <si>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</si>
  <si>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</si>
  <si>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</si>
  <si>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</si>
  <si>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</si>
  <si>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</si>
  <si>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</si>
  <si>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</si>
  <si>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</si>
  <si>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</si>
  <si>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</si>
  <si>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</si>
  <si>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</si>
  <si>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</si>
  <si>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</si>
  <si>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</si>
  <si>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₹18,999</t>
  </si>
  <si>
    <t>₹24,990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</si>
  <si>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</si>
  <si>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</si>
  <si>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</si>
  <si>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</si>
  <si>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</si>
  <si>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</si>
  <si>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</si>
  <si>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</si>
  <si>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</si>
  <si>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</si>
  <si>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</si>
  <si>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</si>
  <si>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</si>
  <si>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</si>
  <si>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</si>
  <si>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</si>
  <si>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</si>
  <si>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</si>
  <si>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</si>
  <si>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</si>
  <si>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</si>
  <si>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</si>
  <si>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</si>
  <si>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</si>
  <si>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</si>
  <si>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</si>
  <si>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</si>
  <si>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₹1,990</t>
  </si>
  <si>
    <t>₹3,100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</si>
  <si>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</si>
  <si>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</si>
  <si>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</si>
  <si>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</si>
  <si>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</si>
  <si>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</si>
  <si>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</si>
  <si>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</si>
  <si>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</si>
  <si>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</si>
  <si>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</si>
  <si>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</si>
  <si>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</si>
  <si>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</si>
  <si>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</si>
  <si>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</si>
  <si>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</si>
  <si>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</si>
  <si>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</si>
  <si>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</si>
  <si>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</si>
  <si>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</si>
  <si>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</si>
  <si>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</si>
  <si>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</si>
  <si>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</si>
  <si>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</si>
  <si>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</si>
  <si>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</si>
  <si>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</si>
  <si>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</si>
  <si>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</si>
  <si>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</si>
  <si>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</si>
  <si>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</si>
  <si>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</si>
  <si>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</si>
  <si>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</si>
  <si>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</si>
  <si>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</si>
  <si>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</si>
  <si>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</si>
  <si>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</si>
  <si>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</si>
  <si>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</si>
  <si>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</si>
  <si>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</si>
  <si>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</si>
  <si>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</si>
  <si>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</si>
  <si>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</si>
  <si>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</si>
  <si>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</si>
  <si>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</si>
  <si>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</si>
  <si>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</si>
  <si>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</si>
  <si>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</si>
  <si>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</si>
  <si>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</si>
  <si>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</si>
  <si>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</si>
  <si>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</si>
  <si>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</si>
  <si>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</si>
  <si>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</si>
  <si>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</si>
  <si>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</si>
  <si>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</si>
  <si>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</si>
  <si>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</si>
  <si>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</si>
  <si>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</si>
  <si>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</si>
  <si>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</si>
  <si>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</si>
  <si>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</si>
  <si>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</si>
  <si>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</si>
  <si>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</si>
  <si>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</si>
  <si>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</si>
  <si>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</si>
  <si>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</si>
  <si>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</si>
  <si>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</si>
  <si>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</si>
  <si>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</si>
  <si>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</si>
  <si>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</si>
  <si>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</si>
  <si>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</si>
  <si>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</si>
  <si>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</si>
  <si>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</si>
  <si>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</si>
  <si>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</si>
  <si>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</si>
  <si>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</si>
  <si>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</si>
  <si>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</si>
  <si>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</si>
  <si>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</si>
  <si>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</si>
  <si>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</si>
  <si>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</si>
  <si>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</si>
  <si>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</si>
  <si>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</si>
  <si>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</si>
  <si>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</si>
  <si>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</si>
  <si>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</si>
  <si>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</si>
  <si>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</si>
  <si>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₹417.44</t>
  </si>
  <si>
    <t>₹670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</si>
  <si>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</si>
  <si>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</si>
  <si>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</si>
  <si>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</si>
  <si>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</si>
  <si>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</si>
  <si>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</si>
  <si>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</si>
  <si>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</si>
  <si>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</si>
  <si>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</si>
  <si>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</si>
  <si>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</si>
  <si>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</si>
  <si>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</si>
  <si>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</si>
  <si>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</si>
  <si>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</si>
  <si>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</si>
  <si>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</si>
  <si>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</si>
  <si>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</si>
  <si>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</si>
  <si>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</si>
  <si>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</si>
  <si>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</si>
  <si>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</si>
  <si>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</si>
  <si>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</si>
  <si>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</si>
  <si>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</si>
  <si>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</si>
  <si>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</si>
  <si>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</si>
  <si>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</si>
  <si>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</si>
  <si>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</si>
  <si>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</si>
  <si>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</si>
  <si>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</si>
  <si>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</si>
  <si>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</si>
  <si>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</si>
  <si>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</si>
  <si>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</si>
  <si>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</si>
  <si>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</si>
  <si>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</si>
  <si>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</si>
  <si>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</si>
  <si>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</si>
  <si>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</si>
  <si>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</si>
  <si>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</si>
  <si>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</si>
  <si>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</si>
  <si>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</si>
  <si>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</si>
  <si>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</si>
  <si>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</si>
  <si>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</si>
  <si>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</si>
  <si>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</si>
  <si>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</si>
  <si>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</si>
  <si>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</si>
  <si>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</si>
  <si>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</si>
  <si>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</si>
  <si>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</si>
  <si>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</si>
  <si>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</si>
  <si>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</si>
  <si>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</si>
  <si>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</si>
  <si>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</si>
  <si>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</si>
  <si>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</si>
  <si>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</si>
  <si>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</si>
  <si>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</si>
  <si>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</si>
  <si>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</si>
  <si>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</si>
  <si>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</si>
  <si>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</si>
  <si>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</si>
  <si>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</si>
  <si>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</si>
  <si>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</si>
  <si>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</si>
  <si>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</si>
  <si>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</si>
  <si>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</si>
  <si>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</si>
  <si>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</si>
  <si>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</si>
  <si>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</si>
  <si>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</si>
  <si>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</si>
  <si>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</si>
  <si>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</si>
  <si>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</si>
  <si>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</si>
  <si>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</si>
  <si>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</si>
  <si>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</si>
  <si>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</si>
  <si>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</si>
  <si>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</si>
  <si>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</si>
  <si>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</si>
  <si>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</si>
  <si>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</si>
  <si>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</si>
  <si>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</si>
  <si>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</si>
  <si>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</si>
  <si>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</si>
  <si>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</si>
  <si>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</si>
  <si>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</si>
  <si>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</si>
  <si>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</si>
  <si>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</si>
  <si>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</si>
  <si>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</si>
  <si>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</si>
  <si>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</si>
  <si>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</si>
  <si>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</si>
  <si>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</si>
  <si>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</si>
  <si>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</si>
  <si>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</si>
  <si>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</si>
  <si>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</si>
  <si>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</si>
  <si>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</si>
  <si>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</si>
  <si>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</si>
  <si>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</si>
  <si>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</si>
  <si>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</si>
  <si>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</si>
  <si>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</si>
  <si>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</si>
  <si>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</si>
  <si>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</si>
  <si>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</si>
  <si>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</si>
  <si>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₹1,850</t>
  </si>
  <si>
    <t>₹4,500</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</si>
  <si>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</si>
  <si>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</si>
  <si>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</si>
  <si>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</si>
  <si>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</si>
  <si>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</si>
  <si>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</si>
  <si>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</si>
  <si>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</si>
  <si>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</si>
  <si>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₹13,990</t>
  </si>
  <si>
    <t>₹28,900</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</si>
  <si>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</si>
  <si>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</si>
  <si>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</si>
  <si>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</si>
  <si>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</si>
  <si>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</si>
  <si>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</si>
  <si>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</si>
  <si>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</si>
  <si>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</si>
  <si>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</si>
  <si>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</si>
  <si>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</si>
  <si>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</si>
  <si>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</si>
  <si>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</si>
  <si>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</si>
  <si>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</si>
  <si>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</si>
  <si>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</si>
  <si>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</si>
  <si>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</si>
  <si>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</si>
  <si>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</si>
  <si>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</si>
  <si>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</si>
  <si>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</si>
  <si>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</si>
  <si>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</si>
  <si>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</si>
  <si>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</si>
  <si>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</si>
  <si>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</si>
  <si>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</si>
  <si>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</si>
  <si>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</si>
  <si>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</si>
  <si>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</si>
  <si>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</si>
  <si>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</si>
  <si>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</si>
  <si>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</si>
  <si>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</si>
  <si>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</si>
  <si>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</si>
  <si>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</si>
  <si>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</si>
  <si>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</si>
  <si>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</si>
  <si>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</si>
  <si>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</si>
  <si>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</si>
  <si>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</si>
  <si>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</si>
  <si>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</si>
  <si>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</si>
  <si>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</si>
  <si>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</si>
  <si>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</si>
  <si>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</si>
  <si>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</si>
  <si>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</si>
  <si>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</si>
  <si>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</si>
  <si>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</si>
  <si>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</si>
  <si>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</si>
  <si>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</si>
  <si>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</si>
  <si>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</si>
  <si>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</si>
  <si>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</si>
  <si>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</si>
  <si>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</si>
  <si>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</si>
  <si>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</si>
  <si>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</si>
  <si>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₹893</t>
  </si>
  <si>
    <t>₹1,052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</si>
  <si>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</si>
  <si>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</si>
  <si>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</si>
  <si>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</si>
  <si>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</si>
  <si>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</si>
  <si>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</si>
  <si>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</si>
  <si>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</si>
  <si>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</si>
  <si>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</si>
  <si>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</si>
  <si>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</si>
  <si>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</si>
  <si>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</si>
  <si>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</si>
  <si>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</si>
  <si>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</si>
  <si>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</si>
  <si>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</si>
  <si>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</si>
  <si>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</si>
  <si>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</si>
  <si>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</si>
  <si>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</si>
  <si>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</si>
  <si>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</si>
  <si>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</si>
  <si>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</si>
  <si>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</si>
  <si>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</si>
  <si>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₹16,999</t>
  </si>
  <si>
    <t>₹25,999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</si>
  <si>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</si>
  <si>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</si>
  <si>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</si>
  <si>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</si>
  <si>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</si>
  <si>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</si>
  <si>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</si>
  <si>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</si>
  <si>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</si>
  <si>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</si>
  <si>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</si>
  <si>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</si>
  <si>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</si>
  <si>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</si>
  <si>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</si>
  <si>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</si>
  <si>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₹2,699</t>
  </si>
  <si>
    <t>₹3,500</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</si>
  <si>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</si>
  <si>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</si>
  <si>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</si>
  <si>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</si>
  <si>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</si>
  <si>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</si>
  <si>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</si>
  <si>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</si>
  <si>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</si>
  <si>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</si>
  <si>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</si>
  <si>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</si>
  <si>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</si>
  <si>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</si>
  <si>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</si>
  <si>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</si>
  <si>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</si>
  <si>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</si>
  <si>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</si>
  <si>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</si>
  <si>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</si>
  <si>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</si>
  <si>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</si>
  <si>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</si>
  <si>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</si>
  <si>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</si>
  <si>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</si>
  <si>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</si>
  <si>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</si>
  <si>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</si>
  <si>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</si>
  <si>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</si>
  <si>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</si>
  <si>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</si>
  <si>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</si>
  <si>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</si>
  <si>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</si>
  <si>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</si>
  <si>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</si>
  <si>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</si>
  <si>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</si>
  <si>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</si>
  <si>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</si>
  <si>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</si>
  <si>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</si>
  <si>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</si>
  <si>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</si>
  <si>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</si>
  <si>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</si>
  <si>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</si>
  <si>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</si>
  <si>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</si>
  <si>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</si>
  <si>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</si>
  <si>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</si>
  <si>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</si>
  <si>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</si>
  <si>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</si>
  <si>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</si>
  <si>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</si>
  <si>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</si>
  <si>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</si>
  <si>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₹1,369</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</si>
  <si>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</si>
  <si>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</si>
  <si>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</si>
  <si>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</si>
  <si>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</si>
  <si>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</si>
  <si>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</si>
  <si>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</si>
  <si>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</si>
  <si>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</si>
  <si>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</si>
  <si>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</si>
  <si>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</si>
  <si>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</si>
  <si>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</si>
  <si>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</si>
  <si>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</si>
  <si>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</si>
  <si>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</si>
  <si>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</si>
  <si>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</si>
  <si>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</si>
  <si>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</si>
  <si>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</si>
  <si>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</si>
  <si>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</si>
  <si>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</si>
  <si>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</si>
  <si>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</si>
  <si>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</si>
  <si>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</si>
  <si>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</si>
  <si>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</si>
  <si>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</si>
  <si>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</si>
  <si>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</si>
  <si>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</si>
  <si>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</si>
  <si>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</si>
  <si>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</si>
  <si>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</si>
  <si>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</si>
  <si>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</si>
  <si>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</si>
  <si>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</si>
  <si>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</si>
  <si>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</si>
  <si>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</si>
  <si>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</si>
  <si>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</si>
  <si>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</si>
  <si>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</si>
  <si>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</si>
  <si>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</si>
  <si>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</si>
  <si>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</si>
  <si>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</si>
  <si>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</si>
  <si>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</si>
  <si>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</si>
  <si>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</si>
  <si>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</si>
  <si>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</si>
  <si>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</si>
  <si>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</si>
  <si>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</si>
  <si>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</si>
  <si>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</si>
  <si>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</si>
  <si>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</si>
  <si>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</si>
  <si>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₹61,999</t>
  </si>
  <si>
    <t>₹69,999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</si>
  <si>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</si>
  <si>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</si>
  <si>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</si>
  <si>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</si>
  <si>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</si>
  <si>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₹24,499</t>
  </si>
  <si>
    <t>₹50,000</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</si>
  <si>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</si>
  <si>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</si>
  <si>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</si>
  <si>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</si>
  <si>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</si>
  <si>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</si>
  <si>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</si>
  <si>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</si>
  <si>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</si>
  <si>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</si>
  <si>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₹10,499</t>
  </si>
  <si>
    <t>₹19,499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</si>
  <si>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</si>
  <si>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</si>
  <si>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</si>
  <si>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</si>
  <si>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</si>
  <si>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</si>
  <si>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</si>
  <si>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</si>
  <si>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</si>
  <si>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</si>
  <si>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</si>
  <si>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</si>
  <si>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</si>
  <si>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</si>
  <si>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</si>
  <si>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</si>
  <si>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</si>
  <si>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</si>
  <si>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</si>
  <si>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</si>
  <si>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</si>
  <si>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</si>
  <si>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</si>
  <si>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</si>
  <si>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</si>
  <si>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</si>
  <si>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</si>
  <si>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</si>
  <si>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</si>
  <si>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</si>
  <si>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</si>
  <si>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</si>
  <si>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</si>
  <si>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</si>
  <si>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</si>
  <si>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</si>
  <si>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</si>
  <si>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</si>
  <si>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</si>
  <si>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</si>
  <si>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</si>
  <si>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</si>
  <si>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</si>
  <si>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</si>
  <si>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</si>
  <si>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</si>
  <si>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</si>
  <si>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</si>
  <si>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</si>
  <si>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</si>
  <si>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</si>
  <si>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</si>
  <si>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</si>
  <si>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</si>
  <si>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</si>
  <si>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</si>
  <si>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</si>
  <si>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</si>
  <si>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</si>
  <si>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</si>
  <si>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</si>
  <si>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</si>
  <si>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</si>
  <si>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</si>
  <si>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</si>
  <si>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</si>
  <si>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</si>
  <si>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</si>
  <si>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</si>
  <si>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</si>
  <si>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</si>
  <si>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</si>
  <si>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</si>
  <si>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</si>
  <si>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₹1,998</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</si>
  <si>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</si>
  <si>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</si>
  <si>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</si>
  <si>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</si>
  <si>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</si>
  <si>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</si>
  <si>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</si>
  <si>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</si>
  <si>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</si>
  <si>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</si>
  <si>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</si>
  <si>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</si>
  <si>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</si>
  <si>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</si>
  <si>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</si>
  <si>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</si>
  <si>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</si>
  <si>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</si>
  <si>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</si>
  <si>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</si>
  <si>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</si>
  <si>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</si>
  <si>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</si>
  <si>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</si>
  <si>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</si>
  <si>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</si>
  <si>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</si>
  <si>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</si>
  <si>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</si>
  <si>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</si>
  <si>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</si>
  <si>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</si>
  <si>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</si>
  <si>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</si>
  <si>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</si>
  <si>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</si>
  <si>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</si>
  <si>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</si>
  <si>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</si>
  <si>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</si>
  <si>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</si>
  <si>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</si>
  <si>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</si>
  <si>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</si>
  <si>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</si>
  <si>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</si>
  <si>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</si>
  <si>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</si>
  <si>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</si>
  <si>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</si>
  <si>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</si>
  <si>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</si>
  <si>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</si>
  <si>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</si>
  <si>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</si>
  <si>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</si>
  <si>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</si>
  <si>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</si>
  <si>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</si>
  <si>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</si>
  <si>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</si>
  <si>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</si>
  <si>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</si>
  <si>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</si>
  <si>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</si>
  <si>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</si>
  <si>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</si>
  <si>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</si>
  <si>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</si>
  <si>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</si>
  <si>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</si>
  <si>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</si>
  <si>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</si>
  <si>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</si>
  <si>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</si>
  <si>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</si>
  <si>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</si>
  <si>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</si>
  <si>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</si>
  <si>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</si>
  <si>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</si>
  <si>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</si>
  <si>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₹1,898</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</si>
  <si>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</si>
  <si>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</si>
  <si>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</si>
  <si>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</si>
  <si>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</si>
  <si>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</si>
  <si>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</si>
  <si>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</si>
  <si>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</si>
  <si>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</si>
  <si>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</si>
  <si>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</si>
  <si>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</si>
  <si>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</si>
  <si>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</si>
  <si>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</si>
  <si>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</si>
  <si>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</si>
  <si>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</si>
  <si>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</si>
  <si>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</si>
  <si>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</si>
  <si>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</si>
  <si>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</si>
  <si>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</si>
  <si>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</si>
  <si>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</si>
  <si>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</si>
  <si>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</si>
  <si>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</si>
  <si>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</si>
  <si>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</si>
  <si>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</si>
  <si>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</si>
  <si>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</si>
  <si>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</si>
  <si>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</si>
  <si>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</si>
  <si>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</si>
  <si>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</si>
  <si>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</si>
  <si>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</si>
  <si>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</si>
  <si>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</si>
  <si>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</si>
  <si>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₹9,499</t>
  </si>
  <si>
    <t>₹11,999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</si>
  <si>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</si>
  <si>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</si>
  <si>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</si>
  <si>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</si>
  <si>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</si>
  <si>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</si>
  <si>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</si>
  <si>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</si>
  <si>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</si>
  <si>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</si>
  <si>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</si>
  <si>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</si>
  <si>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</si>
  <si>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</si>
  <si>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</si>
  <si>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</si>
  <si>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</si>
  <si>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</si>
  <si>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</si>
  <si>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</si>
  <si>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</si>
  <si>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</si>
  <si>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</si>
  <si>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</si>
  <si>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</si>
  <si>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</si>
  <si>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</si>
  <si>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</si>
  <si>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</si>
  <si>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</si>
  <si>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</si>
  <si>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</si>
  <si>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</si>
  <si>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</si>
  <si>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</si>
  <si>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</si>
  <si>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</si>
  <si>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</si>
  <si>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</si>
  <si>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</si>
  <si>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</si>
  <si>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</si>
  <si>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</si>
  <si>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</si>
  <si>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</si>
  <si>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</si>
  <si>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</si>
  <si>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</si>
  <si>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</si>
  <si>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</si>
  <si>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</si>
  <si>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</si>
  <si>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₹959</t>
  </si>
  <si>
    <t>₹1,800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</si>
  <si>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</si>
  <si>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</si>
  <si>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</si>
  <si>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</si>
  <si>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</si>
  <si>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</si>
  <si>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</si>
  <si>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</si>
  <si>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</si>
  <si>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</si>
  <si>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</si>
  <si>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</si>
  <si>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</si>
  <si>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</si>
  <si>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</si>
  <si>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</si>
  <si>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</si>
  <si>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</si>
  <si>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</si>
  <si>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</si>
  <si>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</si>
  <si>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</si>
  <si>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</si>
  <si>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</si>
  <si>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</si>
  <si>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</si>
  <si>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</si>
  <si>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</si>
  <si>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</si>
  <si>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</si>
  <si>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</si>
  <si>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</si>
  <si>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</si>
  <si>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</si>
  <si>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</si>
  <si>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</si>
  <si>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</si>
  <si>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</si>
  <si>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</si>
  <si>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</si>
  <si>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</si>
  <si>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</si>
  <si>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</si>
  <si>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</si>
  <si>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</si>
  <si>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</si>
  <si>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</si>
  <si>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</si>
  <si>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</si>
  <si>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</si>
  <si>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</si>
  <si>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</si>
  <si>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</si>
  <si>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</si>
  <si>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</si>
  <si>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</si>
  <si>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</si>
  <si>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</si>
  <si>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</si>
  <si>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</si>
  <si>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</si>
  <si>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</si>
  <si>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</si>
  <si>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</si>
  <si>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</si>
  <si>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</si>
  <si>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</si>
  <si>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</si>
  <si>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</si>
  <si>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</si>
  <si>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</si>
  <si>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</si>
  <si>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</si>
  <si>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</si>
  <si>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</si>
  <si>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</si>
  <si>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</si>
  <si>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</si>
  <si>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₹369</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</si>
  <si>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</si>
  <si>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</si>
  <si>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</si>
  <si>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</si>
  <si>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</si>
  <si>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</si>
  <si>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</si>
  <si>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</si>
  <si>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</si>
  <si>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</si>
  <si>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</si>
  <si>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</si>
  <si>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</si>
  <si>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</si>
  <si>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</si>
  <si>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</si>
  <si>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</si>
  <si>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</si>
  <si>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</si>
  <si>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</si>
  <si>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</si>
  <si>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</si>
  <si>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</si>
  <si>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</si>
  <si>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</si>
  <si>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</si>
  <si>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</si>
  <si>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</si>
  <si>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</si>
  <si>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</si>
  <si>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</si>
  <si>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</si>
  <si>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</si>
  <si>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</si>
  <si>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</si>
  <si>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₹16,499</t>
  </si>
  <si>
    <t>₹20,999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</si>
  <si>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</si>
  <si>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</si>
  <si>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</si>
  <si>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</si>
  <si>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</si>
  <si>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</si>
  <si>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</si>
  <si>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</si>
  <si>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</si>
  <si>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</si>
  <si>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</si>
  <si>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</si>
  <si>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</si>
  <si>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</si>
  <si>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</si>
  <si>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</si>
  <si>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</si>
  <si>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</si>
  <si>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</si>
  <si>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</si>
  <si>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</si>
  <si>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</si>
  <si>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</si>
  <si>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</si>
  <si>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</si>
  <si>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</si>
  <si>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</si>
  <si>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</si>
  <si>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</si>
  <si>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</si>
  <si>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</si>
  <si>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</si>
  <si>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</si>
  <si>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</si>
  <si>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</si>
  <si>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</si>
  <si>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</si>
  <si>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</si>
  <si>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</si>
  <si>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</si>
  <si>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</si>
  <si>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</si>
  <si>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</si>
  <si>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</si>
  <si>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</si>
  <si>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</si>
  <si>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</si>
  <si>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</si>
  <si>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</si>
  <si>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</si>
  <si>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</si>
  <si>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</si>
  <si>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</si>
  <si>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</si>
  <si>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</si>
  <si>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</si>
  <si>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</si>
  <si>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</si>
  <si>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₹2,998</t>
  </si>
  <si>
    <t>₹5,999</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</si>
  <si>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</si>
  <si>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</si>
  <si>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</si>
  <si>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</si>
  <si>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</si>
  <si>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</si>
  <si>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</si>
  <si>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</si>
  <si>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</si>
  <si>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</si>
  <si>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</si>
  <si>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</si>
  <si>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</si>
  <si>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</si>
  <si>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</si>
  <si>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</si>
  <si>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</si>
  <si>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</si>
  <si>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</si>
  <si>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</si>
  <si>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</si>
  <si>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</si>
  <si>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</si>
  <si>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</si>
  <si>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</si>
  <si>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</si>
  <si>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</si>
  <si>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</si>
  <si>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</si>
  <si>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</si>
  <si>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</si>
  <si>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</si>
  <si>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</si>
  <si>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</si>
  <si>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</si>
  <si>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</si>
  <si>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</si>
  <si>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</si>
  <si>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</si>
  <si>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</si>
  <si>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</si>
  <si>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</si>
  <si>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</si>
  <si>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</si>
  <si>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</si>
  <si>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</si>
  <si>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</si>
  <si>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</si>
  <si>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</si>
  <si>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</si>
  <si>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</si>
  <si>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</si>
  <si>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</si>
  <si>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</si>
  <si>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</si>
  <si>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</si>
  <si>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</si>
  <si>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</si>
  <si>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</si>
  <si>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</si>
  <si>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</si>
  <si>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</si>
  <si>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</si>
  <si>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</si>
  <si>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</si>
  <si>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</si>
  <si>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</si>
  <si>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</si>
  <si>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</si>
  <si>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</si>
  <si>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</si>
  <si>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</si>
  <si>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</si>
  <si>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</si>
  <si>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</si>
  <si>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</si>
  <si>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</si>
  <si>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</si>
  <si>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</si>
  <si>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</si>
  <si>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</si>
  <si>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</si>
  <si>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</si>
  <si>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</si>
  <si>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</si>
  <si>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</si>
  <si>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</si>
  <si>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</si>
  <si>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</si>
  <si>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</si>
  <si>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</si>
  <si>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</si>
  <si>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</si>
  <si>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</si>
  <si>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</si>
  <si>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</si>
  <si>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</si>
  <si>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</si>
  <si>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</si>
  <si>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</si>
  <si>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</si>
  <si>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</si>
  <si>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</si>
  <si>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</si>
  <si>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</si>
  <si>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</si>
  <si>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</si>
  <si>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</si>
  <si>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</si>
  <si>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</si>
  <si>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</si>
  <si>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</si>
  <si>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₹3,990</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</si>
  <si>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</si>
  <si>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</si>
  <si>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</si>
  <si>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</si>
  <si>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</si>
  <si>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</si>
  <si>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</si>
  <si>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</si>
  <si>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</si>
  <si>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</si>
  <si>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</si>
  <si>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</si>
  <si>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</si>
  <si>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</si>
  <si>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</si>
  <si>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</si>
  <si>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</si>
  <si>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</si>
  <si>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</si>
  <si>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</si>
  <si>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</si>
  <si>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</si>
  <si>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</si>
  <si>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</si>
  <si>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</si>
  <si>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</si>
  <si>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</si>
  <si>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</si>
  <si>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</si>
  <si>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</si>
  <si>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</si>
  <si>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</si>
  <si>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</si>
  <si>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</si>
  <si>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</si>
  <si>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</si>
  <si>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</si>
  <si>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</si>
  <si>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</si>
  <si>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</si>
  <si>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</si>
  <si>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</si>
  <si>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</si>
  <si>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</si>
  <si>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</si>
  <si>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</si>
  <si>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</si>
  <si>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</si>
  <si>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</si>
  <si>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</si>
  <si>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</si>
  <si>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</si>
  <si>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</si>
  <si>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</si>
  <si>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</si>
  <si>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</si>
  <si>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</si>
  <si>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</si>
  <si>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</si>
  <si>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</si>
  <si>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</si>
  <si>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</si>
  <si>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</si>
  <si>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</si>
  <si>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</si>
  <si>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</si>
  <si>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</si>
  <si>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</si>
  <si>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</si>
  <si>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</si>
  <si>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</si>
  <si>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</si>
  <si>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</si>
  <si>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</si>
  <si>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</si>
  <si>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</si>
  <si>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</si>
  <si>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</si>
  <si>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</si>
  <si>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</si>
  <si>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</si>
  <si>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</si>
  <si>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</si>
  <si>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</si>
  <si>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</si>
  <si>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</si>
  <si>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</si>
  <si>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</si>
  <si>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</si>
  <si>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</si>
  <si>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</si>
  <si>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</si>
  <si>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</si>
  <si>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</si>
  <si>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</si>
  <si>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</si>
  <si>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</si>
  <si>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</si>
  <si>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</si>
  <si>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</si>
  <si>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</si>
  <si>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</si>
  <si>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</si>
  <si>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</si>
  <si>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</si>
  <si>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</si>
  <si>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</si>
  <si>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</si>
  <si>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</si>
  <si>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</si>
  <si>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</si>
  <si>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</si>
  <si>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</si>
  <si>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</si>
  <si>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</si>
  <si>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</si>
  <si>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</si>
  <si>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</si>
  <si>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</si>
  <si>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</si>
  <si>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</si>
  <si>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</si>
  <si>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</si>
  <si>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</si>
  <si>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</si>
  <si>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</si>
  <si>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</si>
  <si>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</si>
  <si>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</si>
  <si>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</si>
  <si>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</si>
  <si>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</si>
  <si>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</si>
  <si>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</si>
  <si>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</si>
  <si>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</si>
  <si>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</si>
  <si>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</si>
  <si>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</si>
  <si>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</si>
  <si>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</si>
  <si>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</si>
  <si>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</si>
  <si>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</si>
  <si>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</si>
  <si>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</si>
  <si>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</si>
  <si>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</si>
  <si>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</si>
  <si>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</si>
  <si>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</si>
  <si>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</si>
  <si>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</si>
  <si>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</si>
  <si>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</si>
  <si>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</si>
  <si>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</si>
  <si>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</si>
  <si>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</si>
  <si>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</si>
  <si>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</si>
  <si>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</si>
  <si>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</si>
  <si>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</si>
  <si>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</si>
  <si>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</si>
  <si>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</si>
  <si>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</si>
  <si>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</si>
  <si>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</si>
  <si>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</si>
  <si>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</si>
  <si>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</si>
  <si>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</si>
  <si>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</si>
  <si>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</si>
  <si>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</si>
  <si>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</si>
  <si>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</si>
  <si>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</si>
  <si>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</si>
  <si>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</si>
  <si>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</si>
  <si>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</si>
  <si>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</si>
  <si>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</si>
  <si>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</si>
  <si>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</si>
  <si>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</si>
  <si>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</si>
  <si>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</si>
  <si>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</si>
  <si>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</si>
  <si>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</si>
  <si>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</si>
  <si>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</si>
  <si>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</si>
  <si>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</si>
  <si>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</si>
  <si>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</si>
  <si>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</si>
  <si>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</si>
  <si>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</si>
  <si>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</si>
  <si>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</si>
  <si>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</si>
  <si>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</si>
  <si>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</si>
  <si>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</si>
  <si>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</si>
  <si>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</si>
  <si>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</si>
  <si>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</si>
  <si>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</si>
  <si>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</si>
  <si>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</si>
  <si>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</si>
  <si>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</si>
  <si>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</si>
  <si>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</si>
  <si>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</si>
  <si>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</si>
  <si>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</si>
  <si>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</si>
  <si>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</si>
  <si>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</si>
  <si>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</si>
  <si>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</si>
  <si>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</si>
  <si>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</si>
  <si>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</si>
  <si>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</si>
  <si>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</si>
  <si>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</si>
  <si>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</si>
  <si>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</si>
  <si>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</si>
  <si>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</si>
  <si>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</si>
  <si>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</si>
  <si>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</si>
  <si>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</si>
  <si>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</si>
  <si>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</si>
  <si>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</si>
  <si>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</si>
  <si>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</si>
  <si>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</si>
  <si>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</si>
  <si>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</si>
  <si>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</si>
  <si>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</si>
  <si>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</si>
  <si>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</si>
  <si>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</si>
  <si>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</si>
  <si>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</si>
  <si>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</si>
  <si>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</si>
  <si>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</si>
  <si>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</si>
  <si>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</si>
  <si>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</si>
  <si>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</si>
  <si>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</si>
  <si>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</si>
  <si>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</si>
  <si>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</si>
  <si>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</si>
  <si>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</si>
  <si>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</si>
  <si>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</si>
  <si>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</si>
  <si>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</si>
  <si>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</si>
  <si>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</si>
  <si>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</si>
  <si>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</si>
  <si>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</si>
  <si>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</si>
  <si>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</si>
  <si>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</si>
  <si>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</si>
  <si>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</si>
  <si>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</si>
  <si>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</si>
  <si>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</si>
  <si>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</si>
  <si>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</si>
  <si>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</si>
  <si>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</si>
  <si>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</si>
  <si>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</si>
  <si>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</si>
  <si>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</si>
  <si>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</si>
  <si>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</si>
  <si>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</si>
  <si>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</si>
  <si>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</si>
  <si>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</si>
  <si>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</si>
  <si>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</si>
  <si>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</si>
  <si>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</si>
  <si>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</si>
  <si>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</si>
  <si>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</si>
  <si>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</si>
  <si>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</si>
  <si>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</si>
  <si>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</si>
  <si>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</si>
  <si>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</si>
  <si>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</si>
  <si>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</si>
  <si>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</si>
  <si>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</si>
  <si>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</si>
  <si>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</si>
  <si>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</si>
  <si>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</si>
  <si>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₹22,999</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</si>
  <si>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</si>
  <si>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</si>
  <si>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</si>
  <si>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</si>
  <si>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</si>
  <si>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</si>
  <si>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</si>
  <si>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</si>
  <si>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</si>
  <si>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</si>
  <si>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</si>
  <si>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</si>
  <si>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</si>
  <si>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</si>
  <si>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</si>
  <si>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₹134</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</si>
  <si>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</si>
  <si>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</si>
  <si>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</si>
  <si>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</si>
  <si>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</si>
  <si>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</si>
  <si>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</si>
  <si>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</si>
  <si>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</si>
  <si>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</si>
  <si>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</si>
  <si>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</si>
  <si>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</si>
  <si>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</si>
  <si>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</si>
  <si>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</si>
  <si>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</si>
  <si>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</si>
  <si>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</si>
  <si>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</si>
  <si>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</si>
  <si>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</si>
  <si>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</si>
  <si>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</si>
  <si>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</si>
  <si>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</si>
  <si>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₹1,324</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</si>
  <si>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</si>
  <si>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</si>
  <si>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</si>
  <si>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</si>
  <si>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</si>
  <si>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</si>
  <si>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</si>
  <si>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</si>
  <si>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</si>
  <si>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</si>
  <si>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</si>
  <si>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</si>
  <si>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</si>
  <si>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</si>
  <si>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</si>
  <si>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</si>
  <si>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</si>
  <si>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</si>
  <si>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</si>
  <si>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</si>
  <si>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</si>
  <si>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</si>
  <si>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</si>
  <si>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</si>
  <si>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</si>
  <si>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</si>
  <si>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</si>
  <si>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</si>
  <si>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</si>
  <si>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</si>
  <si>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</si>
  <si>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</si>
  <si>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</si>
  <si>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</si>
  <si>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</si>
  <si>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</si>
  <si>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</si>
  <si>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</si>
  <si>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</si>
  <si>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</si>
  <si>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</si>
  <si>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</si>
  <si>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</si>
  <si>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</si>
  <si>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</si>
  <si>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</si>
  <si>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</si>
  <si>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</si>
  <si>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</si>
  <si>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</si>
  <si>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</si>
  <si>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</si>
  <si>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</si>
  <si>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</si>
  <si>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</si>
  <si>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</si>
  <si>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</si>
  <si>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</si>
  <si>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</si>
  <si>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</si>
  <si>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</si>
  <si>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</si>
  <si>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</si>
  <si>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</si>
  <si>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</si>
  <si>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</si>
  <si>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</si>
  <si>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</si>
  <si>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</si>
  <si>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</si>
  <si>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</si>
  <si>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</si>
  <si>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</si>
  <si>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</si>
  <si>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</si>
  <si>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</si>
  <si>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</si>
  <si>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</si>
  <si>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</si>
  <si>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</si>
  <si>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</si>
  <si>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</si>
  <si>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</si>
  <si>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</si>
  <si>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</si>
  <si>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</si>
  <si>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</si>
  <si>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</si>
  <si>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</si>
  <si>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</si>
  <si>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</si>
  <si>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</si>
  <si>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</si>
  <si>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</si>
  <si>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</si>
  <si>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</si>
  <si>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</si>
  <si>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</si>
  <si>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</si>
  <si>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</si>
  <si>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</si>
  <si>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</si>
  <si>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</si>
  <si>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</si>
  <si>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</si>
  <si>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</si>
  <si>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</si>
  <si>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</si>
  <si>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</si>
  <si>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</si>
  <si>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</si>
  <si>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</si>
  <si>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</si>
  <si>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</si>
  <si>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</si>
  <si>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</si>
  <si>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</si>
  <si>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</si>
  <si>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</si>
  <si>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</si>
  <si>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</si>
  <si>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</si>
  <si>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</si>
  <si>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</si>
  <si>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</si>
  <si>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</si>
  <si>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</si>
  <si>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</si>
  <si>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</si>
  <si>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</si>
  <si>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</si>
  <si>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</si>
  <si>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</si>
  <si>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</si>
  <si>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</si>
  <si>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</si>
  <si>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</si>
  <si>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</si>
  <si>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</si>
  <si>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</si>
  <si>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</si>
  <si>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</si>
  <si>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</si>
  <si>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</si>
  <si>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</si>
  <si>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</si>
  <si>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</si>
  <si>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</si>
  <si>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</si>
  <si>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</si>
  <si>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</si>
  <si>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</si>
  <si>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</si>
  <si>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</si>
  <si>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</si>
  <si>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</si>
  <si>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</si>
  <si>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</si>
  <si>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</si>
  <si>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</si>
  <si>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</si>
  <si>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</si>
  <si>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</si>
  <si>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</si>
  <si>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</si>
  <si>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</si>
  <si>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</si>
  <si>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</si>
  <si>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</si>
  <si>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</si>
  <si>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</si>
  <si>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</si>
  <si>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</si>
  <si>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</si>
  <si>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</si>
  <si>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</si>
  <si>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</si>
  <si>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</si>
  <si>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</si>
  <si>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</si>
  <si>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</si>
  <si>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</si>
  <si>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</si>
  <si>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</si>
  <si>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</si>
  <si>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</si>
  <si>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</si>
  <si>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</si>
  <si>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</si>
  <si>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</si>
  <si>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</si>
  <si>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</si>
  <si>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</si>
  <si>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</si>
  <si>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</si>
  <si>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</si>
  <si>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</si>
  <si>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</si>
  <si>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</si>
  <si>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</si>
  <si>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</si>
  <si>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</si>
  <si>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</si>
  <si>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</si>
  <si>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</si>
  <si>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</si>
  <si>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</si>
  <si>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</si>
  <si>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</si>
  <si>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</si>
  <si>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</si>
  <si>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</si>
  <si>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</si>
  <si>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</si>
  <si>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</si>
  <si>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</si>
  <si>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</si>
  <si>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</si>
  <si>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</si>
  <si>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</si>
  <si>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</si>
  <si>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</si>
  <si>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</si>
  <si>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</si>
  <si>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</si>
  <si>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</si>
  <si>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</si>
  <si>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</si>
  <si>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</si>
  <si>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</si>
  <si>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</si>
  <si>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</si>
  <si>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</si>
  <si>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</si>
  <si>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</si>
  <si>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</si>
  <si>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</si>
  <si>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</si>
  <si>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</si>
  <si>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</si>
  <si>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</si>
  <si>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</si>
  <si>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</si>
  <si>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</si>
  <si>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</si>
  <si>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</si>
  <si>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</si>
  <si>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</si>
  <si>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</si>
  <si>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</si>
  <si>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</si>
  <si>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</si>
  <si>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</si>
  <si>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</si>
  <si>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</si>
  <si>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</si>
  <si>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</si>
  <si>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</si>
  <si>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</si>
  <si>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</si>
  <si>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</si>
  <si>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</si>
  <si>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</si>
  <si>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</si>
  <si>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</si>
  <si>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</si>
  <si>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</si>
  <si>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</si>
  <si>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</si>
  <si>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</si>
  <si>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</si>
  <si>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</si>
  <si>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</si>
  <si>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</si>
  <si>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</si>
  <si>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</si>
  <si>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</si>
  <si>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</si>
  <si>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</si>
  <si>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</si>
  <si>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</si>
  <si>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</si>
  <si>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_x0096_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</si>
  <si>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</si>
  <si>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</si>
  <si>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</si>
  <si>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</si>
  <si>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</si>
  <si>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</si>
  <si>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</si>
  <si>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</si>
  <si>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</si>
  <si>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</si>
  <si>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</si>
  <si>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</si>
  <si>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</si>
  <si>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</si>
  <si>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</si>
  <si>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</si>
  <si>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</si>
  <si>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</si>
  <si>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</si>
  <si>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</si>
  <si>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</si>
  <si>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</si>
  <si>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</si>
  <si>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</si>
  <si>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</si>
  <si>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</si>
  <si>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</si>
  <si>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</si>
  <si>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</si>
  <si>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</si>
  <si>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</si>
  <si>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</si>
  <si>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</si>
  <si>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₹4,499</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</si>
  <si>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</si>
  <si>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</si>
  <si>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</si>
  <si>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</si>
  <si>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</si>
  <si>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</si>
  <si>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</si>
  <si>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</si>
  <si>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</si>
  <si>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</si>
  <si>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</si>
  <si>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</si>
  <si>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</si>
  <si>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</si>
  <si>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</si>
  <si>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</si>
  <si>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</si>
  <si>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</si>
  <si>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</si>
  <si>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</si>
  <si>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</si>
  <si>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</si>
  <si>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</si>
  <si>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</si>
  <si>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</si>
  <si>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</si>
  <si>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</si>
  <si>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</si>
  <si>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</si>
  <si>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</si>
  <si>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</si>
  <si>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</si>
  <si>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</si>
  <si>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</si>
  <si>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</si>
  <si>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</si>
  <si>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</si>
  <si>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</si>
  <si>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</si>
  <si>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</si>
  <si>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</si>
  <si>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</si>
  <si>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</si>
  <si>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</si>
  <si>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</si>
  <si>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</si>
  <si>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</si>
  <si>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</si>
  <si>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</si>
  <si>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</si>
  <si>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</si>
  <si>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</si>
  <si>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</si>
  <si>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</si>
  <si>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</si>
  <si>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</si>
  <si>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</si>
  <si>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</si>
  <si>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</si>
  <si>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</si>
  <si>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</si>
  <si>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</si>
  <si>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</si>
  <si>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</si>
  <si>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</si>
  <si>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</si>
  <si>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</si>
  <si>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</si>
  <si>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</si>
  <si>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</si>
  <si>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</si>
  <si>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</si>
  <si>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</si>
  <si>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</si>
  <si>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</si>
  <si>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</si>
  <si>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</si>
  <si>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</si>
  <si>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</si>
  <si>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</si>
  <si>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</si>
  <si>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</si>
  <si>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</si>
  <si>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</si>
  <si>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</si>
  <si>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</si>
  <si>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</si>
  <si>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</si>
  <si>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</si>
  <si>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</si>
  <si>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</si>
  <si>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</si>
  <si>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</si>
  <si>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</si>
  <si>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</si>
  <si>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</si>
  <si>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</si>
  <si>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</si>
  <si>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</si>
  <si>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</si>
  <si>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</si>
  <si>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</si>
  <si>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</si>
  <si>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</si>
  <si>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</si>
  <si>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</si>
  <si>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</si>
  <si>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</si>
  <si>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</si>
  <si>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</si>
  <si>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</si>
  <si>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</si>
  <si>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</si>
  <si>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</si>
  <si>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</si>
  <si>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</si>
  <si>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</si>
  <si>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</si>
  <si>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</si>
  <si>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</si>
  <si>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</si>
  <si>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</si>
  <si>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</si>
  <si>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</si>
  <si>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</si>
  <si>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</si>
  <si>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</si>
  <si>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</si>
  <si>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</si>
  <si>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</si>
  <si>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</si>
  <si>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</si>
  <si>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</si>
  <si>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</si>
  <si>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</si>
  <si>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</si>
  <si>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</si>
  <si>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</si>
  <si>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</si>
  <si>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</si>
  <si>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</si>
  <si>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</si>
  <si>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</si>
  <si>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</si>
  <si>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</si>
  <si>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</si>
  <si>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</si>
  <si>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</si>
  <si>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</si>
  <si>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</si>
  <si>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</si>
  <si>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</si>
  <si>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</si>
  <si>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</si>
  <si>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</si>
  <si>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</si>
  <si>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</si>
  <si>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</si>
  <si>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</si>
  <si>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</si>
  <si>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</si>
  <si>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</si>
  <si>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</si>
  <si>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</si>
  <si>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</si>
  <si>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</si>
  <si>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</si>
  <si>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</si>
  <si>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</si>
  <si>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</si>
  <si>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</si>
  <si>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</si>
  <si>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</si>
  <si>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</si>
  <si>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</si>
  <si>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</si>
  <si>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</si>
  <si>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</si>
  <si>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</si>
  <si>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</si>
  <si>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</si>
  <si>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</si>
  <si>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</si>
  <si>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</si>
  <si>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</si>
  <si>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</si>
  <si>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</si>
  <si>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</si>
  <si>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</si>
  <si>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</si>
  <si>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</si>
  <si>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</si>
  <si>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</si>
  <si>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</si>
  <si>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</si>
  <si>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</si>
  <si>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</si>
  <si>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</si>
  <si>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</si>
  <si>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</si>
  <si>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</si>
  <si>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</si>
  <si>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</si>
  <si>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</si>
  <si>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</si>
  <si>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</si>
  <si>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</si>
  <si>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</si>
  <si>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</si>
  <si>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</si>
  <si>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</si>
  <si>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</si>
  <si>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</si>
  <si>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</si>
  <si>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</si>
  <si>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</si>
  <si>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</si>
  <si>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</si>
  <si>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</si>
  <si>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</si>
  <si>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</si>
  <si>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</si>
  <si>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</si>
  <si>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</si>
  <si>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</si>
  <si>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</si>
  <si>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</si>
  <si>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</si>
  <si>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</si>
  <si>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</si>
  <si>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</si>
  <si>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</si>
  <si>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</si>
  <si>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</si>
  <si>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</si>
  <si>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</si>
  <si>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</si>
  <si>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</si>
  <si>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</si>
  <si>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</si>
  <si>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</si>
  <si>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</si>
  <si>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</si>
  <si>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</si>
  <si>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</si>
  <si>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</si>
  <si>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</si>
  <si>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</si>
  <si>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</si>
  <si>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</si>
  <si>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</si>
  <si>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</si>
  <si>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</si>
  <si>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</si>
  <si>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</si>
  <si>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</si>
  <si>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</si>
  <si>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</si>
  <si>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</si>
  <si>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</si>
  <si>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</si>
  <si>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</si>
  <si>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</si>
  <si>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</si>
  <si>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</si>
  <si>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</si>
  <si>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</si>
  <si>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</si>
  <si>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</si>
  <si>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</si>
  <si>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</si>
  <si>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</si>
  <si>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</si>
  <si>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</si>
  <si>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</si>
  <si>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</si>
  <si>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</si>
  <si>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</si>
  <si>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</si>
  <si>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</si>
  <si>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</si>
  <si>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</si>
  <si>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</si>
  <si>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</si>
  <si>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</si>
  <si>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</si>
  <si>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</si>
  <si>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</si>
  <si>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</si>
  <si>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</si>
  <si>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</si>
  <si>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</si>
  <si>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</si>
  <si>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</si>
  <si>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</si>
  <si>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</si>
  <si>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</si>
  <si>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</si>
  <si>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</si>
  <si>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</si>
  <si>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</si>
  <si>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</si>
  <si>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</si>
  <si>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</si>
  <si>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</si>
  <si>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</si>
  <si>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</si>
  <si>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</si>
  <si>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</si>
  <si>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</si>
  <si>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</si>
  <si>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</si>
  <si>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</si>
  <si>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</si>
  <si>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</si>
  <si>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</si>
  <si>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</si>
  <si>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</si>
  <si>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</si>
  <si>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</si>
  <si>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</si>
  <si>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</si>
  <si>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</si>
  <si>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</si>
  <si>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</si>
  <si>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</si>
  <si>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</si>
  <si>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</si>
  <si>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</si>
  <si>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</si>
  <si>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</si>
  <si>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</si>
  <si>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</si>
  <si>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</si>
  <si>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</si>
  <si>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</si>
  <si>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</si>
  <si>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</si>
  <si>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</si>
  <si>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</si>
  <si>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</si>
  <si>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</si>
  <si>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</si>
  <si>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</si>
  <si>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</si>
  <si>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</si>
  <si>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</si>
  <si>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</si>
  <si>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</si>
  <si>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</si>
  <si>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</si>
  <si>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</si>
  <si>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</si>
  <si>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</si>
  <si>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</si>
  <si>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</si>
  <si>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</si>
  <si>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</si>
  <si>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</si>
  <si>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</si>
  <si>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</si>
  <si>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</si>
  <si>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</si>
  <si>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₹2,799</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</si>
  <si>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</si>
  <si>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</si>
  <si>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</si>
  <si>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</si>
  <si>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</si>
  <si>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</si>
  <si>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</si>
  <si>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</si>
  <si>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</si>
  <si>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</si>
  <si>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</si>
  <si>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</si>
  <si>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</si>
  <si>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</si>
  <si>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</si>
  <si>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</si>
  <si>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</si>
  <si>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</si>
  <si>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</si>
  <si>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</si>
  <si>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</si>
  <si>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</si>
  <si>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</si>
  <si>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</si>
  <si>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</si>
  <si>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</si>
  <si>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</si>
  <si>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</si>
  <si>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</si>
  <si>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</si>
  <si>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</si>
  <si>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</si>
  <si>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</si>
  <si>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</si>
  <si>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</si>
  <si>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</si>
  <si>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</si>
  <si>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</si>
  <si>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</si>
  <si>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</si>
  <si>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</si>
  <si>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</si>
  <si>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</si>
  <si>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</si>
  <si>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</si>
  <si>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</si>
  <si>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</si>
  <si>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</si>
  <si>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</si>
  <si>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</si>
  <si>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₹3,799</t>
  </si>
  <si>
    <t>₹5,299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</si>
  <si>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</si>
  <si>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</si>
  <si>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</si>
  <si>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</si>
  <si>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</si>
  <si>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</si>
  <si>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</si>
  <si>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</si>
  <si>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</si>
  <si>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</si>
  <si>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</si>
  <si>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</si>
  <si>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</si>
  <si>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</si>
  <si>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</si>
  <si>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</si>
  <si>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</si>
  <si>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</si>
  <si>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</si>
  <si>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</si>
  <si>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</si>
  <si>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</si>
  <si>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</si>
  <si>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</si>
  <si>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</si>
  <si>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</si>
  <si>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</si>
  <si>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</si>
  <si>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</si>
  <si>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</si>
  <si>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</si>
  <si>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</si>
  <si>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</si>
  <si>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</si>
  <si>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</si>
  <si>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</si>
  <si>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</si>
  <si>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</si>
  <si>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</si>
  <si>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</si>
  <si>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</si>
  <si>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₹281</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</si>
  <si>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</si>
  <si>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</si>
  <si>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</si>
  <si>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</si>
  <si>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</si>
  <si>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</si>
  <si>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</si>
  <si>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</si>
  <si>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</si>
  <si>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</si>
  <si>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</si>
  <si>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</si>
  <si>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</si>
  <si>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</si>
  <si>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</si>
  <si>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</si>
  <si>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</si>
  <si>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</si>
  <si>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</si>
  <si>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</si>
  <si>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</si>
  <si>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</si>
  <si>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</si>
  <si>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</si>
  <si>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</si>
  <si>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</si>
  <si>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</si>
  <si>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</si>
  <si>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</si>
  <si>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</si>
  <si>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</si>
  <si>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</si>
  <si>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</si>
  <si>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</si>
  <si>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</si>
  <si>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</si>
  <si>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</si>
  <si>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</si>
  <si>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</si>
  <si>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</si>
  <si>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</si>
  <si>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</si>
  <si>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</si>
  <si>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</si>
  <si>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</si>
  <si>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</si>
  <si>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</si>
  <si>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</si>
  <si>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</si>
  <si>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</si>
  <si>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</si>
  <si>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₹3,499</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</si>
  <si>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</si>
  <si>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</si>
  <si>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</si>
  <si>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</si>
  <si>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</si>
  <si>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</si>
  <si>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</si>
  <si>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</si>
  <si>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</si>
  <si>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</si>
  <si>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</si>
  <si>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</si>
  <si>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</si>
  <si>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</si>
  <si>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</si>
  <si>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</si>
  <si>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</si>
  <si>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</si>
  <si>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</si>
  <si>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</si>
  <si>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</si>
  <si>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</si>
  <si>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</si>
  <si>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</si>
  <si>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</si>
  <si>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</si>
  <si>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</si>
  <si>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</si>
  <si>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</si>
  <si>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</si>
  <si>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</si>
  <si>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</si>
  <si>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</si>
  <si>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</si>
  <si>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</si>
  <si>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</si>
  <si>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</si>
  <si>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</si>
  <si>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</si>
  <si>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</si>
  <si>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</si>
  <si>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</si>
  <si>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</si>
  <si>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</si>
  <si>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</si>
  <si>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</si>
  <si>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</si>
  <si>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</si>
  <si>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</si>
  <si>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</si>
  <si>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</si>
  <si>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</si>
  <si>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</si>
  <si>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</si>
  <si>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</si>
  <si>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</si>
  <si>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</si>
  <si>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</si>
  <si>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</si>
  <si>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</si>
  <si>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</si>
  <si>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</si>
  <si>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</si>
  <si>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</si>
  <si>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</si>
  <si>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</si>
  <si>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</si>
  <si>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</si>
  <si>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</si>
  <si>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</si>
  <si>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</si>
  <si>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</si>
  <si>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</si>
  <si>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</si>
  <si>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</si>
  <si>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</si>
  <si>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</si>
  <si>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</si>
  <si>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</si>
  <si>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</si>
  <si>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</si>
  <si>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</si>
  <si>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</si>
  <si>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</si>
  <si>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</si>
  <si>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</si>
  <si>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</si>
  <si>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</si>
  <si>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</si>
  <si>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</si>
  <si>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</si>
  <si>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</si>
  <si>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</si>
  <si>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</si>
  <si>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</si>
  <si>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</si>
  <si>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</si>
  <si>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</si>
  <si>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</si>
  <si>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</si>
  <si>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</si>
  <si>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</si>
  <si>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</si>
  <si>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</si>
  <si>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</si>
  <si>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</si>
  <si>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</si>
  <si>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</si>
  <si>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</si>
  <si>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</si>
  <si>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</si>
  <si>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</si>
  <si>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</si>
  <si>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</si>
  <si>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</si>
  <si>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</si>
  <si>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</si>
  <si>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</si>
  <si>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</si>
  <si>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</si>
  <si>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</si>
  <si>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</si>
  <si>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</si>
  <si>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</si>
  <si>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</si>
  <si>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</si>
  <si>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</si>
  <si>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</si>
  <si>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</si>
  <si>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</si>
  <si>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</si>
  <si>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</si>
  <si>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₹265</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</si>
  <si>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</si>
  <si>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</si>
  <si>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</si>
  <si>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</si>
  <si>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</si>
  <si>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</si>
  <si>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</si>
  <si>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</si>
  <si>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</si>
  <si>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</si>
  <si>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₹37,990</t>
  </si>
  <si>
    <t>₹74,999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</si>
  <si>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</si>
  <si>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</si>
  <si>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</si>
  <si>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</si>
  <si>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</si>
  <si>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</si>
  <si>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</si>
  <si>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</si>
  <si>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</si>
  <si>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</si>
  <si>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</si>
  <si>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</si>
  <si>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</si>
  <si>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</si>
  <si>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</si>
  <si>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</si>
  <si>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</si>
  <si>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</si>
  <si>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</si>
  <si>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</si>
  <si>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</si>
  <si>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</si>
  <si>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</si>
  <si>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</si>
  <si>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</si>
  <si>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</si>
  <si>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</si>
  <si>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</si>
  <si>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</si>
  <si>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</si>
  <si>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</si>
  <si>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</si>
  <si>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</si>
  <si>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</si>
  <si>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</si>
  <si>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</si>
  <si>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</si>
  <si>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</si>
  <si>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</si>
  <si>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</si>
  <si>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</si>
  <si>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</si>
  <si>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</si>
  <si>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</si>
  <si>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</si>
  <si>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</si>
  <si>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</si>
  <si>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</si>
  <si>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</si>
  <si>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</si>
  <si>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</si>
  <si>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</si>
  <si>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</si>
  <si>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</si>
  <si>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</si>
  <si>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</si>
  <si>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</si>
  <si>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</si>
  <si>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</si>
  <si>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</si>
  <si>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</si>
  <si>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</si>
  <si>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</si>
  <si>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</si>
  <si>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</si>
  <si>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</si>
  <si>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</si>
  <si>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</si>
  <si>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</si>
  <si>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</si>
  <si>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</si>
  <si>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</si>
  <si>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</si>
  <si>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</si>
  <si>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</si>
  <si>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</si>
  <si>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</si>
  <si>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</si>
  <si>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</si>
  <si>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</si>
  <si>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</si>
  <si>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</si>
  <si>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</si>
  <si>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</si>
  <si>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</si>
  <si>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</si>
  <si>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</si>
  <si>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</si>
  <si>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</si>
  <si>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</si>
  <si>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</si>
  <si>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</si>
  <si>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</si>
  <si>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</si>
  <si>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</si>
  <si>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</si>
  <si>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</si>
  <si>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</si>
  <si>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</si>
  <si>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</si>
  <si>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</si>
  <si>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</si>
  <si>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</si>
  <si>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</si>
  <si>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</si>
  <si>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</si>
  <si>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</si>
  <si>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</si>
  <si>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</si>
  <si>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</si>
  <si>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</si>
  <si>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</si>
  <si>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</si>
  <si>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</si>
  <si>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</si>
  <si>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</si>
  <si>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</si>
  <si>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</si>
  <si>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</si>
  <si>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</si>
  <si>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</si>
  <si>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</si>
  <si>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</si>
  <si>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</si>
  <si>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</si>
  <si>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</si>
  <si>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</si>
  <si>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</si>
  <si>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</si>
  <si>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₹365</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</si>
  <si>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</si>
  <si>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</si>
  <si>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</si>
  <si>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</si>
  <si>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</si>
  <si>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</si>
  <si>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</si>
  <si>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</si>
  <si>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</si>
  <si>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</si>
  <si>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</si>
  <si>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</si>
  <si>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</si>
  <si>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</si>
  <si>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</si>
  <si>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</si>
  <si>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</si>
  <si>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</si>
  <si>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</si>
  <si>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</si>
  <si>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</si>
  <si>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</si>
  <si>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₹289</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</si>
  <si>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</si>
  <si>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</si>
  <si>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</si>
  <si>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</si>
  <si>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</si>
  <si>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</si>
  <si>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</si>
  <si>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</si>
  <si>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</si>
  <si>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</si>
  <si>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</si>
  <si>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</si>
  <si>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</si>
  <si>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</si>
  <si>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</si>
  <si>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</si>
  <si>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</si>
  <si>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</si>
  <si>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</si>
  <si>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</si>
  <si>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</si>
  <si>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</si>
  <si>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</si>
  <si>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</si>
  <si>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₹217</t>
  </si>
  <si>
    <t>₹237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</si>
  <si>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</si>
  <si>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</si>
  <si>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</si>
  <si>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</si>
  <si>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</si>
  <si>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</si>
  <si>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</si>
  <si>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</si>
  <si>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</si>
  <si>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</si>
  <si>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</si>
  <si>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</si>
  <si>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</si>
  <si>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</si>
  <si>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</si>
  <si>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</si>
  <si>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</si>
  <si>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</si>
  <si>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</si>
  <si>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</si>
  <si>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</si>
  <si>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</si>
  <si>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</si>
  <si>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</si>
  <si>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</si>
  <si>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</si>
  <si>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</si>
  <si>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</si>
  <si>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</si>
  <si>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</si>
  <si>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</si>
  <si>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</si>
  <si>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</si>
  <si>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</si>
  <si>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</si>
  <si>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</si>
  <si>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</si>
  <si>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</si>
  <si>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</si>
  <si>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</si>
  <si>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</si>
  <si>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</si>
  <si>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</si>
  <si>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</si>
  <si>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</si>
  <si>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</si>
  <si>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</si>
  <si>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</si>
  <si>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</si>
  <si>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</si>
  <si>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</si>
  <si>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</si>
  <si>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</si>
  <si>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</si>
  <si>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</si>
  <si>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</si>
  <si>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</si>
  <si>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</si>
  <si>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</si>
  <si>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</si>
  <si>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</si>
  <si>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</si>
  <si>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</si>
  <si>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</si>
  <si>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</si>
  <si>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</si>
  <si>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</si>
  <si>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</si>
  <si>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</si>
  <si>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</si>
  <si>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</si>
  <si>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</si>
  <si>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</si>
  <si>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</si>
  <si>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</si>
  <si>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</si>
  <si>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</si>
  <si>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</si>
  <si>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</si>
  <si>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</si>
  <si>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</si>
  <si>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</si>
  <si>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</si>
  <si>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</si>
  <si>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</si>
  <si>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</si>
  <si>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</si>
  <si>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</si>
  <si>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</si>
  <si>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</si>
  <si>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</si>
  <si>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</si>
  <si>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</si>
  <si>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</si>
  <si>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</si>
  <si>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</si>
  <si>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</si>
  <si>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</si>
  <si>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</si>
  <si>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</si>
  <si>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</si>
  <si>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</si>
  <si>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</si>
  <si>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</si>
  <si>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</si>
  <si>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</si>
  <si>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</si>
  <si>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</si>
  <si>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</si>
  <si>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</si>
  <si>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</si>
  <si>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</si>
  <si>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</si>
  <si>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</si>
  <si>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</si>
  <si>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</si>
  <si>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</si>
  <si>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</si>
  <si>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</si>
  <si>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</si>
  <si>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</si>
  <si>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</si>
  <si>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</si>
  <si>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</si>
  <si>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</si>
  <si>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</si>
  <si>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</si>
  <si>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</si>
  <si>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</si>
  <si>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</si>
  <si>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</si>
  <si>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</si>
  <si>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</si>
  <si>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</si>
  <si>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</si>
  <si>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</si>
  <si>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</si>
  <si>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</si>
  <si>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</si>
  <si>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</si>
  <si>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</si>
  <si>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</si>
  <si>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</si>
  <si>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</si>
  <si>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</si>
  <si>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</si>
  <si>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</si>
  <si>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</si>
  <si>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</si>
  <si>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</si>
  <si>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</si>
  <si>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</si>
  <si>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</si>
  <si>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</si>
  <si>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</si>
  <si>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</si>
  <si>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</si>
  <si>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</si>
  <si>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</si>
  <si>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</si>
  <si>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</si>
  <si>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</si>
  <si>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</si>
  <si>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</si>
  <si>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</si>
  <si>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</si>
  <si>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</si>
  <si>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</si>
  <si>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</si>
  <si>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</si>
  <si>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</si>
  <si>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</si>
  <si>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</si>
  <si>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</si>
  <si>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</si>
  <si>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</si>
  <si>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</si>
  <si>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</si>
  <si>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</si>
  <si>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</si>
  <si>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</si>
  <si>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</si>
  <si>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</si>
  <si>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</si>
  <si>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</si>
  <si>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</si>
  <si>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</si>
  <si>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</si>
  <si>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</si>
  <si>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</si>
  <si>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</si>
  <si>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</si>
  <si>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</si>
  <si>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</si>
  <si>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</si>
  <si>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</si>
  <si>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</si>
  <si>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</si>
  <si>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₹266</t>
  </si>
  <si>
    <t>₹315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</si>
  <si>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</si>
  <si>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</si>
  <si>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</si>
  <si>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</si>
  <si>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</si>
  <si>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</si>
  <si>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</si>
  <si>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</si>
  <si>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</si>
  <si>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</si>
  <si>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</si>
  <si>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</si>
  <si>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</si>
  <si>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</si>
  <si>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</si>
  <si>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</si>
  <si>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</si>
  <si>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</si>
  <si>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</si>
  <si>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</si>
  <si>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</si>
  <si>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</si>
  <si>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</si>
  <si>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₹130</t>
  </si>
  <si>
    <t>₹165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</si>
  <si>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</si>
  <si>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</si>
  <si>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</si>
  <si>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</si>
  <si>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</si>
  <si>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</si>
  <si>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</si>
  <si>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</si>
  <si>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</si>
  <si>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</si>
  <si>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</si>
  <si>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</si>
  <si>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</si>
  <si>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</si>
  <si>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</si>
  <si>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</si>
  <si>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</si>
  <si>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</si>
  <si>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</si>
  <si>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</si>
  <si>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</si>
  <si>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</si>
  <si>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</si>
  <si>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</si>
  <si>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</si>
  <si>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</si>
  <si>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</si>
  <si>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</si>
  <si>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</si>
  <si>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</si>
  <si>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</si>
  <si>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</si>
  <si>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</si>
  <si>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</si>
  <si>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</si>
  <si>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</si>
  <si>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</si>
  <si>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</si>
  <si>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</si>
  <si>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</si>
  <si>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</si>
  <si>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</si>
  <si>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</si>
  <si>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</si>
  <si>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</si>
  <si>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</si>
  <si>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</si>
  <si>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</si>
  <si>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</si>
  <si>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</si>
  <si>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</si>
  <si>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</si>
  <si>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</si>
  <si>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</si>
  <si>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</si>
  <si>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</si>
  <si>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</si>
  <si>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</si>
  <si>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</si>
  <si>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</si>
  <si>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</si>
  <si>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</si>
  <si>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</si>
  <si>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</si>
  <si>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</si>
  <si>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</si>
  <si>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</si>
  <si>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</si>
  <si>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</si>
  <si>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</si>
  <si>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</si>
  <si>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</si>
  <si>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</si>
  <si>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</si>
  <si>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</si>
  <si>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</si>
  <si>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</si>
  <si>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</si>
  <si>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</si>
  <si>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</si>
  <si>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</si>
  <si>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</si>
  <si>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</si>
  <si>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</si>
  <si>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</si>
  <si>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</si>
  <si>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</si>
  <si>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</si>
  <si>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</si>
  <si>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</si>
  <si>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</si>
  <si>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</si>
  <si>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</si>
  <si>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</si>
  <si>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</si>
  <si>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</si>
  <si>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</si>
  <si>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</si>
  <si>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</si>
  <si>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</si>
  <si>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</si>
  <si>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</si>
  <si>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</si>
  <si>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</si>
  <si>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</si>
  <si>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</si>
  <si>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</si>
  <si>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</si>
  <si>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</si>
  <si>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</si>
  <si>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₹5,499</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</si>
  <si>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</si>
  <si>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</si>
  <si>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</si>
  <si>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</si>
  <si>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</si>
  <si>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</si>
  <si>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</si>
  <si>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</si>
  <si>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</si>
  <si>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</si>
  <si>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</si>
  <si>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</si>
  <si>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₹519</t>
  </si>
  <si>
    <t>₹1,350</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</si>
  <si>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</si>
  <si>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</si>
  <si>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</si>
  <si>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</si>
  <si>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</si>
  <si>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</si>
  <si>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</si>
  <si>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</si>
  <si>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</si>
  <si>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</si>
  <si>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</si>
  <si>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</si>
  <si>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</si>
  <si>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</si>
  <si>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</si>
  <si>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</si>
  <si>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</si>
  <si>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</si>
  <si>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</si>
  <si>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</si>
  <si>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</si>
  <si>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</si>
  <si>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</si>
  <si>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</si>
  <si>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</si>
  <si>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</si>
  <si>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</si>
  <si>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</si>
  <si>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</si>
  <si>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</si>
  <si>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</si>
  <si>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</si>
  <si>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</si>
  <si>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</si>
  <si>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</si>
  <si>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</si>
  <si>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</si>
  <si>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</si>
  <si>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</si>
  <si>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</si>
  <si>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</si>
  <si>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</si>
  <si>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</si>
  <si>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</si>
  <si>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</si>
  <si>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</si>
  <si>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</si>
  <si>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</si>
  <si>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</si>
  <si>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₹455</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</si>
  <si>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</si>
  <si>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</si>
  <si>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</si>
  <si>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</si>
  <si>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</si>
  <si>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</si>
  <si>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</si>
  <si>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</si>
  <si>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</si>
  <si>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</si>
  <si>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</si>
  <si>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</si>
  <si>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</si>
  <si>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</si>
  <si>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</si>
  <si>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</si>
  <si>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</si>
  <si>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</si>
  <si>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</si>
  <si>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</si>
  <si>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₹1,059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</si>
  <si>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</si>
  <si>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</si>
  <si>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</si>
  <si>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</si>
  <si>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</si>
  <si>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</si>
  <si>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</si>
  <si>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</si>
  <si>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</si>
  <si>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</si>
  <si>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</si>
  <si>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</si>
  <si>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₹717</t>
  </si>
  <si>
    <t>₹761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</si>
  <si>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</si>
  <si>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</si>
  <si>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</si>
  <si>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</si>
  <si>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</si>
  <si>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</si>
  <si>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</si>
  <si>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</si>
  <si>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</si>
  <si>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</si>
  <si>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</si>
  <si>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</si>
  <si>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</si>
  <si>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</si>
  <si>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</si>
  <si>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</si>
  <si>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</si>
  <si>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</si>
  <si>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</si>
  <si>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</si>
  <si>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</si>
  <si>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</si>
  <si>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</si>
  <si>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</si>
  <si>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₹889</t>
  </si>
  <si>
    <t>₹2,500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</si>
  <si>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</si>
  <si>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</si>
  <si>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</si>
  <si>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</si>
  <si>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</si>
  <si>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</si>
  <si>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</si>
  <si>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</si>
  <si>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</si>
  <si>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</si>
  <si>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</si>
  <si>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</si>
  <si>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</si>
  <si>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</si>
  <si>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</si>
  <si>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</si>
  <si>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</si>
  <si>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</si>
  <si>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</si>
  <si>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</si>
  <si>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</si>
  <si>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</si>
  <si>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</si>
  <si>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</si>
  <si>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</si>
  <si>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</si>
  <si>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</si>
  <si>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</si>
  <si>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</si>
  <si>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</si>
  <si>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</si>
  <si>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</si>
  <si>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</si>
  <si>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</si>
  <si>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</si>
  <si>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</si>
  <si>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</si>
  <si>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</si>
  <si>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</si>
  <si>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</si>
  <si>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₹180</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</si>
  <si>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</si>
  <si>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</si>
  <si>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</si>
  <si>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</si>
  <si>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</si>
  <si>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</si>
  <si>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</si>
  <si>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</si>
  <si>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</si>
  <si>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</si>
  <si>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</si>
  <si>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</si>
  <si>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</si>
  <si>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</si>
  <si>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</si>
  <si>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</si>
  <si>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</si>
  <si>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</si>
  <si>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</si>
  <si>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</si>
  <si>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</si>
  <si>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</si>
  <si>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</si>
  <si>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</si>
  <si>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</si>
  <si>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</si>
  <si>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</si>
  <si>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</si>
  <si>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</si>
  <si>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</si>
  <si>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</si>
  <si>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</si>
  <si>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</si>
  <si>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</si>
  <si>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</si>
  <si>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</si>
  <si>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</si>
  <si>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</si>
  <si>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</si>
  <si>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</si>
  <si>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</si>
  <si>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</si>
  <si>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</si>
  <si>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</si>
  <si>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</si>
  <si>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</si>
  <si>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</si>
  <si>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</si>
  <si>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</si>
  <si>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</si>
  <si>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</si>
  <si>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</si>
  <si>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</si>
  <si>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</si>
  <si>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</si>
  <si>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</si>
  <si>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</si>
  <si>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</si>
  <si>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</si>
  <si>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</si>
  <si>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</si>
  <si>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</si>
  <si>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</si>
  <si>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</si>
  <si>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</si>
  <si>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</si>
  <si>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</si>
  <si>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</si>
  <si>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</si>
  <si>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</si>
  <si>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</si>
  <si>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</si>
  <si>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</si>
  <si>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</si>
  <si>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</si>
  <si>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</si>
  <si>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</si>
  <si>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</si>
  <si>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</si>
  <si>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₹522</t>
  </si>
  <si>
    <t>₹550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</si>
  <si>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</si>
  <si>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</si>
  <si>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</si>
  <si>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</si>
  <si>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</si>
  <si>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</si>
  <si>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</si>
  <si>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</si>
  <si>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</si>
  <si>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</si>
  <si>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</si>
  <si>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</si>
  <si>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</si>
  <si>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</si>
  <si>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</si>
  <si>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</si>
  <si>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</si>
  <si>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</si>
  <si>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</si>
  <si>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</si>
  <si>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</si>
  <si>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</si>
  <si>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</si>
  <si>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</si>
  <si>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</si>
  <si>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</si>
  <si>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</si>
  <si>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</si>
  <si>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</si>
  <si>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</si>
  <si>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</si>
  <si>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</si>
  <si>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</si>
  <si>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</si>
  <si>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</si>
  <si>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</si>
  <si>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</si>
  <si>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</si>
  <si>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</si>
  <si>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</si>
  <si>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</si>
  <si>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</si>
  <si>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</si>
  <si>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</si>
  <si>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</si>
  <si>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</si>
  <si>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</si>
  <si>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</si>
  <si>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</si>
  <si>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</si>
  <si>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</si>
  <si>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</si>
  <si>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</si>
  <si>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</si>
  <si>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</si>
  <si>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</si>
  <si>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</si>
  <si>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</si>
  <si>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</si>
  <si>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</si>
  <si>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</si>
  <si>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</si>
  <si>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</si>
  <si>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</si>
  <si>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</si>
  <si>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</si>
  <si>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₹429</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</si>
  <si>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</si>
  <si>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</si>
  <si>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</si>
  <si>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</si>
  <si>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</si>
  <si>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</si>
  <si>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</si>
  <si>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</si>
  <si>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</si>
  <si>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</si>
  <si>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</si>
  <si>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</si>
  <si>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</si>
  <si>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</si>
  <si>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</si>
  <si>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</si>
  <si>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</si>
  <si>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</si>
  <si>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</si>
  <si>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</si>
  <si>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</si>
  <si>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</si>
  <si>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</si>
  <si>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</si>
  <si>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</si>
  <si>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</si>
  <si>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</si>
  <si>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</si>
  <si>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</si>
  <si>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</si>
  <si>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</si>
  <si>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</si>
  <si>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</si>
  <si>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</si>
  <si>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</si>
  <si>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</si>
  <si>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</si>
  <si>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</si>
  <si>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</si>
  <si>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</si>
  <si>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</si>
  <si>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</si>
  <si>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</si>
  <si>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</si>
  <si>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</si>
  <si>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</si>
  <si>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</si>
  <si>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</si>
  <si>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</si>
  <si>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</si>
  <si>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</si>
  <si>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</si>
  <si>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</si>
  <si>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</si>
  <si>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</si>
  <si>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</si>
  <si>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</si>
  <si>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</si>
  <si>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</si>
  <si>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</si>
  <si>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</si>
  <si>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</si>
  <si>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</si>
  <si>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</si>
  <si>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</si>
  <si>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</si>
  <si>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</si>
  <si>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</si>
  <si>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</si>
  <si>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</si>
  <si>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</si>
  <si>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</si>
  <si>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</si>
  <si>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</si>
  <si>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</si>
  <si>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</si>
  <si>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</si>
  <si>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</si>
  <si>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</si>
  <si>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</si>
  <si>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</si>
  <si>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</si>
  <si>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</si>
  <si>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</si>
  <si>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</si>
  <si>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</si>
  <si>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</si>
  <si>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</si>
  <si>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</si>
  <si>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</si>
  <si>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</si>
  <si>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</si>
  <si>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</si>
  <si>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₹1,109</t>
  </si>
  <si>
    <t>₹2,800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</si>
  <si>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</si>
  <si>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</si>
  <si>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</si>
  <si>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</si>
  <si>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</si>
  <si>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</si>
  <si>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</si>
  <si>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</si>
  <si>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</si>
  <si>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</si>
  <si>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</si>
  <si>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9.4”x 7.9”, Multicolored</t>
  </si>
  <si>
    <t>₹169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</si>
  <si>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</si>
  <si>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</si>
  <si>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</si>
  <si>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</si>
  <si>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</si>
  <si>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</si>
  <si>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</si>
  <si>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</si>
  <si>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</si>
  <si>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</si>
  <si>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</si>
  <si>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</si>
  <si>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</si>
  <si>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</si>
  <si>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</si>
  <si>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</si>
  <si>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</si>
  <si>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</si>
  <si>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</si>
  <si>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</si>
  <si>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</si>
  <si>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</si>
  <si>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</si>
  <si>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</si>
  <si>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</si>
  <si>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</si>
  <si>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</si>
  <si>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</si>
  <si>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</si>
  <si>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</si>
  <si>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</si>
  <si>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</si>
  <si>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</si>
  <si>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</si>
  <si>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</si>
  <si>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</si>
  <si>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</si>
  <si>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</si>
  <si>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</si>
  <si>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</si>
  <si>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</si>
  <si>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</si>
  <si>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</si>
  <si>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</si>
  <si>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</si>
  <si>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</si>
  <si>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</si>
  <si>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</si>
  <si>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</si>
  <si>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</si>
  <si>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</si>
  <si>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</si>
  <si>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</si>
  <si>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</si>
  <si>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</si>
  <si>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</si>
  <si>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</si>
  <si>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</si>
  <si>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</si>
  <si>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</si>
  <si>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</si>
  <si>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</si>
  <si>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</si>
  <si>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</si>
  <si>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₹157</t>
  </si>
  <si>
    <t>₹160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</si>
  <si>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</si>
  <si>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</si>
  <si>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</si>
  <si>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</si>
  <si>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</si>
  <si>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</si>
  <si>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</si>
  <si>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</si>
  <si>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</si>
  <si>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</si>
  <si>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</si>
  <si>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</si>
  <si>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</si>
  <si>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</si>
  <si>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</si>
  <si>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</si>
  <si>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</si>
  <si>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</si>
  <si>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</si>
  <si>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</si>
  <si>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</si>
  <si>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</si>
  <si>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</si>
  <si>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</si>
  <si>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</si>
  <si>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</si>
  <si>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</si>
  <si>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</si>
  <si>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</si>
  <si>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</si>
  <si>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</si>
  <si>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</si>
  <si>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</si>
  <si>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</si>
  <si>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</si>
  <si>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</si>
  <si>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</si>
  <si>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</si>
  <si>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</si>
  <si>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</si>
  <si>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</si>
  <si>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</si>
  <si>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</si>
  <si>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</si>
  <si>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</si>
  <si>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</si>
  <si>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</si>
  <si>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</si>
  <si>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</si>
  <si>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</si>
  <si>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</si>
  <si>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</si>
  <si>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</si>
  <si>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</si>
  <si>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</si>
  <si>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</si>
  <si>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</si>
  <si>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</si>
  <si>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</si>
  <si>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</si>
  <si>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</si>
  <si>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</si>
  <si>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</si>
  <si>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</si>
  <si>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</si>
  <si>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</si>
  <si>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</si>
  <si>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</si>
  <si>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</si>
  <si>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</si>
  <si>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</si>
  <si>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</si>
  <si>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</si>
  <si>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</si>
  <si>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</si>
  <si>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</si>
  <si>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</si>
  <si>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</si>
  <si>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₹294</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</si>
  <si>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</si>
  <si>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</si>
  <si>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</si>
  <si>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</si>
  <si>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</si>
  <si>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</si>
  <si>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</si>
  <si>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</si>
  <si>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</si>
  <si>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</si>
  <si>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₹828</t>
  </si>
  <si>
    <t>₹861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</si>
  <si>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</si>
  <si>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</si>
  <si>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</si>
  <si>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</si>
  <si>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</si>
  <si>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</si>
  <si>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</si>
  <si>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</si>
  <si>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</si>
  <si>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</si>
  <si>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₹745</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</si>
  <si>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</si>
  <si>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</si>
  <si>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</si>
  <si>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</si>
  <si>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</si>
  <si>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</si>
  <si>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</si>
  <si>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</si>
  <si>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</si>
  <si>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</si>
  <si>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</si>
  <si>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₹1,549</t>
  </si>
  <si>
    <t>₹2,495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</si>
  <si>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</si>
  <si>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</si>
  <si>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</si>
  <si>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</si>
  <si>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</si>
  <si>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</si>
  <si>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</si>
  <si>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</si>
  <si>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</si>
  <si>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</si>
  <si>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</si>
  <si>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</si>
  <si>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</si>
  <si>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</si>
  <si>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</si>
  <si>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</si>
  <si>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</si>
  <si>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</si>
  <si>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</si>
  <si>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</si>
  <si>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</si>
  <si>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</si>
  <si>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</si>
  <si>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</si>
  <si>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</si>
  <si>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</si>
  <si>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</si>
  <si>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</si>
  <si>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</si>
  <si>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</si>
  <si>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</si>
  <si>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</si>
  <si>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</si>
  <si>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</si>
  <si>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</si>
  <si>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</si>
  <si>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</si>
  <si>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</si>
  <si>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</si>
  <si>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</si>
  <si>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</si>
  <si>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</si>
  <si>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</si>
  <si>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</si>
  <si>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</si>
  <si>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</si>
  <si>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</si>
  <si>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</si>
  <si>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</si>
  <si>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</si>
  <si>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</si>
  <si>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</si>
  <si>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</si>
  <si>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</si>
  <si>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</si>
  <si>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</si>
  <si>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</si>
  <si>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</si>
  <si>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</si>
  <si>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</si>
  <si>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</si>
  <si>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</si>
  <si>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</si>
  <si>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</si>
  <si>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</si>
  <si>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</si>
  <si>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</si>
  <si>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</si>
  <si>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</si>
  <si>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</si>
  <si>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</si>
  <si>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</si>
  <si>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</si>
  <si>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</si>
  <si>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</si>
  <si>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</si>
  <si>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</si>
  <si>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</si>
  <si>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</si>
  <si>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</si>
  <si>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</si>
  <si>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</si>
  <si>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</si>
  <si>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</si>
  <si>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</si>
  <si>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</si>
  <si>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</si>
  <si>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</si>
  <si>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</si>
  <si>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</si>
  <si>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</si>
  <si>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</si>
  <si>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</si>
  <si>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</si>
  <si>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₹6,299</t>
  </si>
  <si>
    <t>₹13,750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</si>
  <si>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</si>
  <si>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</si>
  <si>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</si>
  <si>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</si>
  <si>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</si>
  <si>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</si>
  <si>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</si>
  <si>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</si>
  <si>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</si>
  <si>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</si>
  <si>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</si>
  <si>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</si>
  <si>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</si>
  <si>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</si>
  <si>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</si>
  <si>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</si>
  <si>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</si>
  <si>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</si>
  <si>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</si>
  <si>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</si>
  <si>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</si>
  <si>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</si>
  <si>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</si>
  <si>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</si>
  <si>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</si>
  <si>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</si>
  <si>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</si>
  <si>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</si>
  <si>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</si>
  <si>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</si>
  <si>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</si>
  <si>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</si>
  <si>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</si>
  <si>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</si>
  <si>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</si>
  <si>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</si>
  <si>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</si>
  <si>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</si>
  <si>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</si>
  <si>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</si>
  <si>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</si>
  <si>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</si>
  <si>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</si>
  <si>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</si>
  <si>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</si>
  <si>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</si>
  <si>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</si>
  <si>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</si>
  <si>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</si>
  <si>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</si>
  <si>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</si>
  <si>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</si>
  <si>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</si>
  <si>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</si>
  <si>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</si>
  <si>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</si>
  <si>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</si>
  <si>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</si>
  <si>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</si>
  <si>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</si>
  <si>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</si>
  <si>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</si>
  <si>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</si>
  <si>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</si>
  <si>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</si>
  <si>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</si>
  <si>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</si>
  <si>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</si>
  <si>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</si>
  <si>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</si>
  <si>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</si>
  <si>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</si>
  <si>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</si>
  <si>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</si>
  <si>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</si>
  <si>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</si>
  <si>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</si>
  <si>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₹579</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</si>
  <si>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</si>
  <si>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</si>
  <si>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</si>
  <si>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</si>
  <si>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</si>
  <si>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</si>
  <si>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</si>
  <si>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</si>
  <si>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</si>
  <si>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</si>
  <si>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</si>
  <si>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</si>
  <si>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₹3,299</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</si>
  <si>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</si>
  <si>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</si>
  <si>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</si>
  <si>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</si>
  <si>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</si>
  <si>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</si>
  <si>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</si>
  <si>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</si>
  <si>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</si>
  <si>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</si>
  <si>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</si>
  <si>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</si>
  <si>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</si>
  <si>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</si>
  <si>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</si>
  <si>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</si>
  <si>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</si>
  <si>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</si>
  <si>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</si>
  <si>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</si>
  <si>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</si>
  <si>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</si>
  <si>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</si>
  <si>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</si>
  <si>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</si>
  <si>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</si>
  <si>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</si>
  <si>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</si>
  <si>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</si>
  <si>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</si>
  <si>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</si>
  <si>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</si>
  <si>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</si>
  <si>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</si>
  <si>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</si>
  <si>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</si>
  <si>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</si>
  <si>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</si>
  <si>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</si>
  <si>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</si>
  <si>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</si>
  <si>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</si>
  <si>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</si>
  <si>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</si>
  <si>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</si>
  <si>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</si>
  <si>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</si>
  <si>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</si>
  <si>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</si>
  <si>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</si>
  <si>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</si>
  <si>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</si>
  <si>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</si>
  <si>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</si>
  <si>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</si>
  <si>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</si>
  <si>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</si>
  <si>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</si>
  <si>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</si>
  <si>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</si>
  <si>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</si>
  <si>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</si>
  <si>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</si>
  <si>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</si>
  <si>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</si>
  <si>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</si>
  <si>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</si>
  <si>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</si>
  <si>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</si>
  <si>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</si>
  <si>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</si>
  <si>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</si>
  <si>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</si>
  <si>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</si>
  <si>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</si>
  <si>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</si>
  <si>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</si>
  <si>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</si>
  <si>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</si>
  <si>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</si>
  <si>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</si>
  <si>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</si>
  <si>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</si>
  <si>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</si>
  <si>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</si>
  <si>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</si>
  <si>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</si>
  <si>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</si>
  <si>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</si>
  <si>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</si>
  <si>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</si>
  <si>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</si>
  <si>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</si>
  <si>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</si>
  <si>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</si>
  <si>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</si>
  <si>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</si>
  <si>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</si>
  <si>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</si>
  <si>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</si>
  <si>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</si>
  <si>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</si>
  <si>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</si>
  <si>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</si>
  <si>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</si>
  <si>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</si>
  <si>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</si>
  <si>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</si>
  <si>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</si>
  <si>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</si>
  <si>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</si>
  <si>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</si>
  <si>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</si>
  <si>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</si>
  <si>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</si>
  <si>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</si>
  <si>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</si>
  <si>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</si>
  <si>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</si>
  <si>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</si>
  <si>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</si>
  <si>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</si>
  <si>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</si>
  <si>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</si>
  <si>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</si>
  <si>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</si>
  <si>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</si>
  <si>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</si>
  <si>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</si>
  <si>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</si>
  <si>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</si>
  <si>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</si>
  <si>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</si>
  <si>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</si>
  <si>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</si>
  <si>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</si>
  <si>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</si>
  <si>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</si>
  <si>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</si>
  <si>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</si>
  <si>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</si>
  <si>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</si>
  <si>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</si>
  <si>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</si>
  <si>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</si>
  <si>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</si>
  <si>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</si>
  <si>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</si>
  <si>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</si>
  <si>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</si>
  <si>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</si>
  <si>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</si>
  <si>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</si>
  <si>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</si>
  <si>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</si>
  <si>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</si>
  <si>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</si>
  <si>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</si>
  <si>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</si>
  <si>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</si>
  <si>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₹440</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</si>
  <si>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</si>
  <si>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</si>
  <si>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</si>
  <si>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</si>
  <si>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</si>
  <si>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</si>
  <si>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</si>
  <si>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</si>
  <si>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</si>
  <si>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</si>
  <si>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</si>
  <si>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</si>
  <si>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</si>
  <si>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</si>
  <si>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</si>
  <si>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</si>
  <si>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</si>
  <si>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</si>
  <si>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</si>
  <si>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</si>
  <si>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</si>
  <si>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</si>
  <si>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</si>
  <si>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</si>
  <si>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</si>
  <si>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</si>
  <si>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</si>
  <si>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</si>
  <si>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</si>
  <si>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</si>
  <si>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</si>
  <si>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</si>
  <si>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</si>
  <si>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</si>
  <si>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</si>
  <si>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</si>
  <si>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</si>
  <si>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</si>
  <si>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</si>
  <si>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</si>
  <si>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</si>
  <si>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</si>
  <si>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</si>
  <si>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</si>
  <si>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</si>
  <si>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</si>
  <si>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</si>
  <si>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</si>
  <si>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</si>
  <si>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</si>
  <si>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</si>
  <si>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</si>
  <si>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</si>
  <si>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</si>
  <si>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</si>
  <si>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</si>
  <si>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</si>
  <si>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</si>
  <si>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</si>
  <si>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</si>
  <si>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</si>
  <si>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</si>
  <si>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</si>
  <si>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</si>
  <si>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</si>
  <si>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</si>
  <si>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</si>
  <si>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</si>
  <si>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</si>
  <si>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</si>
  <si>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</si>
  <si>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</si>
  <si>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</si>
  <si>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</si>
  <si>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</si>
  <si>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</si>
  <si>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</si>
  <si>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</si>
  <si>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</si>
  <si>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</si>
  <si>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</si>
  <si>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</si>
  <si>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</si>
  <si>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</si>
  <si>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</si>
  <si>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</si>
  <si>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</si>
  <si>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</si>
  <si>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</si>
  <si>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</si>
  <si>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</si>
  <si>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</si>
  <si>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</si>
  <si>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</si>
  <si>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</si>
  <si>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</si>
  <si>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</si>
  <si>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</si>
  <si>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</si>
  <si>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</si>
  <si>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</si>
  <si>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</si>
  <si>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</si>
  <si>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</si>
  <si>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</si>
  <si>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</si>
  <si>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</si>
  <si>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</si>
  <si>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</si>
  <si>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</si>
  <si>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₹1,329</t>
  </si>
  <si>
    <t>₹2,900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</si>
  <si>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</si>
  <si>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</si>
  <si>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</si>
  <si>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</si>
  <si>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</si>
  <si>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</si>
  <si>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</si>
  <si>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</si>
  <si>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</si>
  <si>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</si>
  <si>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</si>
  <si>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</si>
  <si>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</si>
  <si>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</si>
  <si>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</si>
  <si>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</si>
  <si>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</si>
  <si>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</si>
  <si>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</si>
  <si>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</si>
  <si>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</si>
  <si>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</si>
  <si>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</si>
  <si>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</si>
  <si>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</si>
  <si>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</si>
  <si>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</si>
  <si>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</si>
  <si>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</si>
  <si>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</si>
  <si>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</si>
  <si>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</si>
  <si>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</si>
  <si>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</si>
  <si>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</si>
  <si>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</si>
  <si>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</si>
  <si>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</si>
  <si>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</si>
  <si>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</si>
  <si>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</si>
  <si>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</si>
  <si>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</si>
  <si>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</si>
  <si>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</si>
  <si>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</si>
  <si>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</si>
  <si>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</si>
  <si>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</si>
  <si>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</si>
  <si>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</si>
  <si>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</si>
  <si>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</si>
  <si>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</si>
  <si>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₹1,529</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</si>
  <si>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</si>
  <si>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</si>
  <si>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</si>
  <si>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</si>
  <si>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</si>
  <si>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</si>
  <si>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</si>
  <si>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</si>
  <si>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</si>
  <si>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</si>
  <si>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</si>
  <si>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</si>
  <si>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</si>
  <si>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</si>
  <si>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</si>
  <si>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</si>
  <si>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</si>
  <si>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</si>
  <si>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</si>
  <si>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</si>
  <si>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</si>
  <si>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</si>
  <si>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</si>
  <si>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</si>
  <si>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</si>
  <si>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</si>
  <si>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</si>
  <si>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</si>
  <si>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</si>
  <si>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</si>
  <si>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</si>
  <si>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₹1,795</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</si>
  <si>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</si>
  <si>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</si>
  <si>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</si>
  <si>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</si>
  <si>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</si>
  <si>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</si>
  <si>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</si>
  <si>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</si>
  <si>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</si>
  <si>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</si>
  <si>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</si>
  <si>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</si>
  <si>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</si>
  <si>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</si>
  <si>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</si>
  <si>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</si>
  <si>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</si>
  <si>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</si>
  <si>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</si>
  <si>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</si>
  <si>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</si>
  <si>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</si>
  <si>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</si>
  <si>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</si>
  <si>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</si>
  <si>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</si>
  <si>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</si>
  <si>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</si>
  <si>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</si>
  <si>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</si>
  <si>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</si>
  <si>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</si>
  <si>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₹190</t>
  </si>
  <si>
    <t>₹220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</si>
  <si>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</si>
  <si>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</si>
  <si>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</si>
  <si>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</si>
  <si>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</si>
  <si>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</si>
  <si>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</si>
  <si>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</si>
  <si>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</si>
  <si>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</si>
  <si>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</si>
  <si>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</si>
  <si>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</si>
  <si>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</si>
  <si>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</si>
  <si>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</si>
  <si>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</si>
  <si>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</si>
  <si>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</si>
  <si>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</si>
  <si>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₹729</t>
  </si>
  <si>
    <t>₹1,650</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</si>
  <si>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</si>
  <si>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</si>
  <si>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</si>
  <si>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</si>
  <si>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</si>
  <si>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</si>
  <si>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</si>
  <si>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</si>
  <si>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</si>
  <si>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</si>
  <si>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</si>
  <si>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</si>
  <si>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</si>
  <si>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</si>
  <si>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</si>
  <si>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</si>
  <si>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</si>
  <si>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</si>
  <si>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</si>
  <si>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</si>
  <si>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</si>
  <si>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</si>
  <si>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</si>
  <si>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</si>
  <si>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</si>
  <si>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</si>
  <si>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</si>
  <si>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</si>
  <si>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</si>
  <si>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</si>
  <si>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</si>
  <si>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</si>
  <si>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</si>
  <si>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</si>
  <si>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</si>
  <si>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</si>
  <si>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</si>
  <si>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</si>
  <si>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</si>
  <si>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</si>
  <si>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</si>
  <si>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</si>
  <si>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</si>
  <si>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</si>
  <si>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</si>
  <si>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</si>
  <si>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</si>
  <si>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</si>
  <si>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</si>
  <si>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₹1,349</t>
  </si>
  <si>
    <t>₹2,198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</si>
  <si>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</si>
  <si>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</si>
  <si>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</si>
  <si>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</si>
  <si>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</si>
  <si>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</si>
  <si>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</si>
  <si>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</si>
  <si>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</si>
  <si>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</si>
  <si>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</si>
  <si>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</si>
  <si>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</si>
  <si>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</si>
  <si>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</si>
  <si>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</si>
  <si>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</si>
  <si>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</si>
  <si>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</si>
  <si>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</si>
  <si>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</si>
  <si>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</si>
  <si>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</si>
  <si>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</si>
  <si>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</si>
  <si>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</si>
  <si>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</si>
  <si>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</si>
  <si>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</si>
  <si>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</si>
  <si>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</si>
  <si>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</si>
  <si>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</si>
  <si>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</si>
  <si>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</si>
  <si>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</si>
  <si>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</si>
  <si>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</si>
  <si>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</si>
  <si>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</si>
  <si>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</si>
  <si>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</si>
  <si>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</si>
  <si>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</si>
  <si>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</si>
  <si>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</si>
  <si>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</si>
  <si>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</si>
  <si>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</si>
  <si>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</si>
  <si>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</si>
  <si>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</si>
  <si>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</si>
  <si>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</si>
  <si>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</si>
  <si>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</si>
  <si>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</si>
  <si>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</si>
  <si>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</si>
  <si>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</si>
  <si>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</si>
  <si>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</si>
  <si>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</si>
  <si>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</si>
  <si>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</si>
  <si>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</si>
  <si>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</si>
  <si>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</si>
  <si>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</si>
  <si>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</si>
  <si>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</si>
  <si>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</si>
  <si>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</si>
  <si>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</si>
  <si>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</si>
  <si>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</si>
  <si>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</si>
  <si>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</si>
  <si>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</si>
  <si>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</si>
  <si>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</si>
  <si>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</si>
  <si>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</si>
  <si>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</si>
  <si>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</si>
  <si>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</si>
  <si>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</si>
  <si>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</si>
  <si>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</si>
  <si>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</si>
  <si>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</si>
  <si>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</si>
  <si>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</si>
  <si>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</si>
  <si>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</si>
  <si>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</si>
  <si>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</si>
  <si>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</si>
  <si>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</si>
  <si>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</si>
  <si>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</si>
  <si>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</si>
  <si>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</si>
  <si>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</si>
  <si>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</si>
  <si>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</si>
  <si>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</si>
  <si>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</si>
  <si>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</si>
  <si>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</si>
  <si>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</si>
  <si>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</si>
  <si>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</si>
  <si>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</si>
  <si>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</si>
  <si>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</si>
  <si>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</si>
  <si>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</si>
  <si>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</si>
  <si>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</si>
  <si>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</si>
  <si>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</si>
  <si>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</si>
  <si>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</si>
  <si>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</si>
  <si>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</si>
  <si>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</si>
  <si>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</si>
  <si>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</si>
  <si>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</si>
  <si>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</si>
  <si>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</si>
  <si>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</si>
  <si>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</si>
  <si>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</si>
  <si>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</si>
  <si>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</si>
  <si>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</si>
  <si>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</si>
  <si>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</si>
  <si>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</si>
  <si>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</si>
  <si>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</si>
  <si>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</si>
  <si>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</si>
  <si>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</si>
  <si>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</si>
  <si>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</si>
  <si>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</si>
  <si>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</si>
  <si>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</si>
  <si>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</si>
  <si>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</si>
  <si>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</si>
  <si>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</si>
  <si>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</si>
  <si>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</si>
  <si>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</si>
  <si>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</si>
  <si>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</si>
  <si>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</si>
  <si>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</si>
  <si>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</si>
  <si>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</si>
  <si>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</si>
  <si>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</si>
  <si>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</si>
  <si>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</si>
  <si>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</si>
  <si>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</si>
  <si>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</si>
  <si>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</si>
  <si>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</si>
  <si>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</si>
  <si>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</si>
  <si>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</si>
  <si>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</si>
  <si>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</si>
  <si>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</si>
  <si>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</si>
  <si>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</si>
  <si>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</si>
  <si>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</si>
  <si>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</si>
  <si>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</si>
  <si>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</si>
  <si>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</si>
  <si>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</si>
  <si>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</si>
  <si>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</si>
  <si>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</si>
  <si>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₹561</t>
  </si>
  <si>
    <t>₹720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</si>
  <si>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</si>
  <si>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</si>
  <si>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</si>
  <si>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</si>
  <si>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</si>
  <si>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</si>
  <si>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</si>
  <si>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</si>
  <si>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</si>
  <si>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</si>
  <si>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₹590</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</si>
  <si>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</si>
  <si>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</si>
  <si>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</si>
  <si>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</si>
  <si>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</si>
  <si>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</si>
  <si>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</si>
  <si>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</si>
  <si>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</si>
  <si>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</si>
  <si>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</si>
  <si>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</si>
  <si>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</si>
  <si>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</si>
  <si>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</si>
  <si>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</si>
  <si>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</si>
  <si>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</si>
  <si>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</si>
  <si>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</si>
  <si>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₹5,599</t>
  </si>
  <si>
    <t>₹7,350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</si>
  <si>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</si>
  <si>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</si>
  <si>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</si>
  <si>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</si>
  <si>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</si>
  <si>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</si>
  <si>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</si>
  <si>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</si>
  <si>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</si>
  <si>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</si>
  <si>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</si>
  <si>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₹2,595</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</si>
  <si>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</si>
  <si>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</si>
  <si>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</si>
  <si>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</si>
  <si>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</si>
  <si>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</si>
  <si>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</si>
  <si>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</si>
  <si>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</si>
  <si>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</si>
  <si>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</si>
  <si>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</si>
  <si>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</si>
  <si>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</si>
  <si>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</si>
  <si>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</si>
  <si>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</si>
  <si>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</si>
  <si>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</si>
  <si>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</si>
  <si>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</si>
  <si>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</si>
  <si>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</si>
  <si>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</si>
  <si>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</si>
  <si>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</si>
  <si>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</si>
  <si>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</si>
  <si>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</si>
  <si>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</si>
  <si>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</si>
  <si>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</si>
  <si>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</si>
  <si>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</si>
  <si>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</si>
  <si>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</si>
  <si>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</si>
  <si>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</si>
  <si>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</si>
  <si>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</si>
  <si>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</si>
  <si>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</si>
  <si>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</si>
  <si>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</si>
  <si>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</si>
  <si>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</si>
  <si>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</si>
  <si>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</si>
  <si>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</si>
  <si>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</si>
  <si>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</si>
  <si>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</si>
  <si>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</si>
  <si>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</si>
  <si>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</si>
  <si>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</si>
  <si>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</si>
  <si>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</si>
  <si>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</si>
  <si>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</si>
  <si>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</si>
  <si>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</si>
  <si>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</si>
  <si>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</si>
  <si>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</si>
  <si>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</si>
  <si>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</si>
  <si>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</si>
  <si>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</si>
  <si>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</si>
  <si>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</si>
  <si>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</si>
  <si>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</si>
  <si>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₹2,490</t>
  </si>
  <si>
    <t>The 18-in-1 multipurpose table 6-height quick adjustment Min- 54cm (21.25â?_x009d_) Max-73cm (28.75â?_x009d_)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</si>
  <si>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</si>
  <si>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</si>
  <si>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</si>
  <si>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</si>
  <si>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</si>
  <si>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</si>
  <si>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</si>
  <si>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</si>
  <si>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</si>
  <si>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</si>
  <si>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</si>
  <si>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</si>
  <si>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</si>
  <si>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</si>
  <si>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</si>
  <si>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</si>
  <si>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</si>
  <si>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</si>
  <si>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</si>
  <si>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</si>
  <si>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</si>
  <si>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</si>
  <si>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₹4,990</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</si>
  <si>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</si>
  <si>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</si>
  <si>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</si>
  <si>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</si>
  <si>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</si>
  <si>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</si>
  <si>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</si>
  <si>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</si>
  <si>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</si>
  <si>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</si>
  <si>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</si>
  <si>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</si>
  <si>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</si>
  <si>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</si>
  <si>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</si>
  <si>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</si>
  <si>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</si>
  <si>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</si>
  <si>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</si>
  <si>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</si>
  <si>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</si>
  <si>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</si>
  <si>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</si>
  <si>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</si>
  <si>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</si>
  <si>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</si>
  <si>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</si>
  <si>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</si>
  <si>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</si>
  <si>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</si>
  <si>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</si>
  <si>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</si>
  <si>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</si>
  <si>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</si>
  <si>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</si>
  <si>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</si>
  <si>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</si>
  <si>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</si>
  <si>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</si>
  <si>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</si>
  <si>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</si>
  <si>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</si>
  <si>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</si>
  <si>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</si>
  <si>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</si>
  <si>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</si>
  <si>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</si>
  <si>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</si>
  <si>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</si>
  <si>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</si>
  <si>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</si>
  <si>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</si>
  <si>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</si>
  <si>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</si>
  <si>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</si>
  <si>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</si>
  <si>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</si>
  <si>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</si>
  <si>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</si>
  <si>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</si>
  <si>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</si>
  <si>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</si>
  <si>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</si>
  <si>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</si>
  <si>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</si>
  <si>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</si>
  <si>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</si>
  <si>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</si>
  <si>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</si>
  <si>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</si>
  <si>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</si>
  <si>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</si>
  <si>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</si>
  <si>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</si>
  <si>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</si>
  <si>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</si>
  <si>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₹67</t>
  </si>
  <si>
    <t>₹75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</si>
  <si>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</si>
  <si>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</si>
  <si>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</si>
  <si>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</si>
  <si>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</si>
  <si>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</si>
  <si>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</si>
  <si>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</si>
  <si>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</si>
  <si>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</si>
  <si>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</si>
  <si>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</si>
  <si>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</si>
  <si>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</si>
  <si>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</si>
  <si>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</si>
  <si>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</si>
  <si>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</si>
  <si>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</si>
  <si>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</si>
  <si>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</si>
  <si>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</si>
  <si>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</si>
  <si>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</si>
  <si>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</si>
  <si>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</si>
  <si>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</si>
  <si>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</si>
  <si>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</si>
  <si>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</si>
  <si>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</si>
  <si>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</si>
  <si>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</si>
  <si>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</si>
  <si>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</si>
  <si>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</si>
  <si>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</si>
  <si>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</si>
  <si>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</si>
  <si>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</si>
  <si>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</si>
  <si>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</si>
  <si>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</si>
  <si>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</si>
  <si>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</si>
  <si>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</si>
  <si>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</si>
  <si>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</si>
  <si>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</si>
  <si>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</si>
  <si>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</si>
  <si>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</si>
  <si>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</si>
  <si>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</si>
  <si>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</si>
  <si>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</si>
  <si>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</si>
  <si>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</si>
  <si>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</si>
  <si>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</si>
  <si>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</si>
  <si>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</si>
  <si>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</si>
  <si>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</si>
  <si>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</si>
  <si>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</si>
  <si>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</si>
  <si>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</si>
  <si>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</si>
  <si>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</si>
  <si>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</si>
  <si>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</si>
  <si>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</si>
  <si>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₹4,449</t>
  </si>
  <si>
    <t>₹5,734</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</si>
  <si>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</si>
  <si>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</si>
  <si>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</si>
  <si>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</si>
  <si>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</si>
  <si>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</si>
  <si>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</si>
  <si>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</si>
  <si>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</si>
  <si>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</si>
  <si>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</si>
  <si>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</si>
  <si>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</si>
  <si>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</si>
  <si>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</si>
  <si>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</si>
  <si>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</si>
  <si>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</si>
  <si>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</si>
  <si>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</si>
  <si>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₹629</t>
  </si>
  <si>
    <t>₹1,390</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</si>
  <si>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</si>
  <si>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</si>
  <si>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</si>
  <si>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</si>
  <si>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</si>
  <si>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</si>
  <si>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</si>
  <si>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</si>
  <si>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</si>
  <si>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</si>
  <si>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</si>
  <si>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</si>
  <si>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</si>
  <si>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</si>
  <si>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</si>
  <si>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</si>
  <si>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</si>
  <si>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</si>
  <si>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</si>
  <si>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</si>
  <si>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</si>
  <si>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</si>
  <si>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</si>
  <si>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</si>
  <si>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</si>
  <si>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</si>
  <si>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</si>
  <si>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</si>
  <si>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</si>
  <si>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</si>
  <si>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</si>
  <si>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</si>
  <si>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</si>
  <si>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</si>
  <si>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₹90</t>
  </si>
  <si>
    <t>₹175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</si>
  <si>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</si>
  <si>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</si>
  <si>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</si>
  <si>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</si>
  <si>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</si>
  <si>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</si>
  <si>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</si>
  <si>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</si>
  <si>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</si>
  <si>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</si>
  <si>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</si>
  <si>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</si>
  <si>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</si>
  <si>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</si>
  <si>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</si>
  <si>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</si>
  <si>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</si>
  <si>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</si>
  <si>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</si>
  <si>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</si>
  <si>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</si>
  <si>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</si>
  <si>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</si>
  <si>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</si>
  <si>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</si>
  <si>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</si>
  <si>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</si>
  <si>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</si>
  <si>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</si>
  <si>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</si>
  <si>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</si>
  <si>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</si>
  <si>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</si>
  <si>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</si>
  <si>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</si>
  <si>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</si>
  <si>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</si>
  <si>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</si>
  <si>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</si>
  <si>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</si>
  <si>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</si>
  <si>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</si>
  <si>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</si>
  <si>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</si>
  <si>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</si>
  <si>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</si>
  <si>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</si>
  <si>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</si>
  <si>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</si>
  <si>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</si>
  <si>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</si>
  <si>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</si>
  <si>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</si>
  <si>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₹1,345</t>
  </si>
  <si>
    <t>₹2,295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</si>
  <si>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</si>
  <si>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</si>
  <si>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</si>
  <si>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</si>
  <si>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</si>
  <si>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</si>
  <si>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</si>
  <si>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</si>
  <si>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</si>
  <si>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</si>
  <si>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</si>
  <si>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</si>
  <si>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</si>
  <si>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</si>
  <si>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</si>
  <si>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</si>
  <si>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</si>
  <si>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</si>
  <si>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</si>
  <si>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</si>
  <si>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₹287</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</si>
  <si>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</si>
  <si>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</si>
  <si>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</si>
  <si>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</si>
  <si>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</si>
  <si>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</si>
  <si>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</si>
  <si>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</si>
  <si>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</si>
  <si>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</si>
  <si>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</si>
  <si>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</si>
  <si>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</si>
  <si>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</si>
  <si>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</si>
  <si>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</si>
  <si>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</si>
  <si>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</si>
  <si>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</si>
  <si>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</si>
  <si>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</si>
  <si>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</si>
  <si>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</si>
  <si>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</si>
  <si>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</si>
  <si>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</si>
  <si>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</si>
  <si>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</si>
  <si>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</si>
  <si>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</si>
  <si>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</si>
  <si>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</si>
  <si>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</si>
  <si>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</si>
  <si>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</si>
  <si>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</si>
  <si>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</si>
  <si>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</si>
  <si>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</si>
  <si>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</si>
  <si>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</si>
  <si>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</si>
  <si>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</si>
  <si>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</si>
  <si>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</si>
  <si>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</si>
  <si>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</si>
  <si>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</si>
  <si>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</si>
  <si>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</si>
  <si>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</si>
  <si>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</si>
  <si>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</si>
  <si>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</si>
  <si>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</si>
  <si>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</si>
  <si>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</si>
  <si>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</si>
  <si>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</si>
  <si>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</si>
  <si>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</si>
  <si>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</si>
  <si>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</si>
  <si>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</si>
  <si>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</si>
  <si>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</si>
  <si>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</si>
  <si>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</si>
  <si>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</si>
  <si>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</si>
  <si>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</si>
  <si>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</si>
  <si>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</si>
  <si>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</si>
  <si>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</si>
  <si>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</si>
  <si>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</si>
  <si>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</si>
  <si>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</si>
  <si>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</si>
  <si>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</si>
  <si>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₹1,187</t>
  </si>
  <si>
    <t>₹1,929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</si>
  <si>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</si>
  <si>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</si>
  <si>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</si>
  <si>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</si>
  <si>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</si>
  <si>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</si>
  <si>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</si>
  <si>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</si>
  <si>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</si>
  <si>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</si>
  <si>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</si>
  <si>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</si>
  <si>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</si>
  <si>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</si>
  <si>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</si>
  <si>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</si>
  <si>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</si>
  <si>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</si>
  <si>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</si>
  <si>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</si>
  <si>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</si>
  <si>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</si>
  <si>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</si>
  <si>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</si>
  <si>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</si>
  <si>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</si>
  <si>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</si>
  <si>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</si>
  <si>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</si>
  <si>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</si>
  <si>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</si>
  <si>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</si>
  <si>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</si>
  <si>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</si>
  <si>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</si>
  <si>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</si>
  <si>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</si>
  <si>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</si>
  <si>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</si>
  <si>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</si>
  <si>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</si>
  <si>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</si>
  <si>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</si>
  <si>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</si>
  <si>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</si>
  <si>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</si>
  <si>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</si>
  <si>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</si>
  <si>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</si>
  <si>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</si>
  <si>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</si>
  <si>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</si>
  <si>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</si>
  <si>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</si>
  <si>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</si>
  <si>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</si>
  <si>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</si>
  <si>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</si>
  <si>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</si>
  <si>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</si>
  <si>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</si>
  <si>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</si>
  <si>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</si>
  <si>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</si>
  <si>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</si>
  <si>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</si>
  <si>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</si>
  <si>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</si>
  <si>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</si>
  <si>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</si>
  <si>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</si>
  <si>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</si>
  <si>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</si>
  <si>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</si>
  <si>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</si>
  <si>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</si>
  <si>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</si>
  <si>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</si>
  <si>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</si>
  <si>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</si>
  <si>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</si>
  <si>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</si>
  <si>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</si>
  <si>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</si>
  <si>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</si>
  <si>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</si>
  <si>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</si>
  <si>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</si>
  <si>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</si>
  <si>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</si>
  <si>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</si>
  <si>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</si>
  <si>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</si>
  <si>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</si>
  <si>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</si>
  <si>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</si>
  <si>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</si>
  <si>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</si>
  <si>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</si>
  <si>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</si>
  <si>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</si>
  <si>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</si>
  <si>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</si>
  <si>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</si>
  <si>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</si>
  <si>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</si>
  <si>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</si>
  <si>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</si>
  <si>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</si>
  <si>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</si>
  <si>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</si>
  <si>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</si>
  <si>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</si>
  <si>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</si>
  <si>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</si>
  <si>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</si>
  <si>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</si>
  <si>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</si>
  <si>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</si>
  <si>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</si>
  <si>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</si>
  <si>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</si>
  <si>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</si>
  <si>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</si>
  <si>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</si>
  <si>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</si>
  <si>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</si>
  <si>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</si>
  <si>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</si>
  <si>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</si>
  <si>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</si>
  <si>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</si>
  <si>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</si>
  <si>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</si>
  <si>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</si>
  <si>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</si>
  <si>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</si>
  <si>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</si>
  <si>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</si>
  <si>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</si>
  <si>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</si>
  <si>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</si>
  <si>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</si>
  <si>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</si>
  <si>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</si>
  <si>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</si>
  <si>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</si>
  <si>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</si>
  <si>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</si>
  <si>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</si>
  <si>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</si>
  <si>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</si>
  <si>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</si>
  <si>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</si>
  <si>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</si>
  <si>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</si>
  <si>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</si>
  <si>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</si>
  <si>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</si>
  <si>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</si>
  <si>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</si>
  <si>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</si>
  <si>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</si>
  <si>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</si>
  <si>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</si>
  <si>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</si>
  <si>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</si>
  <si>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</si>
  <si>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</si>
  <si>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</si>
  <si>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</si>
  <si>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</si>
  <si>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</si>
  <si>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</si>
  <si>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</si>
  <si>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</si>
  <si>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</si>
  <si>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</si>
  <si>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</si>
  <si>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</si>
  <si>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</si>
  <si>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</si>
  <si>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</si>
  <si>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</si>
  <si>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</si>
  <si>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</si>
  <si>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</si>
  <si>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</si>
  <si>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</si>
  <si>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</si>
  <si>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</si>
  <si>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</si>
  <si>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</si>
  <si>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</si>
  <si>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</si>
  <si>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</si>
  <si>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₹939</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</si>
  <si>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</si>
  <si>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</si>
  <si>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</si>
  <si>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</si>
  <si>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</si>
  <si>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</si>
  <si>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</si>
  <si>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</si>
  <si>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</si>
  <si>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</si>
  <si>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</si>
  <si>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</si>
  <si>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</si>
  <si>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</si>
  <si>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</si>
  <si>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</si>
  <si>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</si>
  <si>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</si>
  <si>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</si>
  <si>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</si>
  <si>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</si>
  <si>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₹1,439</t>
  </si>
  <si>
    <t>₹2,890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</si>
  <si>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</si>
  <si>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</si>
  <si>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</si>
  <si>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</si>
  <si>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</si>
  <si>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</si>
  <si>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</si>
  <si>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</si>
  <si>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</si>
  <si>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</si>
  <si>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</si>
  <si>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</si>
  <si>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</si>
  <si>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</si>
  <si>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</si>
  <si>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</si>
  <si>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</si>
  <si>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</si>
  <si>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</si>
  <si>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</si>
  <si>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</si>
  <si>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</si>
  <si>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</si>
  <si>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</si>
  <si>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</si>
  <si>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</si>
  <si>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</si>
  <si>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</si>
  <si>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</si>
  <si>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</si>
  <si>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</si>
  <si>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</si>
  <si>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</si>
  <si>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</si>
  <si>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</si>
  <si>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</si>
  <si>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</si>
  <si>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</si>
  <si>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</si>
  <si>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</si>
  <si>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</si>
  <si>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</si>
  <si>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</si>
  <si>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</si>
  <si>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</si>
  <si>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</si>
  <si>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</si>
  <si>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</si>
  <si>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</si>
  <si>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</si>
  <si>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</si>
  <si>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₹4,700</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</si>
  <si>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</si>
  <si>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</si>
  <si>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</si>
  <si>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</si>
  <si>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</si>
  <si>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</si>
  <si>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</si>
  <si>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</si>
  <si>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</si>
  <si>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</si>
  <si>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</si>
  <si>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</si>
  <si>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</si>
  <si>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</si>
  <si>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</si>
  <si>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</si>
  <si>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</si>
  <si>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</si>
  <si>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</si>
  <si>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</si>
  <si>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</si>
  <si>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</si>
  <si>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</si>
  <si>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</si>
  <si>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</si>
  <si>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</si>
  <si>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</si>
  <si>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</si>
  <si>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</si>
  <si>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</si>
  <si>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</si>
  <si>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</si>
  <si>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₹990</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</si>
  <si>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</si>
  <si>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</si>
  <si>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</si>
  <si>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</si>
  <si>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</si>
  <si>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</si>
  <si>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</si>
  <si>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</si>
  <si>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</si>
  <si>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</si>
  <si>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</si>
  <si>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</si>
  <si>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</si>
  <si>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</si>
  <si>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</si>
  <si>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</si>
  <si>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</si>
  <si>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</si>
  <si>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</si>
  <si>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</si>
  <si>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</si>
  <si>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₹1,890</t>
  </si>
  <si>
    <t>₹5,490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</si>
  <si>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</si>
  <si>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</si>
  <si>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</si>
  <si>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</si>
  <si>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</si>
  <si>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</si>
  <si>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</si>
  <si>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</si>
  <si>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</si>
  <si>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</si>
  <si>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</si>
  <si>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</si>
  <si>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</si>
  <si>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</si>
  <si>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</si>
  <si>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</si>
  <si>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</si>
  <si>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</si>
  <si>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</si>
  <si>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</si>
  <si>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</si>
  <si>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</si>
  <si>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</si>
  <si>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</si>
  <si>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</si>
  <si>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</si>
  <si>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</si>
  <si>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</si>
  <si>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</si>
  <si>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</si>
  <si>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</si>
  <si>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</si>
  <si>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</si>
  <si>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</si>
  <si>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</si>
  <si>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</si>
  <si>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</si>
  <si>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</si>
  <si>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</si>
  <si>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</si>
  <si>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</si>
  <si>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</si>
  <si>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</si>
  <si>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</si>
  <si>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</si>
  <si>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</si>
  <si>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</si>
  <si>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</si>
  <si>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</si>
  <si>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</si>
  <si>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</si>
  <si>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</si>
  <si>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</si>
  <si>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</si>
  <si>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</si>
  <si>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</si>
  <si>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</si>
  <si>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</si>
  <si>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</si>
  <si>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</si>
  <si>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</si>
  <si>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</si>
  <si>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</si>
  <si>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</si>
  <si>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</si>
  <si>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</si>
  <si>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</si>
  <si>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</si>
  <si>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</si>
  <si>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</si>
  <si>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</si>
  <si>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</si>
  <si>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</si>
  <si>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</si>
  <si>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₹1,645</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</si>
  <si>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</si>
  <si>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</si>
  <si>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</si>
  <si>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</si>
  <si>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</si>
  <si>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</si>
  <si>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</si>
  <si>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</si>
  <si>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</si>
  <si>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</si>
  <si>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</si>
  <si>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</si>
  <si>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</si>
  <si>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</si>
  <si>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</si>
  <si>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</si>
  <si>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</si>
  <si>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</si>
  <si>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</si>
  <si>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</si>
  <si>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</si>
  <si>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</si>
  <si>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</si>
  <si>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</si>
  <si>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</si>
  <si>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</si>
  <si>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</si>
  <si>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</si>
  <si>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</si>
  <si>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</si>
  <si>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</si>
  <si>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</si>
  <si>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</si>
  <si>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</si>
  <si>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</si>
  <si>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</si>
  <si>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</si>
  <si>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</si>
  <si>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</si>
  <si>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</si>
  <si>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</si>
  <si>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</si>
  <si>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</si>
  <si>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</si>
  <si>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</si>
  <si>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</si>
  <si>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</si>
  <si>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</si>
  <si>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</si>
  <si>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</si>
  <si>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</si>
  <si>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</si>
  <si>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</si>
  <si>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</si>
  <si>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₹1,709</t>
  </si>
  <si>
    <t>₹4,000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</si>
  <si>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</si>
  <si>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</si>
  <si>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</si>
  <si>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</si>
  <si>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</si>
  <si>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</si>
  <si>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</si>
  <si>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</si>
  <si>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</si>
  <si>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</si>
  <si>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</si>
  <si>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</si>
  <si>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</si>
  <si>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</si>
  <si>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</si>
  <si>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</si>
  <si>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</si>
  <si>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</si>
  <si>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</si>
  <si>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</si>
  <si>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</si>
  <si>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</si>
  <si>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</si>
  <si>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</si>
  <si>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</si>
  <si>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</si>
  <si>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</si>
  <si>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</si>
  <si>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</si>
  <si>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</si>
  <si>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</si>
  <si>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</si>
  <si>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₹2,025</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</si>
  <si>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</si>
  <si>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</si>
  <si>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</si>
  <si>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</si>
  <si>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</si>
  <si>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</si>
  <si>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</si>
  <si>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</si>
  <si>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</si>
  <si>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</si>
  <si>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</si>
  <si>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</si>
  <si>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</si>
  <si>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</si>
  <si>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</si>
  <si>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</si>
  <si>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</si>
  <si>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</si>
  <si>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</si>
  <si>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</si>
  <si>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</si>
  <si>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</si>
  <si>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</si>
  <si>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</si>
  <si>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</si>
  <si>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</si>
  <si>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</si>
  <si>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</si>
  <si>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</si>
  <si>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</si>
  <si>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</si>
  <si>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</si>
  <si>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</si>
  <si>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</si>
  <si>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</si>
  <si>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</si>
  <si>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</si>
  <si>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</si>
  <si>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</si>
  <si>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</si>
  <si>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</si>
  <si>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</si>
  <si>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</si>
  <si>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</si>
  <si>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</si>
  <si>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</si>
  <si>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</si>
  <si>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</si>
  <si>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</si>
  <si>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</si>
  <si>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</si>
  <si>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</si>
  <si>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</si>
  <si>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</si>
  <si>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</si>
  <si>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</si>
  <si>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</si>
  <si>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</si>
  <si>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₹116</t>
  </si>
  <si>
    <t>₹200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</si>
  <si>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</si>
  <si>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</si>
  <si>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</si>
  <si>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</si>
  <si>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</si>
  <si>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</si>
  <si>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</si>
  <si>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</si>
  <si>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</si>
  <si>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</si>
  <si>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</si>
  <si>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</si>
  <si>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</si>
  <si>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</si>
  <si>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</si>
  <si>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</si>
  <si>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</si>
  <si>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</si>
  <si>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</si>
  <si>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</si>
  <si>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</si>
  <si>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</si>
  <si>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</si>
  <si>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</si>
  <si>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</si>
  <si>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</si>
  <si>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</si>
  <si>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</si>
  <si>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</si>
  <si>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</si>
  <si>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</si>
  <si>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</si>
  <si>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</si>
  <si>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</si>
  <si>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</si>
  <si>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</si>
  <si>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</si>
  <si>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</si>
  <si>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</si>
  <si>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</si>
  <si>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</si>
  <si>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</si>
  <si>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</si>
  <si>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</si>
  <si>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</si>
  <si>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</si>
  <si>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</si>
  <si>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</si>
  <si>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</si>
  <si>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</si>
  <si>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</si>
  <si>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</si>
  <si>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</si>
  <si>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</si>
  <si>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</si>
  <si>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</si>
  <si>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₹596</t>
  </si>
  <si>
    <t>₹723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</si>
  <si>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</si>
  <si>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</si>
  <si>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</si>
  <si>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</si>
  <si>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</si>
  <si>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</si>
  <si>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</si>
  <si>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</si>
  <si>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</si>
  <si>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</si>
  <si>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</si>
  <si>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</si>
  <si>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</si>
  <si>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</si>
  <si>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</si>
  <si>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</si>
  <si>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</si>
  <si>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</si>
  <si>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</si>
  <si>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</si>
  <si>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</si>
  <si>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</si>
  <si>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</si>
  <si>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</si>
  <si>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</si>
  <si>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</si>
  <si>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</si>
  <si>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</si>
  <si>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</si>
  <si>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</si>
  <si>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</si>
  <si>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</si>
  <si>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</si>
  <si>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</si>
  <si>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</si>
  <si>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</si>
  <si>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</si>
  <si>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</si>
  <si>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</si>
  <si>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</si>
  <si>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</si>
  <si>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</si>
  <si>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</si>
  <si>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</si>
  <si>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</si>
  <si>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</si>
  <si>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</si>
  <si>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</si>
  <si>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</si>
  <si>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</si>
  <si>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</si>
  <si>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</si>
  <si>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</si>
  <si>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</si>
  <si>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</si>
  <si>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</si>
  <si>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</si>
  <si>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</si>
  <si>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</si>
  <si>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</si>
  <si>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</si>
  <si>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</si>
  <si>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</si>
  <si>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</si>
  <si>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</si>
  <si>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</si>
  <si>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</si>
  <si>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</si>
  <si>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</si>
  <si>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</si>
  <si>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</si>
  <si>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</si>
  <si>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</si>
  <si>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</si>
  <si>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</si>
  <si>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</si>
  <si>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</si>
  <si>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</si>
  <si>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</si>
  <si>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</si>
  <si>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</si>
  <si>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</si>
  <si>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</si>
  <si>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</si>
  <si>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</si>
  <si>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</si>
  <si>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</si>
  <si>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</si>
  <si>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</si>
  <si>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</si>
  <si>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</si>
  <si>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</si>
  <si>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</si>
  <si>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</si>
  <si>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</si>
  <si>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</si>
  <si>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</si>
  <si>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</si>
  <si>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</si>
  <si>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</si>
  <si>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</si>
  <si>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</si>
  <si>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</si>
  <si>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</si>
  <si>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</si>
  <si>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</si>
  <si>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</si>
  <si>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</si>
  <si>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</si>
  <si>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</si>
  <si>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</si>
  <si>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</si>
  <si>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</si>
  <si>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₹3,498</t>
  </si>
  <si>
    <t>₹3,875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</si>
  <si>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</si>
  <si>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</si>
  <si>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</si>
  <si>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</si>
  <si>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</si>
  <si>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</si>
  <si>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</si>
  <si>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</si>
  <si>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</si>
  <si>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</si>
  <si>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₹10,099</t>
  </si>
  <si>
    <t>₹19,110</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</si>
  <si>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</si>
  <si>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</si>
  <si>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</si>
  <si>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</si>
  <si>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</si>
  <si>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</si>
  <si>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</si>
  <si>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</si>
  <si>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</si>
  <si>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</si>
  <si>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</si>
  <si>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</si>
  <si>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</si>
  <si>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</si>
  <si>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</si>
  <si>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</si>
  <si>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</si>
  <si>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</si>
  <si>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</si>
  <si>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</si>
  <si>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</si>
  <si>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</si>
  <si>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</si>
  <si>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</si>
  <si>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</si>
  <si>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</si>
  <si>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</si>
  <si>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</si>
  <si>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</si>
  <si>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</si>
  <si>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</si>
  <si>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</si>
  <si>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</si>
  <si>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</si>
  <si>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</si>
  <si>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</si>
  <si>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</si>
  <si>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</si>
  <si>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</si>
  <si>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</si>
  <si>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</si>
  <si>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</si>
  <si>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</si>
  <si>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</si>
  <si>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</si>
  <si>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</si>
  <si>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</si>
  <si>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</si>
  <si>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</si>
  <si>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</si>
  <si>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</si>
  <si>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</si>
  <si>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</si>
  <si>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</si>
  <si>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</si>
  <si>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</si>
  <si>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</si>
  <si>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</si>
  <si>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</si>
  <si>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</si>
  <si>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</si>
  <si>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</si>
  <si>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</si>
  <si>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</si>
  <si>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</si>
  <si>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</si>
  <si>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</si>
  <si>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</si>
  <si>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</si>
  <si>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</si>
  <si>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</si>
  <si>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</si>
  <si>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</si>
  <si>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</si>
  <si>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</si>
  <si>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</si>
  <si>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₹354</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</si>
  <si>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</si>
  <si>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</si>
  <si>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</si>
  <si>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</si>
  <si>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</si>
  <si>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</si>
  <si>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</si>
  <si>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</si>
  <si>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</si>
  <si>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</si>
  <si>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</si>
  <si>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</si>
  <si>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</si>
  <si>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</si>
  <si>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</si>
  <si>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</si>
  <si>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</si>
  <si>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</si>
  <si>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</si>
  <si>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</si>
  <si>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</si>
  <si>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</si>
  <si>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</si>
  <si>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</si>
  <si>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</si>
  <si>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</si>
  <si>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</si>
  <si>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</si>
  <si>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</si>
  <si>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</si>
  <si>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</si>
  <si>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₹775</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</si>
  <si>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</si>
  <si>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</si>
  <si>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</si>
  <si>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</si>
  <si>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</si>
  <si>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</si>
  <si>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</si>
  <si>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</si>
  <si>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</si>
  <si>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</si>
  <si>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</si>
  <si>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₹10,389</t>
  </si>
  <si>
    <t>₹32,000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</si>
  <si>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</si>
  <si>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</si>
  <si>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</si>
  <si>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</si>
  <si>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</si>
  <si>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</si>
  <si>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</si>
  <si>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</si>
  <si>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</si>
  <si>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</si>
  <si>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</si>
  <si>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</si>
  <si>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</si>
  <si>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</si>
  <si>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</si>
  <si>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</si>
  <si>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</si>
  <si>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</si>
  <si>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</si>
  <si>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</si>
  <si>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</si>
  <si>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</si>
  <si>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</si>
  <si>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</si>
  <si>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</si>
  <si>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</si>
  <si>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</si>
  <si>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</si>
  <si>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</si>
  <si>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</si>
  <si>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</si>
  <si>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</si>
  <si>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</si>
  <si>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</si>
  <si>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</si>
  <si>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</si>
  <si>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</si>
  <si>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</si>
  <si>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₹1,409</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</si>
  <si>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</si>
  <si>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</si>
  <si>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</si>
  <si>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</si>
  <si>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</si>
  <si>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</si>
  <si>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</si>
  <si>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</si>
  <si>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</si>
  <si>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</si>
  <si>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</si>
  <si>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</si>
  <si>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</si>
  <si>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</si>
  <si>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</si>
  <si>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</si>
  <si>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</si>
  <si>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</si>
  <si>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</si>
  <si>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</si>
  <si>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</si>
  <si>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</si>
  <si>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</si>
  <si>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</si>
  <si>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</si>
  <si>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</si>
  <si>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</si>
  <si>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</si>
  <si>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</si>
  <si>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</si>
  <si>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</si>
  <si>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</si>
  <si>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</si>
  <si>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</si>
  <si>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</si>
  <si>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</si>
  <si>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</si>
  <si>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</si>
  <si>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</si>
  <si>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</si>
  <si>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</si>
  <si>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</si>
  <si>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</si>
  <si>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</si>
  <si>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</si>
  <si>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</si>
  <si>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</si>
  <si>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</si>
  <si>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</si>
  <si>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</si>
  <si>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</si>
  <si>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</si>
  <si>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</si>
  <si>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</si>
  <si>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</si>
  <si>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</si>
  <si>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</si>
  <si>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</si>
  <si>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</si>
  <si>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</si>
  <si>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</si>
  <si>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</si>
  <si>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</si>
  <si>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</si>
  <si>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</si>
  <si>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</si>
  <si>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</si>
  <si>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</si>
  <si>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</si>
  <si>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</si>
  <si>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</si>
  <si>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</si>
  <si>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</si>
  <si>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</si>
  <si>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</si>
  <si>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</si>
  <si>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</si>
  <si>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</si>
  <si>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</si>
  <si>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</si>
  <si>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</si>
  <si>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</si>
  <si>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</si>
  <si>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</si>
  <si>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</si>
  <si>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</si>
  <si>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</si>
  <si>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</si>
  <si>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</si>
  <si>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</si>
  <si>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</si>
  <si>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</si>
  <si>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</si>
  <si>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</si>
  <si>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</si>
  <si>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</si>
  <si>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</si>
  <si>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</si>
  <si>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</si>
  <si>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</si>
  <si>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</si>
  <si>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</si>
  <si>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</si>
  <si>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</si>
  <si>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</si>
  <si>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</si>
  <si>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</si>
  <si>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</si>
  <si>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</si>
  <si>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</si>
  <si>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</si>
  <si>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</si>
  <si>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</si>
  <si>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</si>
  <si>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</si>
  <si>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</si>
  <si>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</si>
  <si>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</si>
  <si>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</si>
  <si>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</si>
  <si>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</si>
  <si>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</si>
  <si>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</si>
  <si>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</si>
  <si>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</si>
  <si>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</si>
  <si>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</si>
  <si>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</si>
  <si>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</si>
  <si>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</si>
  <si>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</si>
  <si>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</si>
  <si>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</si>
  <si>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</si>
  <si>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</si>
  <si>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</si>
  <si>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</si>
  <si>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</si>
  <si>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</si>
  <si>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</si>
  <si>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</si>
  <si>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</si>
  <si>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</si>
  <si>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</si>
  <si>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</si>
  <si>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</si>
  <si>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</si>
  <si>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</si>
  <si>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</si>
  <si>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</si>
  <si>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</si>
  <si>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</si>
  <si>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</si>
  <si>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</si>
  <si>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</si>
  <si>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</si>
  <si>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</si>
  <si>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</si>
  <si>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₹5,899</t>
  </si>
  <si>
    <t>₹7,005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</si>
  <si>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</si>
  <si>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</si>
  <si>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</si>
  <si>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</si>
  <si>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</si>
  <si>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</si>
  <si>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</si>
  <si>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</si>
  <si>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</si>
  <si>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</si>
  <si>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</si>
  <si>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</si>
  <si>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</si>
  <si>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</si>
  <si>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</si>
  <si>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</si>
  <si>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</si>
  <si>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</si>
  <si>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</si>
  <si>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</si>
  <si>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</si>
  <si>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</si>
  <si>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</si>
  <si>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₹326</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</si>
  <si>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</si>
  <si>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</si>
  <si>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</si>
  <si>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</si>
  <si>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</si>
  <si>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</si>
  <si>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</si>
  <si>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</si>
  <si>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</si>
  <si>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</si>
  <si>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</si>
  <si>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</si>
  <si>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</si>
  <si>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</si>
  <si>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</si>
  <si>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</si>
  <si>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</si>
  <si>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</si>
  <si>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</si>
  <si>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</si>
  <si>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</si>
  <si>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</si>
  <si>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</si>
  <si>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</si>
  <si>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</si>
  <si>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</si>
  <si>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</si>
  <si>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</si>
  <si>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</si>
  <si>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</si>
  <si>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</si>
  <si>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</si>
  <si>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</si>
  <si>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</si>
  <si>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</si>
  <si>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</si>
  <si>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</si>
  <si>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</si>
  <si>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</si>
  <si>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</si>
  <si>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</si>
  <si>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</si>
  <si>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</si>
  <si>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</si>
  <si>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</si>
  <si>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₹2,640</t>
  </si>
  <si>
    <t>₹3,195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</si>
  <si>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</si>
  <si>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</si>
  <si>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</si>
  <si>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</si>
  <si>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</si>
  <si>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</si>
  <si>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</si>
  <si>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</si>
  <si>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</si>
  <si>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</si>
  <si>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</si>
  <si>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</si>
  <si>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</si>
  <si>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</si>
  <si>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</si>
  <si>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</si>
  <si>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</si>
  <si>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</si>
  <si>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</si>
  <si>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</si>
  <si>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</si>
  <si>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</si>
  <si>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</si>
  <si>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</si>
  <si>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</si>
  <si>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</si>
  <si>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</si>
  <si>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</si>
  <si>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</si>
  <si>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</si>
  <si>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</si>
  <si>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</si>
  <si>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</si>
  <si>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</si>
  <si>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</si>
  <si>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</si>
  <si>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</si>
  <si>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</si>
  <si>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</si>
  <si>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</si>
  <si>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</si>
  <si>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</si>
  <si>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</si>
  <si>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</si>
  <si>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</si>
  <si>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</si>
  <si>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</si>
  <si>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</si>
  <si>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</si>
  <si>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</si>
  <si>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</si>
  <si>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</si>
  <si>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</si>
  <si>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</si>
  <si>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</si>
  <si>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</si>
  <si>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</si>
  <si>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</si>
  <si>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</si>
  <si>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</si>
  <si>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</si>
  <si>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</si>
  <si>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</si>
  <si>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</si>
  <si>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</si>
  <si>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</si>
  <si>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</si>
  <si>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</si>
  <si>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</si>
  <si>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</si>
  <si>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</si>
  <si>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</si>
  <si>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</si>
  <si>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</si>
  <si>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</si>
  <si>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</si>
  <si>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</si>
  <si>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</si>
  <si>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</si>
  <si>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</si>
  <si>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</si>
  <si>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</si>
  <si>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</si>
  <si>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</si>
  <si>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</si>
  <si>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</si>
  <si>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</si>
  <si>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</si>
  <si>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</si>
  <si>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</si>
  <si>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</si>
  <si>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</si>
  <si>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</si>
  <si>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</si>
  <si>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</si>
  <si>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</si>
  <si>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</si>
  <si>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</si>
  <si>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</si>
  <si>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</si>
  <si>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</si>
  <si>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</si>
  <si>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</si>
  <si>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</si>
  <si>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</si>
  <si>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</si>
  <si>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₹398</t>
  </si>
  <si>
    <t>₹1,949</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</si>
  <si>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</si>
  <si>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</si>
  <si>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</si>
  <si>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</si>
  <si>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</si>
  <si>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</si>
  <si>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</si>
  <si>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</si>
  <si>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</si>
  <si>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</si>
  <si>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</si>
  <si>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</si>
  <si>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</si>
  <si>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₹770</t>
  </si>
  <si>
    <t>₹1,547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</si>
  <si>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</si>
  <si>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</si>
  <si>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</si>
  <si>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</si>
  <si>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</si>
  <si>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</si>
  <si>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</si>
  <si>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</si>
  <si>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</si>
  <si>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</si>
  <si>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</si>
  <si>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</si>
  <si>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</si>
  <si>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</si>
  <si>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</si>
  <si>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</si>
  <si>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</si>
  <si>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</si>
  <si>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</si>
  <si>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</si>
  <si>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</si>
  <si>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</si>
  <si>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</si>
  <si>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</si>
  <si>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</si>
  <si>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</si>
  <si>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</si>
  <si>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</si>
  <si>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</si>
  <si>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</si>
  <si>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</si>
  <si>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</si>
  <si>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</si>
  <si>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</si>
  <si>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</si>
  <si>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</si>
  <si>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</si>
  <si>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</si>
  <si>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</si>
  <si>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</si>
  <si>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</si>
  <si>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</si>
  <si>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</si>
  <si>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</si>
  <si>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</si>
  <si>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</si>
  <si>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</si>
  <si>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</si>
  <si>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</si>
  <si>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</si>
  <si>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</si>
  <si>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</si>
  <si>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</si>
  <si>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</si>
  <si>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</si>
  <si>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</si>
  <si>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</si>
  <si>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</si>
  <si>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</si>
  <si>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</si>
  <si>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</si>
  <si>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</si>
  <si>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</si>
  <si>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</si>
  <si>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</si>
  <si>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</si>
  <si>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</si>
  <si>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</si>
  <si>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</si>
  <si>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</si>
  <si>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</si>
  <si>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</si>
  <si>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</si>
  <si>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</si>
  <si>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</si>
  <si>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</si>
  <si>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</si>
  <si>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</si>
  <si>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</si>
  <si>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</si>
  <si>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</si>
  <si>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</si>
  <si>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</si>
  <si>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</si>
  <si>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</si>
  <si>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</si>
  <si>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</si>
  <si>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</si>
  <si>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₹1,090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</si>
  <si>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</si>
  <si>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</si>
  <si>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</si>
  <si>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</si>
  <si>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</si>
  <si>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</si>
  <si>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</si>
  <si>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</si>
  <si>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</si>
  <si>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</si>
  <si>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</si>
  <si>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</si>
  <si>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</si>
  <si>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</si>
  <si>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</si>
  <si>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</si>
  <si>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</si>
  <si>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</si>
  <si>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</si>
  <si>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</si>
  <si>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</si>
  <si>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</si>
  <si>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</si>
  <si>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</si>
  <si>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</si>
  <si>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</si>
  <si>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</si>
  <si>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</si>
  <si>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</si>
  <si>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</si>
  <si>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</si>
  <si>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</si>
  <si>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</si>
  <si>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</si>
  <si>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</si>
  <si>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</si>
  <si>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</si>
  <si>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</si>
  <si>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</si>
  <si>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</si>
  <si>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</si>
  <si>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</si>
  <si>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</si>
  <si>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</si>
  <si>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</si>
  <si>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</si>
  <si>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</si>
  <si>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</si>
  <si>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</si>
  <si>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</si>
  <si>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</si>
  <si>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</si>
  <si>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</si>
  <si>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</si>
  <si>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</si>
  <si>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</si>
  <si>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</si>
  <si>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</si>
  <si>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</si>
  <si>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</si>
  <si>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</si>
  <si>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</si>
  <si>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</si>
  <si>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</si>
  <si>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</si>
  <si>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</si>
  <si>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</si>
  <si>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</si>
  <si>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</si>
  <si>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</si>
  <si>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</si>
  <si>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</si>
  <si>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</si>
  <si>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</si>
  <si>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</si>
  <si>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</si>
  <si>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</si>
  <si>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</si>
  <si>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</si>
  <si>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</si>
  <si>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</si>
  <si>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</si>
  <si>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</si>
  <si>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</si>
  <si>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</si>
  <si>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</si>
  <si>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</si>
  <si>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</si>
  <si>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</si>
  <si>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</si>
  <si>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</si>
  <si>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</si>
  <si>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</si>
  <si>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</si>
  <si>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</si>
  <si>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</si>
  <si>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</si>
  <si>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</si>
  <si>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</si>
  <si>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</si>
  <si>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</si>
  <si>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</si>
  <si>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</si>
  <si>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</si>
  <si>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</si>
  <si>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</si>
  <si>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</si>
  <si>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</si>
  <si>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</si>
  <si>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</si>
  <si>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</si>
  <si>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</si>
  <si>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</si>
  <si>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</si>
  <si>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</si>
  <si>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</si>
  <si>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</si>
  <si>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</si>
  <si>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</si>
  <si>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</si>
  <si>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</si>
  <si>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</si>
  <si>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</si>
  <si>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</si>
  <si>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</si>
  <si>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</si>
  <si>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</si>
  <si>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</si>
  <si>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</si>
  <si>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</si>
  <si>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</si>
  <si>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</si>
  <si>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</si>
  <si>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</si>
  <si>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</si>
  <si>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</si>
  <si>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</si>
  <si>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</si>
  <si>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</si>
  <si>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</si>
  <si>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</si>
  <si>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</si>
  <si>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</si>
  <si>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</si>
  <si>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</si>
  <si>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</si>
  <si>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</si>
  <si>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</si>
  <si>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</si>
  <si>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₹8,349</t>
  </si>
  <si>
    <t>₹9,625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</si>
  <si>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</si>
  <si>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</si>
  <si>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</si>
  <si>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</si>
  <si>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</si>
  <si>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</si>
  <si>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</si>
  <si>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</si>
  <si>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</si>
  <si>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</si>
  <si>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₹3,307</t>
  </si>
  <si>
    <t>₹6,100</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</si>
  <si>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</si>
  <si>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</si>
  <si>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</si>
  <si>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</si>
  <si>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</si>
  <si>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</si>
  <si>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</si>
  <si>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</si>
  <si>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</si>
  <si>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</si>
  <si>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</si>
  <si>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</si>
  <si>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</si>
  <si>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</si>
  <si>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</si>
  <si>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</si>
  <si>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</si>
  <si>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</si>
  <si>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</si>
  <si>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</si>
  <si>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</si>
  <si>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</si>
  <si>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</si>
  <si>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</si>
  <si>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</si>
  <si>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</si>
  <si>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</si>
  <si>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</si>
  <si>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</si>
  <si>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</si>
  <si>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</si>
  <si>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</si>
  <si>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</si>
  <si>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</si>
  <si>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</si>
  <si>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</si>
  <si>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</si>
  <si>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</si>
  <si>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</si>
  <si>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</si>
  <si>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</si>
  <si>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</si>
  <si>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</si>
  <si>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</si>
  <si>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₹37,247</t>
  </si>
  <si>
    <t>₹59,890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</si>
  <si>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</si>
  <si>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</si>
  <si>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</si>
  <si>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</si>
  <si>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</si>
  <si>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</si>
  <si>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</si>
  <si>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</si>
  <si>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</si>
  <si>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</si>
  <si>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</si>
  <si>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</si>
  <si>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</si>
  <si>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</si>
  <si>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</si>
  <si>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</si>
  <si>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</si>
  <si>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</si>
  <si>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</si>
  <si>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</si>
  <si>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</si>
  <si>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</si>
  <si>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</si>
  <si>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</si>
  <si>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</si>
  <si>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</si>
  <si>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</si>
  <si>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</si>
  <si>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</si>
  <si>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</si>
  <si>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</si>
  <si>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</si>
  <si>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</si>
  <si>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</si>
  <si>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</si>
  <si>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</si>
  <si>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</si>
  <si>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</si>
  <si>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</si>
  <si>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</si>
  <si>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</si>
  <si>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</si>
  <si>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</si>
  <si>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</si>
  <si>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</si>
  <si>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</si>
  <si>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</si>
  <si>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</si>
  <si>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</si>
  <si>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</si>
  <si>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</si>
  <si>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</si>
  <si>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</si>
  <si>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</si>
  <si>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</si>
  <si>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</si>
  <si>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</si>
  <si>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₹1,245</t>
  </si>
  <si>
    <t>1,23,365</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</si>
  <si>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</si>
  <si>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</si>
  <si>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</si>
  <si>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</si>
  <si>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</si>
  <si>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</si>
  <si>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</si>
  <si>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</si>
  <si>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</si>
  <si>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</si>
  <si>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</si>
  <si>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</si>
  <si>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</si>
  <si>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</si>
  <si>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</si>
  <si>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</si>
  <si>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</si>
  <si>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</si>
  <si>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</si>
  <si>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</si>
  <si>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</si>
  <si>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</si>
  <si>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</si>
  <si>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</si>
  <si>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</si>
  <si>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</si>
  <si>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</si>
  <si>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</si>
  <si>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</si>
  <si>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</si>
  <si>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</si>
  <si>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</si>
  <si>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</si>
  <si>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</si>
  <si>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</si>
  <si>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</si>
  <si>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</si>
  <si>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</si>
  <si>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</si>
  <si>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</si>
  <si>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</si>
  <si>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</si>
  <si>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</si>
  <si>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</si>
  <si>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</si>
  <si>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</si>
  <si>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</si>
  <si>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</si>
  <si>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</si>
  <si>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</si>
  <si>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</si>
  <si>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</si>
  <si>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</si>
  <si>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</si>
  <si>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</si>
  <si>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</si>
  <si>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</si>
  <si>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</si>
  <si>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</si>
  <si>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</si>
  <si>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</si>
  <si>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</si>
  <si>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</si>
  <si>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</si>
  <si>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</si>
  <si>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</si>
  <si>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</si>
  <si>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</si>
  <si>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</si>
  <si>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</si>
  <si>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</si>
  <si>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</si>
  <si>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</si>
  <si>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</si>
  <si>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</si>
  <si>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</si>
  <si>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</si>
  <si>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</si>
  <si>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</si>
  <si>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</si>
  <si>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</si>
  <si>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</si>
  <si>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</si>
  <si>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</si>
  <si>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</si>
  <si>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</si>
  <si>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</si>
  <si>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</si>
  <si>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</si>
  <si>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</si>
  <si>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</si>
  <si>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</si>
  <si>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</si>
  <si>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</si>
  <si>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</si>
  <si>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</si>
  <si>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</si>
  <si>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</si>
  <si>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</si>
  <si>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</si>
  <si>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</si>
  <si>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</si>
  <si>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</si>
  <si>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</si>
  <si>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</si>
  <si>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</si>
  <si>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</si>
  <si>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</si>
  <si>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</si>
  <si>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</si>
  <si>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</si>
  <si>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</si>
  <si>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</si>
  <si>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</si>
  <si>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</si>
  <si>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</si>
  <si>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</si>
  <si>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</si>
  <si>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</si>
  <si>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</si>
  <si>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</si>
  <si>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</si>
  <si>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</si>
  <si>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</si>
  <si>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</si>
  <si>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</si>
  <si>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</si>
  <si>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</si>
  <si>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</si>
  <si>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</si>
  <si>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</si>
  <si>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</si>
  <si>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</si>
  <si>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</si>
  <si>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</si>
  <si>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</si>
  <si>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</si>
  <si>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</si>
  <si>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</si>
  <si>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</si>
  <si>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</si>
  <si>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</si>
  <si>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</si>
  <si>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</si>
  <si>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</si>
  <si>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</si>
  <si>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</si>
  <si>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</si>
  <si>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</si>
  <si>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</si>
  <si>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</si>
  <si>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</si>
  <si>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</si>
  <si>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</si>
  <si>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</si>
  <si>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</si>
  <si>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</si>
  <si>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</si>
  <si>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</si>
  <si>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</si>
  <si>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</si>
  <si>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</si>
  <si>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</si>
  <si>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</si>
  <si>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</si>
  <si>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</si>
  <si>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</si>
  <si>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</si>
  <si>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</si>
  <si>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</si>
  <si>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</si>
  <si>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</si>
  <si>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</si>
  <si>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</si>
  <si>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</si>
  <si>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</si>
  <si>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</si>
  <si>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</si>
  <si>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</si>
  <si>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</si>
  <si>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</si>
  <si>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</si>
  <si>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</si>
  <si>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</si>
  <si>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</si>
  <si>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</si>
  <si>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</si>
  <si>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</si>
  <si>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₹3,600</t>
  </si>
  <si>
    <t>₹6,190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</si>
  <si>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</si>
  <si>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</si>
  <si>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</si>
  <si>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</si>
  <si>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</si>
  <si>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</si>
  <si>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</si>
  <si>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</si>
  <si>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</si>
  <si>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</si>
  <si>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</si>
  <si>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</si>
  <si>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</si>
  <si>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</si>
  <si>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</si>
  <si>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</si>
  <si>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</si>
  <si>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</si>
  <si>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</si>
  <si>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</si>
  <si>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</si>
  <si>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</si>
  <si>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₹1,625</t>
  </si>
  <si>
    <t>₹2,995</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</si>
  <si>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</si>
  <si>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</si>
  <si>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</si>
  <si>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</si>
  <si>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</si>
  <si>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</si>
  <si>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</si>
  <si>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</si>
  <si>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</si>
  <si>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</si>
  <si>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</si>
  <si>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</si>
  <si>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</si>
  <si>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</si>
  <si>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</si>
  <si>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</si>
  <si>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</si>
  <si>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</si>
  <si>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</si>
  <si>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</si>
  <si>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</si>
  <si>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</si>
  <si>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</si>
  <si>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</si>
  <si>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</si>
  <si>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</si>
  <si>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</si>
  <si>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</si>
  <si>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</si>
  <si>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</si>
  <si>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</si>
  <si>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</si>
  <si>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</si>
  <si>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</si>
  <si>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</si>
  <si>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</si>
  <si>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</si>
  <si>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</si>
  <si>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</si>
  <si>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</si>
  <si>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</si>
  <si>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</si>
  <si>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</si>
  <si>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</si>
  <si>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</si>
  <si>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</si>
  <si>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</si>
  <si>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</si>
  <si>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</si>
  <si>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</si>
  <si>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</si>
  <si>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</si>
  <si>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</si>
  <si>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</si>
  <si>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</si>
  <si>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</si>
  <si>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</si>
  <si>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</si>
  <si>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</si>
  <si>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</si>
  <si>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</si>
  <si>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</si>
  <si>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</si>
  <si>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</si>
  <si>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</si>
  <si>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</si>
  <si>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</si>
  <si>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</si>
  <si>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</si>
  <si>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</si>
  <si>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</si>
  <si>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</si>
  <si>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</si>
  <si>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</si>
  <si>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</si>
  <si>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</si>
  <si>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</si>
  <si>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</si>
  <si>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</si>
  <si>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</si>
  <si>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</si>
  <si>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</si>
  <si>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</si>
  <si>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</si>
  <si>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</si>
  <si>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</si>
  <si>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</si>
  <si>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</si>
  <si>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</si>
  <si>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</si>
  <si>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</si>
  <si>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</si>
  <si>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</si>
  <si>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</si>
  <si>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</si>
  <si>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</si>
  <si>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</si>
  <si>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</si>
  <si>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</si>
  <si>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</si>
  <si>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</si>
  <si>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</si>
  <si>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</si>
  <si>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</si>
  <si>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</si>
  <si>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</si>
  <si>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</si>
  <si>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</si>
  <si>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</si>
  <si>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</si>
  <si>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</si>
  <si>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</si>
  <si>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</si>
  <si>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</si>
  <si>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</si>
  <si>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</si>
  <si>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</si>
  <si>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</si>
  <si>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</si>
  <si>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</si>
  <si>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</si>
  <si>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</si>
  <si>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</si>
  <si>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</si>
  <si>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</si>
  <si>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</si>
  <si>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</si>
  <si>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</si>
  <si>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₹2,148</t>
  </si>
  <si>
    <t>₹3,645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</si>
  <si>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</si>
  <si>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</si>
  <si>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</si>
  <si>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</si>
  <si>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</si>
  <si>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</si>
  <si>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</si>
  <si>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</si>
  <si>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</si>
  <si>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</si>
  <si>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</si>
  <si>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</si>
  <si>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</si>
  <si>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</si>
  <si>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</si>
  <si>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</si>
  <si>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</si>
  <si>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</si>
  <si>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</si>
  <si>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</si>
  <si>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</si>
  <si>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</si>
  <si>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</si>
  <si>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</si>
  <si>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</si>
  <si>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</si>
  <si>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</si>
  <si>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</si>
  <si>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</si>
  <si>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</si>
  <si>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</si>
  <si>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</si>
  <si>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</si>
  <si>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</si>
  <si>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</si>
  <si>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₹1,614</t>
  </si>
  <si>
    <t>₹1,745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</si>
  <si>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</si>
  <si>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</si>
  <si>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</si>
  <si>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</si>
  <si>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</si>
  <si>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</si>
  <si>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</si>
  <si>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</si>
  <si>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</si>
  <si>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</si>
  <si>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</si>
  <si>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</si>
  <si>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</si>
  <si>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</si>
  <si>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</si>
  <si>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</si>
  <si>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</si>
  <si>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</si>
  <si>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</si>
  <si>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</si>
  <si>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</si>
  <si>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</si>
  <si>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</si>
  <si>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</si>
  <si>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</si>
  <si>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</si>
  <si>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</si>
  <si>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</si>
  <si>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</si>
  <si>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</si>
  <si>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</si>
  <si>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₹809</t>
  </si>
  <si>
    <t>₹1,545</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</si>
  <si>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</si>
  <si>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</si>
  <si>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</si>
  <si>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</si>
  <si>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</si>
  <si>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</si>
  <si>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</si>
  <si>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</si>
  <si>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</si>
  <si>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</si>
  <si>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</si>
  <si>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₹1,969</t>
  </si>
  <si>
    <t>₹5,000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</si>
  <si>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</si>
  <si>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</si>
  <si>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</si>
  <si>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</si>
  <si>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</si>
  <si>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</si>
  <si>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</si>
  <si>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</si>
  <si>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</si>
  <si>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</si>
  <si>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</si>
  <si>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</si>
  <si>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</si>
  <si>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</si>
  <si>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</si>
  <si>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</si>
  <si>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</si>
  <si>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</si>
  <si>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</si>
  <si>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</si>
  <si>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</si>
  <si>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</si>
  <si>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</si>
  <si>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</si>
  <si>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</si>
  <si>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</si>
  <si>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</si>
  <si>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</si>
  <si>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</si>
  <si>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</si>
  <si>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</si>
  <si>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</si>
  <si>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</si>
  <si>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</si>
  <si>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</si>
  <si>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</si>
  <si>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</si>
  <si>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</si>
  <si>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</si>
  <si>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</si>
  <si>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</si>
  <si>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</si>
  <si>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</si>
  <si>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₹3,229</t>
  </si>
  <si>
    <t>₹5,295</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</si>
  <si>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</si>
  <si>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</si>
  <si>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</si>
  <si>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</si>
  <si>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</si>
  <si>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</si>
  <si>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</si>
  <si>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</si>
  <si>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</si>
  <si>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</si>
  <si>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</si>
  <si>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</si>
  <si>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</si>
  <si>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</si>
  <si>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</si>
  <si>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</si>
  <si>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</si>
  <si>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</si>
  <si>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</si>
  <si>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</si>
  <si>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</si>
  <si>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</si>
  <si>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</si>
  <si>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</si>
  <si>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</si>
  <si>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</si>
  <si>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</si>
  <si>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</si>
  <si>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</si>
  <si>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</si>
  <si>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</si>
  <si>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</si>
  <si>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</si>
  <si>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</si>
  <si>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</si>
  <si>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</si>
  <si>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</si>
  <si>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</si>
  <si>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</si>
  <si>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</si>
  <si>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</si>
  <si>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</si>
  <si>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</si>
  <si>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</si>
  <si>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</si>
  <si>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</si>
  <si>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</si>
  <si>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</si>
  <si>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</si>
  <si>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</si>
  <si>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</si>
  <si>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</si>
  <si>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</si>
  <si>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</si>
  <si>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</si>
  <si>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</si>
  <si>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</si>
  <si>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</si>
  <si>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</si>
  <si>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</si>
  <si>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</si>
  <si>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</si>
  <si>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</si>
  <si>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</si>
  <si>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</si>
  <si>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</si>
  <si>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</si>
  <si>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</si>
  <si>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</si>
  <si>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</si>
  <si>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</si>
  <si>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</si>
  <si>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</si>
  <si>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</si>
  <si>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</si>
  <si>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</si>
  <si>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</si>
  <si>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</si>
  <si>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</si>
  <si>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</si>
  <si>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</si>
  <si>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</si>
  <si>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</si>
  <si>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</si>
  <si>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</si>
  <si>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</si>
  <si>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</si>
  <si>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</si>
  <si>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</si>
  <si>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</si>
  <si>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</si>
  <si>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</si>
  <si>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</si>
  <si>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</si>
  <si>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</si>
  <si>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</si>
  <si>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</si>
  <si>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</si>
  <si>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</si>
  <si>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</si>
  <si>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</si>
  <si>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</si>
  <si>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</si>
  <si>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</si>
  <si>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</si>
  <si>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</si>
  <si>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</si>
  <si>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</si>
  <si>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</si>
  <si>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</si>
  <si>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</si>
  <si>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</si>
  <si>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</si>
  <si>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</si>
  <si>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</si>
  <si>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</si>
  <si>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</si>
  <si>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</si>
  <si>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</si>
  <si>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</si>
  <si>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</si>
  <si>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</si>
  <si>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</si>
  <si>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</si>
  <si>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</si>
  <si>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</si>
  <si>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</si>
  <si>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</si>
  <si>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</si>
  <si>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</si>
  <si>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</si>
  <si>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</si>
  <si>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</si>
  <si>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</si>
  <si>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</si>
  <si>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</si>
  <si>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</si>
  <si>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</si>
  <si>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</si>
  <si>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</si>
  <si>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</si>
  <si>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</si>
  <si>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</si>
  <si>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</si>
  <si>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</si>
  <si>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</si>
  <si>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</si>
  <si>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</si>
  <si>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</si>
  <si>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</si>
  <si>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</si>
  <si>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</si>
  <si>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</si>
  <si>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</si>
  <si>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</si>
  <si>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</si>
  <si>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</si>
  <si>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</si>
  <si>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</si>
  <si>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₹3,190</t>
  </si>
  <si>
    <t>₹4,195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</si>
  <si>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</si>
  <si>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</si>
  <si>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</si>
  <si>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</si>
  <si>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</si>
  <si>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</si>
  <si>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</si>
  <si>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</si>
  <si>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</si>
  <si>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</si>
  <si>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</si>
  <si>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</si>
  <si>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</si>
  <si>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</si>
  <si>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</si>
  <si>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</si>
  <si>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</si>
  <si>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</si>
  <si>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</si>
  <si>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</si>
  <si>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</si>
  <si>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</si>
  <si>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</si>
  <si>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</si>
  <si>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</si>
  <si>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</si>
  <si>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</si>
  <si>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</si>
  <si>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</si>
  <si>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</si>
  <si>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</si>
  <si>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</si>
  <si>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</si>
  <si>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</si>
  <si>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</si>
  <si>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</si>
  <si>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</si>
  <si>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</si>
  <si>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</si>
  <si>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</si>
  <si>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</si>
  <si>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</si>
  <si>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</si>
  <si>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</si>
  <si>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</si>
  <si>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</si>
  <si>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</si>
  <si>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</si>
  <si>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</si>
  <si>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</si>
  <si>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</si>
  <si>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₹6,199</t>
  </si>
  <si>
    <t>₹10,400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</si>
  <si>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</si>
  <si>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</si>
  <si>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</si>
  <si>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</si>
  <si>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</si>
  <si>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</si>
  <si>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</si>
  <si>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</si>
  <si>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</si>
  <si>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</si>
  <si>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</si>
  <si>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</si>
  <si>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</si>
  <si>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</si>
  <si>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</si>
  <si>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</si>
  <si>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</si>
  <si>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</si>
  <si>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</si>
  <si>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</si>
  <si>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</si>
  <si>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</si>
  <si>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</si>
  <si>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</si>
  <si>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</si>
  <si>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</si>
  <si>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</si>
  <si>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</si>
  <si>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</si>
  <si>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</si>
  <si>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</si>
  <si>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</si>
  <si>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₹3,249</t>
  </si>
  <si>
    <t>₹6,295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</si>
  <si>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</si>
  <si>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</si>
  <si>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</si>
  <si>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</si>
  <si>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</si>
  <si>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</si>
  <si>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</si>
  <si>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</si>
  <si>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</si>
  <si>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</si>
  <si>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</si>
  <si>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</si>
  <si>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</si>
  <si>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</si>
  <si>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</si>
  <si>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</si>
  <si>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</si>
  <si>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</si>
  <si>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</si>
  <si>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</si>
  <si>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</si>
  <si>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</si>
  <si>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</si>
  <si>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</si>
  <si>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</si>
  <si>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</si>
  <si>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</si>
  <si>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</si>
  <si>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</si>
  <si>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</si>
  <si>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</si>
  <si>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</si>
  <si>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</si>
  <si>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</si>
  <si>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</si>
  <si>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</si>
  <si>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</si>
  <si>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</si>
  <si>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</si>
  <si>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</si>
  <si>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</si>
  <si>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</si>
  <si>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</si>
  <si>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</si>
  <si>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</si>
  <si>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</si>
  <si>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</si>
  <si>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</si>
  <si>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</si>
  <si>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</si>
  <si>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</si>
  <si>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</si>
  <si>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</si>
  <si>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</si>
  <si>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</si>
  <si>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</si>
  <si>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</si>
  <si>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</si>
  <si>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</si>
  <si>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</si>
  <si>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</si>
  <si>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</si>
  <si>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</si>
  <si>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</si>
  <si>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</si>
  <si>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</si>
  <si>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</si>
  <si>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</si>
  <si>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</si>
  <si>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</si>
  <si>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</si>
  <si>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</si>
  <si>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</si>
  <si>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</si>
  <si>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</si>
  <si>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</si>
  <si>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</si>
  <si>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</si>
  <si>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</si>
  <si>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</si>
  <si>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</si>
  <si>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</si>
  <si>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</si>
  <si>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</si>
  <si>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</si>
  <si>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</si>
  <si>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</si>
  <si>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</si>
  <si>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</si>
  <si>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</si>
  <si>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</si>
  <si>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</si>
  <si>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</si>
  <si>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</si>
  <si>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</si>
  <si>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</si>
  <si>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</si>
  <si>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</si>
  <si>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</si>
  <si>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</si>
  <si>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</si>
  <si>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</si>
  <si>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</si>
  <si>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</si>
  <si>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</si>
  <si>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</si>
  <si>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</si>
  <si>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₹2,169</t>
  </si>
  <si>
    <t>₹3,279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</si>
  <si>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</si>
  <si>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</si>
  <si>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</si>
  <si>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</si>
  <si>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</si>
  <si>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</si>
  <si>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</si>
  <si>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</si>
  <si>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</si>
  <si>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</si>
  <si>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</si>
  <si>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</si>
  <si>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</si>
  <si>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</si>
  <si>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</si>
  <si>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</si>
  <si>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</si>
  <si>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</si>
  <si>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</si>
  <si>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</si>
  <si>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</si>
  <si>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</si>
  <si>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</si>
  <si>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</si>
  <si>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</si>
  <si>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</si>
  <si>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</si>
  <si>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</si>
  <si>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</si>
  <si>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</si>
  <si>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</si>
  <si>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</si>
  <si>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</si>
  <si>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</si>
  <si>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</si>
  <si>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</si>
  <si>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</si>
  <si>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</si>
  <si>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</si>
  <si>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</si>
  <si>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</si>
  <si>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</si>
  <si>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</si>
  <si>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</si>
  <si>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</si>
  <si>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</si>
  <si>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</si>
  <si>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</si>
  <si>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</si>
  <si>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</si>
  <si>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</si>
  <si>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</si>
  <si>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</si>
  <si>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</si>
  <si>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</si>
  <si>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</si>
  <si>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</si>
  <si>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</si>
  <si>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</si>
  <si>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</si>
  <si>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</si>
  <si>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₹653</t>
  </si>
  <si>
    <t>₹1,020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</si>
  <si>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</si>
  <si>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</si>
  <si>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</si>
  <si>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</si>
  <si>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</si>
  <si>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</si>
  <si>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</si>
  <si>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</si>
  <si>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</si>
  <si>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</si>
  <si>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</si>
  <si>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</si>
  <si>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</si>
  <si>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</si>
  <si>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</si>
  <si>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</si>
  <si>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</si>
  <si>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</si>
  <si>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</si>
  <si>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</si>
  <si>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</si>
  <si>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</si>
  <si>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</si>
  <si>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</si>
  <si>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</si>
  <si>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</si>
  <si>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</si>
  <si>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</si>
  <si>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</si>
  <si>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</si>
  <si>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</si>
  <si>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</si>
  <si>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</si>
  <si>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</si>
  <si>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</si>
  <si>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</si>
  <si>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</si>
  <si>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</si>
  <si>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</si>
  <si>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</si>
  <si>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</si>
  <si>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</si>
  <si>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</si>
  <si>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</si>
  <si>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</si>
  <si>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</si>
  <si>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</si>
  <si>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</si>
  <si>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</si>
  <si>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</si>
  <si>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</si>
  <si>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</si>
  <si>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</si>
  <si>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</si>
  <si>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</si>
  <si>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</si>
  <si>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</si>
  <si>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</si>
  <si>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</si>
  <si>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</si>
  <si>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</si>
  <si>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</si>
  <si>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</si>
  <si>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</si>
  <si>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</si>
  <si>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</si>
  <si>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₹8,799</t>
  </si>
  <si>
    <t>₹11,595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</si>
  <si>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</si>
  <si>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</si>
  <si>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</si>
  <si>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</si>
  <si>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</si>
  <si>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</si>
  <si>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</si>
  <si>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</si>
  <si>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</si>
  <si>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</si>
  <si>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</si>
  <si>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</si>
  <si>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</si>
  <si>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</si>
  <si>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</si>
  <si>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</si>
  <si>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</si>
  <si>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</si>
  <si>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</si>
  <si>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</si>
  <si>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</si>
  <si>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</si>
  <si>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</si>
  <si>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</si>
  <si>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</si>
  <si>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</si>
  <si>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</si>
  <si>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</si>
  <si>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</si>
  <si>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</si>
  <si>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</si>
  <si>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</si>
  <si>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</si>
  <si>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₹1,498</t>
  </si>
  <si>
    <t>₹2,300</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</si>
  <si>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</si>
  <si>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</si>
  <si>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</si>
  <si>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</si>
  <si>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</si>
  <si>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</si>
  <si>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</si>
  <si>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</si>
  <si>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</si>
  <si>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</si>
  <si>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</si>
  <si>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</si>
  <si>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</si>
  <si>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</si>
  <si>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</si>
  <si>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</si>
  <si>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</si>
  <si>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</si>
  <si>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</si>
  <si>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</si>
  <si>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</si>
  <si>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₹3,699</t>
  </si>
  <si>
    <t>₹4,295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</si>
  <si>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</si>
  <si>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</si>
  <si>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</si>
  <si>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</si>
  <si>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</si>
  <si>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</si>
  <si>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</si>
  <si>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</si>
  <si>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</si>
  <si>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</si>
  <si>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</si>
  <si>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</si>
  <si>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</si>
  <si>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</si>
  <si>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</si>
  <si>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</si>
  <si>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</si>
  <si>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</si>
  <si>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</si>
  <si>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</si>
  <si>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</si>
  <si>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</si>
  <si>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</si>
  <si>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</si>
  <si>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</si>
  <si>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</si>
  <si>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</si>
  <si>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</si>
  <si>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</si>
  <si>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</si>
  <si>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</si>
  <si>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</si>
  <si>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</si>
  <si>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</si>
  <si>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</si>
  <si>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</si>
  <si>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</si>
  <si>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</si>
  <si>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</si>
  <si>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</si>
  <si>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</si>
  <si>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</si>
  <si>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</si>
  <si>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</si>
  <si>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</si>
  <si>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</si>
  <si>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</si>
  <si>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</si>
  <si>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</si>
  <si>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</si>
  <si>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</si>
  <si>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</si>
  <si>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</si>
  <si>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</si>
  <si>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</si>
  <si>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</si>
  <si>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</si>
  <si>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</si>
  <si>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</si>
  <si>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</si>
  <si>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</si>
  <si>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</si>
  <si>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</si>
  <si>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</si>
  <si>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</si>
  <si>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</si>
  <si>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</si>
  <si>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</si>
  <si>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</si>
  <si>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</si>
  <si>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</si>
  <si>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</si>
  <si>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</si>
  <si>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</si>
  <si>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</si>
  <si>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</si>
  <si>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</si>
  <si>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</si>
  <si>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</si>
  <si>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</si>
  <si>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</si>
  <si>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</si>
  <si>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</si>
  <si>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</si>
  <si>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</si>
  <si>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</si>
  <si>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</si>
  <si>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</si>
  <si>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</si>
  <si>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</si>
  <si>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</si>
  <si>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</si>
  <si>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</si>
  <si>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</si>
  <si>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</si>
  <si>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</si>
  <si>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</si>
  <si>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</si>
  <si>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</si>
  <si>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</si>
  <si>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</si>
  <si>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</si>
  <si>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</si>
  <si>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</si>
  <si>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</si>
  <si>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</si>
  <si>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</si>
  <si>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</si>
  <si>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</si>
  <si>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</si>
  <si>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</si>
  <si>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</si>
  <si>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</si>
  <si>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</si>
  <si>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</si>
  <si>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</si>
  <si>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</si>
  <si>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</si>
  <si>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</si>
  <si>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</si>
  <si>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</si>
  <si>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</si>
  <si>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</si>
  <si>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</si>
  <si>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</si>
  <si>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</si>
  <si>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</si>
  <si>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</si>
  <si>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</si>
  <si>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</si>
  <si>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</si>
  <si>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</si>
  <si>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</si>
  <si>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</si>
  <si>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</si>
  <si>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</si>
  <si>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</si>
  <si>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</si>
  <si>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</si>
  <si>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</si>
  <si>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</si>
  <si>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</si>
  <si>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</si>
  <si>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</si>
  <si>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</si>
  <si>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</si>
  <si>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</si>
  <si>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</si>
  <si>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</si>
  <si>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</si>
  <si>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</si>
  <si>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</si>
  <si>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</si>
  <si>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</si>
  <si>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</si>
  <si>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</si>
  <si>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</si>
  <si>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</si>
  <si>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</si>
  <si>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</si>
  <si>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</si>
  <si>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</si>
  <si>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₹1,130</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</si>
  <si>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</si>
  <si>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</si>
  <si>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</si>
  <si>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</si>
  <si>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</si>
  <si>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</si>
  <si>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</si>
  <si>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</si>
  <si>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</si>
  <si>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</si>
  <si>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</si>
  <si>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</si>
  <si>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</si>
  <si>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</si>
  <si>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</si>
  <si>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</si>
  <si>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</si>
  <si>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</si>
  <si>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</si>
  <si>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</si>
  <si>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</si>
  <si>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</si>
  <si>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</si>
  <si>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</si>
  <si>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</si>
  <si>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</si>
  <si>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</si>
  <si>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</si>
  <si>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</si>
  <si>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</si>
  <si>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</si>
  <si>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</si>
  <si>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</si>
  <si>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</si>
  <si>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</si>
  <si>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</si>
  <si>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</si>
  <si>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</si>
  <si>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</si>
  <si>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</si>
  <si>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</si>
  <si>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</si>
  <si>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</si>
  <si>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</si>
  <si>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</si>
  <si>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</si>
  <si>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</si>
  <si>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</si>
  <si>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</si>
  <si>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</si>
  <si>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</si>
  <si>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</si>
  <si>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</si>
  <si>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</si>
  <si>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</si>
  <si>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</si>
  <si>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</si>
  <si>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</si>
  <si>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</si>
  <si>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</si>
  <si>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</si>
  <si>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</si>
  <si>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</si>
  <si>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</si>
  <si>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</si>
  <si>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</si>
  <si>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</si>
  <si>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</si>
  <si>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</si>
  <si>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</si>
  <si>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</si>
  <si>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</si>
  <si>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</si>
  <si>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₹616</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</si>
  <si>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</si>
  <si>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</si>
  <si>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</si>
  <si>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</si>
  <si>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</si>
  <si>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</si>
  <si>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</si>
  <si>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</si>
  <si>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</si>
  <si>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</si>
  <si>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</si>
  <si>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</si>
  <si>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</si>
  <si>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</si>
  <si>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</si>
  <si>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</si>
  <si>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</si>
  <si>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</si>
  <si>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</si>
  <si>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</si>
  <si>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</si>
  <si>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</si>
  <si>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</si>
  <si>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</si>
  <si>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</si>
  <si>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</si>
  <si>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</si>
  <si>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</si>
  <si>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</si>
  <si>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</si>
  <si>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₹610</t>
  </si>
  <si>
    <t>₹825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</si>
  <si>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</si>
  <si>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</si>
  <si>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</si>
  <si>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</si>
  <si>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</si>
  <si>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</si>
  <si>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</si>
  <si>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</si>
  <si>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</si>
  <si>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</si>
  <si>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</si>
  <si>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</si>
  <si>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</si>
  <si>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</si>
  <si>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</si>
  <si>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</si>
  <si>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</si>
  <si>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</si>
  <si>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</si>
  <si>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</si>
  <si>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</si>
  <si>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</si>
  <si>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</si>
  <si>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</si>
  <si>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</si>
  <si>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</si>
  <si>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</si>
  <si>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</si>
  <si>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</si>
  <si>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</si>
  <si>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</si>
  <si>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₹453</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</si>
  <si>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</si>
  <si>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</si>
  <si>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</si>
  <si>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</si>
  <si>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</si>
  <si>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</si>
  <si>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</si>
  <si>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</si>
  <si>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</si>
  <si>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</si>
  <si>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₹2,464</t>
  </si>
  <si>
    <t>₹6,000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</si>
  <si>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</si>
  <si>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</si>
  <si>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</si>
  <si>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</si>
  <si>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</si>
  <si>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</si>
  <si>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</si>
  <si>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</si>
  <si>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</si>
  <si>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</si>
  <si>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</si>
  <si>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</si>
  <si>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</si>
  <si>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</si>
  <si>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</si>
  <si>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</si>
  <si>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</si>
  <si>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</si>
  <si>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</si>
  <si>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</si>
  <si>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</si>
  <si>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</si>
  <si>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</si>
  <si>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</si>
  <si>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</si>
  <si>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</si>
  <si>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</si>
  <si>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</si>
  <si>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</si>
  <si>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</si>
  <si>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</si>
  <si>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</si>
  <si>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</si>
  <si>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</si>
  <si>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</si>
  <si>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</si>
  <si>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</si>
  <si>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</si>
  <si>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</si>
  <si>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</si>
  <si>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</si>
  <si>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₹2,088</t>
  </si>
  <si>
    <t>₹5,550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</si>
  <si>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</si>
  <si>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</si>
  <si>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</si>
  <si>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</si>
  <si>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</si>
  <si>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</si>
  <si>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</si>
  <si>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</si>
  <si>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</si>
  <si>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</si>
  <si>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</si>
  <si>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</si>
  <si>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</si>
  <si>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</si>
  <si>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</si>
  <si>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</si>
  <si>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</si>
  <si>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</si>
  <si>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</si>
  <si>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</si>
  <si>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</si>
  <si>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</si>
  <si>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</si>
  <si>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</si>
  <si>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</si>
  <si>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</si>
  <si>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</si>
  <si>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</si>
  <si>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</si>
  <si>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</si>
  <si>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</si>
  <si>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</si>
  <si>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</si>
  <si>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</si>
  <si>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</si>
  <si>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</si>
  <si>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</si>
  <si>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</si>
  <si>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</si>
  <si>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</si>
  <si>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</si>
  <si>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</si>
  <si>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</si>
  <si>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</si>
  <si>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</si>
  <si>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</si>
  <si>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</si>
  <si>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</si>
  <si>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</si>
  <si>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</si>
  <si>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</si>
  <si>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</si>
  <si>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</si>
  <si>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</si>
  <si>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</si>
  <si>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</si>
  <si>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</si>
  <si>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</si>
  <si>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</si>
  <si>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</si>
  <si>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</si>
  <si>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</si>
  <si>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</si>
  <si>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</si>
  <si>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</si>
  <si>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</si>
  <si>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</si>
  <si>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</si>
  <si>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</si>
  <si>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</si>
  <si>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</si>
  <si>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</si>
  <si>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</si>
  <si>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</si>
  <si>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₹3,569</t>
  </si>
  <si>
    <t>₹5,190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</si>
  <si>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</si>
  <si>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</si>
  <si>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</si>
  <si>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</si>
  <si>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</si>
  <si>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</si>
  <si>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</si>
  <si>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</si>
  <si>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</si>
  <si>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</si>
  <si>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</si>
  <si>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</si>
  <si>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</si>
  <si>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</si>
  <si>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</si>
  <si>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</si>
  <si>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</si>
  <si>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</si>
  <si>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</si>
  <si>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</si>
  <si>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₹2,089</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</si>
  <si>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</si>
  <si>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</si>
  <si>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</si>
  <si>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</si>
  <si>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</si>
  <si>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</si>
  <si>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</si>
  <si>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</si>
  <si>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</si>
  <si>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</si>
  <si>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</si>
  <si>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₹2,339</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</si>
  <si>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</si>
  <si>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</si>
  <si>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</si>
  <si>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</si>
  <si>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</si>
  <si>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</si>
  <si>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</si>
  <si>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</si>
  <si>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</si>
  <si>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</si>
  <si>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</si>
  <si>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</si>
  <si>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</si>
  <si>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</si>
  <si>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</si>
  <si>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</si>
  <si>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</si>
  <si>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</si>
  <si>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</si>
  <si>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</si>
  <si>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</si>
  <si>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</si>
  <si>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</si>
  <si>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</si>
  <si>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</si>
  <si>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</si>
  <si>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</si>
  <si>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</si>
  <si>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</si>
  <si>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</si>
  <si>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</si>
  <si>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</si>
  <si>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</si>
  <si>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</si>
  <si>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</si>
  <si>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</si>
  <si>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</si>
  <si>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</si>
  <si>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</si>
  <si>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</si>
  <si>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</si>
  <si>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</si>
  <si>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</si>
  <si>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</si>
  <si>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</si>
  <si>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</si>
  <si>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</si>
  <si>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</si>
  <si>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</si>
  <si>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</si>
  <si>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</si>
  <si>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</si>
  <si>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</si>
  <si>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</si>
  <si>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</si>
  <si>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</si>
  <si>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</si>
  <si>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</si>
  <si>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</si>
  <si>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</si>
  <si>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</si>
  <si>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</si>
  <si>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</si>
  <si>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</si>
  <si>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</si>
  <si>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</si>
  <si>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</si>
  <si>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</si>
  <si>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</si>
  <si>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</si>
  <si>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</si>
  <si>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</si>
  <si>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</si>
  <si>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</si>
  <si>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</si>
  <si>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</si>
  <si>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</si>
  <si>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</si>
  <si>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</si>
  <si>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</si>
  <si>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</si>
  <si>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</si>
  <si>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</si>
  <si>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</si>
  <si>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</si>
  <si>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</si>
  <si>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</si>
  <si>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</si>
  <si>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</si>
  <si>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</si>
  <si>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</si>
  <si>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</si>
  <si>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</si>
  <si>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</si>
  <si>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</si>
  <si>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</si>
  <si>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</si>
  <si>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</si>
  <si>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</si>
  <si>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</si>
  <si>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</si>
  <si>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</si>
  <si>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</si>
  <si>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</si>
  <si>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</si>
  <si>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</si>
  <si>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</si>
  <si>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</si>
  <si>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</si>
  <si>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</si>
  <si>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</si>
  <si>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</si>
  <si>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</si>
  <si>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</si>
  <si>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</si>
  <si>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</si>
  <si>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</si>
  <si>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</si>
  <si>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</si>
  <si>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</si>
  <si>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</si>
  <si>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</si>
  <si>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</si>
  <si>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</si>
  <si>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</si>
  <si>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₹1,950</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</si>
  <si>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</si>
  <si>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</si>
  <si>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</si>
  <si>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</si>
  <si>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</si>
  <si>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</si>
  <si>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</si>
  <si>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</si>
  <si>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</si>
  <si>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</si>
  <si>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</si>
  <si>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</si>
  <si>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</si>
  <si>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</si>
  <si>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</si>
  <si>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</si>
  <si>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</si>
  <si>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</si>
  <si>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</si>
  <si>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</si>
  <si>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</si>
  <si>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</si>
  <si>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</si>
  <si>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</si>
  <si>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</si>
  <si>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</si>
  <si>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</si>
  <si>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</si>
  <si>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</si>
  <si>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</si>
  <si>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</si>
  <si>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</si>
  <si>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</si>
  <si>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</si>
  <si>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</si>
  <si>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</si>
  <si>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</si>
  <si>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</si>
  <si>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</si>
  <si>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</si>
  <si>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</si>
  <si>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</si>
  <si>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</si>
  <si>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</si>
  <si>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</si>
  <si>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</si>
  <si>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</si>
  <si>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</si>
  <si>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</si>
  <si>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</si>
  <si>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</si>
  <si>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</si>
  <si>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</si>
  <si>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</si>
  <si>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</si>
  <si>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</si>
  <si>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</si>
  <si>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</si>
  <si>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</si>
  <si>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</si>
  <si>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</si>
  <si>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</si>
  <si>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</si>
  <si>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</si>
  <si>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</si>
  <si>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</si>
  <si>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</si>
  <si>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</si>
  <si>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</si>
  <si>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</si>
  <si>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</si>
  <si>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</si>
  <si>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</si>
  <si>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</si>
  <si>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</si>
  <si>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</si>
  <si>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</si>
  <si>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</si>
  <si>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</si>
  <si>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</si>
  <si>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</si>
  <si>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</si>
  <si>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</si>
  <si>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</si>
  <si>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</si>
  <si>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</si>
  <si>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</si>
  <si>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</si>
  <si>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</si>
  <si>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</si>
  <si>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</si>
  <si>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</si>
  <si>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</si>
  <si>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</si>
  <si>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</si>
  <si>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</si>
  <si>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</si>
  <si>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</si>
  <si>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</si>
  <si>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</si>
  <si>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</si>
  <si>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</si>
  <si>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</si>
  <si>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</si>
  <si>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</si>
  <si>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</si>
  <si>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</si>
  <si>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</si>
  <si>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</si>
  <si>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</si>
  <si>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</si>
  <si>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</si>
  <si>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</si>
  <si>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</si>
  <si>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</si>
  <si>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</si>
  <si>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</si>
  <si>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</si>
  <si>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</si>
  <si>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</si>
  <si>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</si>
  <si>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</si>
  <si>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</si>
  <si>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</si>
  <si>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</si>
  <si>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</si>
  <si>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</si>
  <si>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</si>
  <si>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</si>
  <si>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</si>
  <si>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</si>
  <si>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</si>
  <si>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</si>
  <si>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</si>
  <si>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</si>
  <si>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</si>
  <si>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</si>
  <si>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₹14,400</t>
  </si>
  <si>
    <t>₹59,900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</si>
  <si>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</si>
  <si>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</si>
  <si>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</si>
  <si>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</si>
  <si>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</si>
  <si>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</si>
  <si>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</si>
  <si>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</si>
  <si>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</si>
  <si>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</si>
  <si>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</si>
  <si>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</si>
  <si>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</si>
  <si>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</si>
  <si>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</si>
  <si>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</si>
  <si>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</si>
  <si>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</si>
  <si>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</si>
  <si>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</si>
  <si>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</si>
  <si>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</si>
  <si>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</si>
  <si>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</si>
  <si>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</si>
  <si>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</si>
  <si>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</si>
  <si>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</si>
  <si>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</si>
  <si>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</si>
  <si>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</si>
  <si>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</si>
  <si>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</si>
  <si>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</si>
  <si>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</si>
  <si>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</si>
  <si>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</si>
  <si>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</si>
  <si>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</si>
  <si>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</si>
  <si>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</si>
  <si>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</si>
  <si>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</si>
  <si>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</si>
  <si>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</si>
  <si>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</si>
  <si>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</si>
  <si>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</si>
  <si>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</si>
  <si>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</si>
  <si>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</si>
  <si>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</si>
  <si>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</si>
  <si>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</si>
  <si>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</si>
  <si>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</si>
  <si>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</si>
  <si>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</si>
  <si>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</si>
  <si>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</si>
  <si>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</si>
  <si>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</si>
  <si>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</si>
  <si>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</si>
  <si>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</si>
  <si>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</si>
  <si>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</si>
  <si>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</si>
  <si>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</si>
  <si>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</si>
  <si>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</si>
  <si>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</si>
  <si>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</si>
  <si>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</si>
  <si>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</si>
  <si>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</si>
  <si>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</si>
  <si>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</si>
  <si>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</si>
  <si>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</si>
  <si>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</si>
  <si>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</si>
  <si>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</si>
  <si>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₹8,500</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</si>
  <si>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</si>
  <si>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</si>
  <si>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</si>
  <si>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</si>
  <si>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</si>
  <si>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</si>
  <si>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</si>
  <si>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</si>
  <si>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</si>
  <si>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</si>
  <si>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</si>
  <si>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</si>
  <si>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</si>
  <si>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</si>
  <si>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</si>
  <si>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</si>
  <si>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</si>
  <si>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</si>
  <si>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</si>
  <si>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</si>
  <si>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</si>
  <si>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</si>
  <si>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</si>
  <si>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</si>
  <si>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</si>
  <si>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</si>
  <si>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</si>
  <si>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</si>
  <si>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</si>
  <si>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</si>
  <si>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</si>
  <si>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</si>
  <si>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</si>
  <si>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₹6,500</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</si>
  <si>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</si>
  <si>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</si>
  <si>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</si>
  <si>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</si>
  <si>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</si>
  <si>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</si>
  <si>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</si>
  <si>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</si>
  <si>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</si>
  <si>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</si>
  <si>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</si>
  <si>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</si>
  <si>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</si>
  <si>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</si>
  <si>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</si>
  <si>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</si>
  <si>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</si>
  <si>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</si>
  <si>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</si>
  <si>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</si>
  <si>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</si>
  <si>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</si>
  <si>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</si>
  <si>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</si>
  <si>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</si>
  <si>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</si>
  <si>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</si>
  <si>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</si>
  <si>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</si>
  <si>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</si>
  <si>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</si>
  <si>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₹4,280</t>
  </si>
  <si>
    <t>₹5,995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</si>
  <si>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</si>
  <si>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</si>
  <si>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</si>
  <si>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</si>
  <si>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</si>
  <si>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</si>
  <si>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</si>
  <si>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</si>
  <si>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</si>
  <si>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</si>
  <si>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</si>
  <si>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</si>
  <si>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</si>
  <si>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</si>
  <si>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</si>
  <si>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</si>
  <si>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</si>
  <si>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</si>
  <si>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</si>
  <si>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</si>
  <si>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</si>
  <si>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</si>
  <si>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₹1,449</t>
  </si>
  <si>
    <t>₹2,349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</si>
  <si>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</si>
  <si>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</si>
  <si>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</si>
  <si>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</si>
  <si>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</si>
  <si>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</si>
  <si>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</si>
  <si>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</si>
  <si>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</si>
  <si>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</si>
  <si>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</si>
  <si>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</si>
  <si>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</si>
  <si>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</si>
  <si>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</si>
  <si>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</si>
  <si>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</si>
  <si>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</si>
  <si>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</si>
  <si>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</si>
  <si>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</si>
  <si>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</si>
  <si>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</si>
  <si>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</si>
  <si>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</si>
  <si>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</si>
  <si>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</si>
  <si>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</si>
  <si>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</si>
  <si>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</si>
  <si>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</si>
  <si>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</si>
  <si>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</si>
  <si>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</si>
  <si>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</si>
  <si>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</si>
  <si>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</si>
  <si>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</si>
  <si>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</si>
  <si>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</si>
  <si>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</si>
  <si>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</si>
  <si>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</si>
  <si>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</si>
  <si>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</si>
  <si>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</si>
  <si>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</si>
  <si>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</si>
  <si>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</si>
  <si>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</si>
  <si>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</si>
  <si>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</si>
  <si>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</si>
  <si>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</si>
  <si>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</si>
  <si>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</si>
  <si>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</si>
  <si>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</si>
  <si>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</si>
  <si>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</si>
  <si>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</si>
  <si>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</si>
  <si>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</si>
  <si>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</si>
  <si>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</si>
  <si>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</si>
  <si>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</si>
  <si>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</si>
  <si>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</si>
  <si>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</si>
  <si>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</si>
  <si>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</si>
  <si>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</si>
  <si>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</si>
  <si>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₹3,657.66</t>
  </si>
  <si>
    <t>₹5,156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</si>
  <si>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</si>
  <si>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</si>
  <si>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</si>
  <si>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</si>
  <si>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</si>
  <si>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</si>
  <si>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</si>
  <si>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</si>
  <si>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</si>
  <si>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</si>
  <si>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</si>
  <si>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</si>
  <si>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</si>
  <si>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</si>
  <si>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</si>
  <si>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</si>
  <si>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</si>
  <si>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</si>
  <si>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</si>
  <si>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</si>
  <si>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</si>
  <si>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</si>
  <si>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</si>
  <si>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</si>
  <si>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</si>
  <si>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</si>
  <si>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</si>
  <si>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</si>
  <si>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</si>
  <si>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</si>
  <si>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</si>
  <si>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</si>
  <si>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</si>
  <si>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</si>
  <si>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</si>
  <si>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</si>
  <si>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</si>
  <si>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</si>
  <si>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</si>
  <si>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</si>
  <si>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</si>
  <si>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</si>
  <si>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</si>
  <si>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</si>
  <si>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</si>
  <si>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</si>
  <si>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</si>
  <si>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</si>
  <si>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</si>
  <si>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</si>
  <si>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</si>
  <si>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</si>
  <si>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</si>
  <si>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</si>
  <si>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₹8,199</t>
  </si>
  <si>
    <t>₹16,000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</si>
  <si>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</si>
  <si>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</si>
  <si>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</si>
  <si>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</si>
  <si>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</si>
  <si>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</si>
  <si>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</si>
  <si>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</si>
  <si>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</si>
  <si>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</si>
  <si>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</si>
  <si>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</si>
  <si>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</si>
  <si>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</si>
  <si>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</si>
  <si>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</si>
  <si>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</si>
  <si>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</si>
  <si>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</si>
  <si>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</si>
  <si>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</si>
  <si>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</si>
  <si>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</si>
  <si>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</si>
  <si>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</si>
  <si>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</si>
  <si>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</si>
  <si>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</si>
  <si>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</si>
  <si>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</si>
  <si>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</si>
  <si>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</si>
  <si>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</si>
  <si>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</si>
  <si>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</si>
  <si>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</si>
  <si>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</si>
  <si>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</si>
  <si>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</si>
  <si>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</si>
  <si>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</si>
  <si>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</si>
  <si>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</si>
  <si>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</si>
  <si>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</si>
  <si>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</si>
  <si>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</si>
  <si>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</si>
  <si>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</si>
  <si>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</si>
  <si>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</si>
  <si>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</si>
  <si>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</si>
  <si>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</si>
  <si>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</si>
  <si>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</si>
  <si>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</si>
  <si>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</si>
  <si>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</si>
  <si>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</si>
  <si>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</si>
  <si>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</si>
  <si>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</si>
  <si>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</si>
  <si>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</si>
  <si>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</si>
  <si>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</si>
  <si>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</si>
  <si>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</si>
  <si>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</si>
  <si>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</si>
  <si>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</si>
  <si>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</si>
  <si>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</si>
  <si>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</si>
  <si>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</si>
  <si>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</si>
  <si>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</si>
  <si>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</si>
  <si>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</si>
  <si>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</si>
  <si>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</si>
  <si>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</si>
  <si>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</si>
  <si>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</si>
  <si>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</si>
  <si>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</si>
  <si>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</si>
  <si>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</si>
  <si>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</si>
  <si>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</si>
  <si>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</si>
  <si>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</si>
  <si>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</si>
  <si>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</si>
  <si>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</si>
  <si>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</si>
  <si>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</si>
  <si>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</si>
  <si>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</si>
  <si>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</si>
  <si>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</si>
  <si>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</si>
  <si>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</si>
  <si>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</si>
  <si>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</si>
  <si>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</si>
  <si>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</si>
  <si>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</si>
  <si>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</si>
  <si>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</si>
  <si>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</si>
  <si>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</si>
  <si>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</si>
  <si>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</si>
  <si>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</si>
  <si>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</si>
  <si>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</si>
  <si>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</si>
  <si>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</si>
  <si>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</si>
  <si>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</si>
  <si>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</si>
  <si>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</si>
  <si>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</si>
  <si>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</si>
  <si>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</si>
  <si>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</si>
  <si>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</si>
  <si>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</si>
  <si>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</si>
  <si>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</si>
  <si>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</si>
  <si>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</si>
  <si>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</si>
  <si>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</si>
  <si>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</si>
  <si>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</si>
  <si>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</si>
  <si>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</si>
  <si>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</si>
  <si>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</si>
  <si>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</si>
  <si>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</si>
  <si>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</si>
  <si>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</si>
  <si>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</si>
  <si>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</si>
  <si>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</si>
  <si>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</si>
  <si>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</si>
  <si>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</si>
  <si>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</si>
  <si>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</si>
  <si>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</si>
  <si>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</si>
  <si>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</si>
  <si>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</si>
  <si>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</si>
  <si>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</si>
  <si>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</si>
  <si>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</si>
  <si>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</si>
  <si>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</si>
  <si>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</si>
  <si>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</si>
  <si>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</si>
  <si>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</si>
  <si>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</si>
  <si>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</si>
  <si>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</si>
  <si>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</si>
  <si>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</si>
  <si>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</si>
  <si>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</si>
  <si>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</si>
  <si>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</si>
  <si>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</si>
  <si>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₹510</t>
  </si>
  <si>
    <t>₹640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</si>
  <si>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</si>
  <si>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</si>
  <si>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</si>
  <si>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</si>
  <si>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</si>
  <si>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</si>
  <si>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</si>
  <si>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</si>
  <si>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</si>
  <si>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</si>
  <si>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</si>
  <si>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</si>
  <si>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</si>
  <si>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</si>
  <si>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</si>
  <si>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</si>
  <si>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</si>
  <si>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</si>
  <si>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</si>
  <si>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</si>
  <si>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</si>
  <si>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</si>
  <si>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</si>
  <si>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</si>
  <si>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</si>
  <si>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</si>
  <si>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</si>
  <si>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</si>
  <si>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</si>
  <si>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</si>
  <si>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</si>
  <si>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</si>
  <si>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</si>
  <si>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</si>
  <si>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</si>
  <si>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</si>
  <si>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</si>
  <si>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</si>
  <si>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</si>
  <si>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</si>
  <si>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</si>
  <si>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</si>
  <si>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</si>
  <si>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</si>
  <si>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</si>
  <si>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</si>
  <si>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</si>
  <si>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</si>
  <si>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</si>
  <si>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</si>
  <si>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</si>
  <si>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</si>
  <si>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</si>
  <si>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</si>
  <si>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</si>
  <si>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</si>
  <si>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</si>
  <si>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</si>
  <si>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</si>
  <si>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</si>
  <si>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</si>
  <si>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</si>
  <si>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</si>
  <si>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</si>
  <si>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</si>
  <si>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</si>
  <si>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</si>
  <si>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</si>
  <si>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</si>
  <si>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</si>
  <si>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</si>
  <si>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</si>
  <si>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</si>
  <si>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₹14,499</t>
  </si>
  <si>
    <t>₹23,559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</si>
  <si>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</si>
  <si>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</si>
  <si>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</si>
  <si>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</si>
  <si>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</si>
  <si>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</si>
  <si>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</si>
  <si>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</si>
  <si>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</si>
  <si>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</si>
  <si>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</si>
  <si>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</si>
  <si>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</si>
  <si>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</si>
  <si>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</si>
  <si>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</si>
  <si>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</si>
  <si>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</si>
  <si>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</si>
  <si>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</si>
  <si>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</si>
  <si>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</si>
  <si>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</si>
  <si>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</si>
  <si>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</si>
  <si>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</si>
  <si>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</si>
  <si>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</si>
  <si>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</si>
  <si>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</si>
  <si>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</si>
  <si>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</si>
  <si>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₹2,439</t>
  </si>
  <si>
    <t>₹2,545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</si>
  <si>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</si>
  <si>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</si>
  <si>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</si>
  <si>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</si>
  <si>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</si>
  <si>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</si>
  <si>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</si>
  <si>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</si>
  <si>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</si>
  <si>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</si>
  <si>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</si>
  <si>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</si>
  <si>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</si>
  <si>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</si>
  <si>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</si>
  <si>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</si>
  <si>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</si>
  <si>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</si>
  <si>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</si>
  <si>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</si>
  <si>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</si>
  <si>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</si>
  <si>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</si>
  <si>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</si>
  <si>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</si>
  <si>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</si>
  <si>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</si>
  <si>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</si>
  <si>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</si>
  <si>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</si>
  <si>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</si>
  <si>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</si>
  <si>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</si>
  <si>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</si>
  <si>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</si>
  <si>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</si>
  <si>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</si>
  <si>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</si>
  <si>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</si>
  <si>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</si>
  <si>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</si>
  <si>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</si>
  <si>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₹9,799</t>
  </si>
  <si>
    <t>₹12,150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</si>
  <si>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</si>
  <si>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</si>
  <si>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</si>
  <si>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</si>
  <si>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</si>
  <si>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</si>
  <si>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</si>
  <si>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</si>
  <si>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</si>
  <si>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</si>
  <si>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</si>
  <si>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</si>
  <si>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</si>
  <si>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</si>
  <si>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</si>
  <si>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</si>
  <si>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</si>
  <si>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</si>
  <si>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</si>
  <si>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</si>
  <si>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</si>
  <si>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₹669</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</si>
  <si>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</si>
  <si>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</si>
  <si>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</si>
  <si>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</si>
  <si>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</si>
  <si>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</si>
  <si>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</si>
  <si>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</si>
  <si>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</si>
  <si>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</si>
  <si>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</si>
  <si>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</si>
  <si>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</si>
  <si>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</si>
  <si>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</si>
  <si>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</si>
  <si>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</si>
  <si>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</si>
  <si>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</si>
  <si>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</si>
  <si>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</si>
  <si>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₹9,199</t>
  </si>
  <si>
    <t>₹18,000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</si>
  <si>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</si>
  <si>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</si>
  <si>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</si>
  <si>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</si>
  <si>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</si>
  <si>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</si>
  <si>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</si>
  <si>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</si>
  <si>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</si>
  <si>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</si>
  <si>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</si>
  <si>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</si>
  <si>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</si>
  <si>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</si>
  <si>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</si>
  <si>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</si>
  <si>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</si>
  <si>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</si>
  <si>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</si>
  <si>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</si>
  <si>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</si>
  <si>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</si>
  <si>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</si>
  <si>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</si>
  <si>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</si>
  <si>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</si>
  <si>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</si>
  <si>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</si>
  <si>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</si>
  <si>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</si>
  <si>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</si>
  <si>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</si>
  <si>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</si>
  <si>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</si>
  <si>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</si>
  <si>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</si>
  <si>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</si>
  <si>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</si>
  <si>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</si>
  <si>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</si>
  <si>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</si>
  <si>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</si>
  <si>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</si>
  <si>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</si>
  <si>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</si>
  <si>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</si>
  <si>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</si>
  <si>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</si>
  <si>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</si>
  <si>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</si>
  <si>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</si>
  <si>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</si>
  <si>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₹2,742</t>
  </si>
  <si>
    <t>₹3,995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</si>
  <si>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</si>
  <si>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</si>
  <si>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</si>
  <si>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</si>
  <si>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</si>
  <si>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</si>
  <si>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</si>
  <si>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</si>
  <si>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</si>
  <si>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</si>
  <si>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</si>
  <si>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</si>
  <si>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</si>
  <si>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</si>
  <si>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</si>
  <si>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</si>
  <si>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</si>
  <si>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</si>
  <si>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</si>
  <si>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</si>
  <si>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</si>
  <si>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</si>
  <si>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</si>
  <si>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</si>
  <si>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</si>
  <si>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</si>
  <si>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</si>
  <si>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</si>
  <si>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</si>
  <si>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</si>
  <si>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</si>
  <si>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</si>
  <si>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₹1,656</t>
  </si>
  <si>
    <t>₹2,695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</si>
  <si>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</si>
  <si>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</si>
  <si>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</si>
  <si>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</si>
  <si>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</si>
  <si>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</si>
  <si>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</si>
  <si>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</si>
  <si>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</si>
  <si>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</si>
  <si>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</si>
  <si>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</si>
  <si>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</si>
  <si>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</si>
  <si>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</si>
  <si>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</si>
  <si>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</si>
  <si>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</si>
  <si>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</si>
  <si>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</si>
  <si>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</si>
  <si>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₹2,079</t>
  </si>
  <si>
    <t>₹3,099</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</si>
  <si>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</si>
  <si>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</si>
  <si>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</si>
  <si>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</si>
  <si>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</si>
  <si>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</si>
  <si>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</si>
  <si>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</si>
  <si>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</si>
  <si>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</si>
  <si>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</si>
  <si>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</si>
  <si>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</si>
  <si>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</si>
  <si>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</si>
  <si>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</si>
  <si>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</si>
  <si>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</si>
  <si>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</si>
  <si>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</si>
  <si>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</si>
  <si>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</si>
  <si>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</si>
  <si>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</si>
  <si>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</si>
  <si>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</si>
  <si>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</si>
  <si>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</si>
  <si>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</si>
  <si>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</si>
  <si>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</si>
  <si>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</si>
  <si>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</si>
  <si>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</si>
  <si>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</si>
  <si>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</si>
  <si>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</si>
  <si>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</si>
  <si>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</si>
  <si>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</si>
  <si>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</si>
  <si>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</si>
  <si>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</si>
  <si>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</si>
  <si>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</si>
  <si>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</si>
  <si>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</si>
  <si>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</si>
  <si>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</si>
  <si>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</si>
  <si>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</si>
  <si>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</si>
  <si>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</si>
  <si>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</si>
  <si>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</si>
  <si>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</si>
  <si>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</si>
  <si>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</si>
  <si>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</si>
  <si>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</si>
  <si>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</si>
  <si>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</si>
  <si>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</si>
  <si>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</si>
  <si>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</si>
  <si>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</si>
  <si>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</si>
  <si>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</si>
  <si>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</si>
  <si>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</si>
  <si>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</si>
  <si>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</si>
  <si>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</si>
  <si>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</si>
  <si>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</si>
  <si>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</si>
  <si>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</si>
  <si>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</si>
  <si>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</si>
  <si>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</si>
  <si>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</si>
  <si>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</si>
  <si>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</si>
  <si>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</si>
  <si>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</si>
  <si>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</si>
  <si>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₹948</t>
  </si>
  <si>
    <t>₹1,620</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</si>
  <si>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</si>
  <si>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</si>
  <si>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</si>
  <si>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</si>
  <si>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</si>
  <si>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</si>
  <si>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</si>
  <si>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</si>
  <si>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</si>
  <si>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</si>
  <si>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</si>
  <si>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</si>
  <si>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</si>
  <si>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</si>
  <si>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</si>
  <si>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</si>
  <si>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</si>
  <si>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</si>
  <si>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</si>
  <si>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</si>
  <si>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</si>
  <si>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</si>
  <si>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</si>
  <si>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</si>
  <si>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</si>
  <si>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</si>
  <si>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</si>
  <si>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</si>
  <si>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</si>
  <si>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</si>
  <si>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</si>
  <si>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₹3,711</t>
  </si>
  <si>
    <t>₹4,495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</si>
  <si>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</si>
  <si>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</si>
  <si>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</si>
  <si>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</si>
  <si>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</si>
  <si>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</si>
  <si>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</si>
  <si>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</si>
  <si>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</si>
  <si>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</si>
  <si>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</si>
  <si>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</si>
  <si>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</si>
  <si>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</si>
  <si>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</si>
  <si>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</si>
  <si>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</si>
  <si>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</si>
  <si>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</si>
  <si>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</si>
  <si>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₹980</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</si>
  <si>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</si>
  <si>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</si>
  <si>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</si>
  <si>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</si>
  <si>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</si>
  <si>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</si>
  <si>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</si>
  <si>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</si>
  <si>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</si>
  <si>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</si>
  <si>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</si>
  <si>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</si>
  <si>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</si>
  <si>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</si>
  <si>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</si>
  <si>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</si>
  <si>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</si>
  <si>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</si>
  <si>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</si>
  <si>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</si>
  <si>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</si>
  <si>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</si>
  <si>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</si>
  <si>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</si>
  <si>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</si>
  <si>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</si>
  <si>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</si>
  <si>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</si>
  <si>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</si>
  <si>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</si>
  <si>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</si>
  <si>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</si>
  <si>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</si>
  <si>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</si>
  <si>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</si>
  <si>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</si>
  <si>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</si>
  <si>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</si>
  <si>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</si>
  <si>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</si>
  <si>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</si>
  <si>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</si>
  <si>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</si>
  <si>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</si>
  <si>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</si>
  <si>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</si>
  <si>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</si>
  <si>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</si>
  <si>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</si>
  <si>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</si>
  <si>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</si>
  <si>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</si>
  <si>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</si>
  <si>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</si>
  <si>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</si>
  <si>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</si>
  <si>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</si>
  <si>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</si>
  <si>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</si>
  <si>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</si>
  <si>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</si>
  <si>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</si>
  <si>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</si>
  <si>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</si>
  <si>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₹2,249</t>
  </si>
  <si>
    <t>₹3,550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</si>
  <si>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</si>
  <si>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</si>
  <si>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</si>
  <si>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</si>
  <si>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</si>
  <si>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</si>
  <si>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</si>
  <si>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</si>
  <si>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</si>
  <si>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</si>
  <si>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</si>
  <si>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</si>
  <si>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</si>
  <si>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</si>
  <si>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</si>
  <si>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</si>
  <si>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</si>
  <si>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</si>
  <si>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</si>
  <si>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</si>
  <si>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</si>
  <si>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</si>
  <si>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</si>
  <si>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</si>
  <si>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</si>
  <si>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</si>
  <si>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</si>
  <si>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</si>
  <si>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</si>
  <si>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</si>
  <si>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</si>
  <si>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</si>
  <si>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</si>
  <si>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</si>
  <si>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</si>
  <si>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</si>
  <si>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</si>
  <si>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</si>
  <si>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</si>
  <si>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</si>
  <si>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</si>
  <si>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</si>
  <si>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</si>
  <si>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</si>
  <si>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</si>
  <si>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</si>
  <si>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</si>
  <si>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</si>
  <si>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</si>
  <si>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</si>
  <si>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</si>
  <si>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</si>
  <si>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</si>
  <si>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</si>
  <si>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</si>
  <si>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</si>
  <si>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</si>
  <si>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</si>
  <si>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</si>
  <si>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</si>
  <si>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</si>
  <si>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</si>
  <si>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</si>
  <si>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</si>
  <si>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</si>
  <si>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</si>
  <si>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</si>
  <si>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</si>
  <si>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</si>
  <si>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</si>
  <si>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</si>
  <si>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</si>
  <si>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</si>
  <si>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</si>
  <si>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</si>
  <si>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</si>
  <si>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</si>
  <si>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</si>
  <si>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</si>
  <si>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</si>
  <si>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</si>
  <si>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</si>
  <si>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</si>
  <si>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</si>
  <si>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</si>
  <si>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</si>
  <si>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</si>
  <si>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</si>
  <si>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</si>
  <si>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</si>
  <si>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</si>
  <si>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</si>
  <si>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</si>
  <si>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</si>
  <si>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</si>
  <si>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</si>
  <si>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</si>
  <si>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</si>
  <si>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</si>
  <si>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</si>
  <si>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</si>
  <si>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</si>
  <si>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</si>
  <si>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</si>
  <si>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</si>
  <si>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₹2,092</t>
  </si>
  <si>
    <t>₹4,600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</si>
  <si>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</si>
  <si>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</si>
  <si>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</si>
  <si>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</si>
  <si>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</si>
  <si>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</si>
  <si>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</si>
  <si>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</si>
  <si>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</si>
  <si>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</si>
  <si>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₹3,859</t>
  </si>
  <si>
    <t>₹10,295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</si>
  <si>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</si>
  <si>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</si>
  <si>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</si>
  <si>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</si>
  <si>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</si>
  <si>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</si>
  <si>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</si>
  <si>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</si>
  <si>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</si>
  <si>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</si>
  <si>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</si>
  <si>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</si>
  <si>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</si>
  <si>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</si>
  <si>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</si>
  <si>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</si>
  <si>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</si>
  <si>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</si>
  <si>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</si>
  <si>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</si>
  <si>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₹1,804</t>
  </si>
  <si>
    <t>₹2,380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</si>
  <si>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</si>
  <si>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</si>
  <si>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</si>
  <si>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</si>
  <si>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</si>
  <si>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</si>
  <si>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</si>
  <si>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</si>
  <si>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</si>
  <si>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</si>
  <si>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₹6,525</t>
  </si>
  <si>
    <t>₹8,820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</si>
  <si>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</si>
  <si>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</si>
  <si>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</si>
  <si>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</si>
  <si>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</si>
  <si>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</si>
  <si>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</si>
  <si>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</si>
  <si>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</si>
  <si>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</si>
  <si>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</si>
  <si>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</si>
  <si>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</si>
  <si>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</si>
  <si>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</si>
  <si>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</si>
  <si>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</si>
  <si>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</si>
  <si>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</si>
  <si>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</si>
  <si>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</si>
  <si>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</si>
  <si>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</si>
  <si>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</si>
  <si>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</si>
  <si>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</si>
  <si>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</si>
  <si>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</si>
  <si>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</si>
  <si>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</si>
  <si>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</si>
  <si>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₹2,590</t>
  </si>
  <si>
    <t>₹4,200</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</si>
  <si>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</si>
  <si>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</si>
  <si>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</si>
  <si>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</si>
  <si>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</si>
  <si>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</si>
  <si>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</si>
  <si>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</si>
  <si>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</si>
  <si>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</si>
  <si>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</si>
  <si>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</si>
  <si>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</si>
  <si>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</si>
  <si>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</si>
  <si>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</si>
  <si>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</si>
  <si>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</si>
  <si>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</si>
  <si>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</si>
  <si>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</si>
  <si>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</si>
  <si>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</si>
  <si>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</si>
  <si>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</si>
  <si>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</si>
  <si>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</si>
  <si>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</si>
  <si>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</si>
  <si>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</si>
  <si>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</si>
  <si>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₹998.06</t>
  </si>
  <si>
    <t>₹1,282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</si>
  <si>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</si>
  <si>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</si>
  <si>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</si>
  <si>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</si>
  <si>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</si>
  <si>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</si>
  <si>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</si>
  <si>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</si>
  <si>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</si>
  <si>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</si>
  <si>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</si>
  <si>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</si>
  <si>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</si>
  <si>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</si>
  <si>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</si>
  <si>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</si>
  <si>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</si>
  <si>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</si>
  <si>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</si>
  <si>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</si>
  <si>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</si>
  <si>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</si>
  <si>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</si>
  <si>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</si>
  <si>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</si>
  <si>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</si>
  <si>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</si>
  <si>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</si>
  <si>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</si>
  <si>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</si>
  <si>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₹8,886</t>
  </si>
  <si>
    <t>₹11,850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</si>
  <si>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</si>
  <si>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</si>
  <si>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</si>
  <si>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</si>
  <si>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</si>
  <si>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</si>
  <si>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</si>
  <si>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</si>
  <si>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</si>
  <si>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</si>
  <si>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</si>
  <si>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</si>
  <si>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</si>
  <si>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</si>
  <si>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</si>
  <si>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</si>
  <si>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</si>
  <si>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</si>
  <si>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</si>
  <si>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</si>
  <si>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</si>
  <si>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</si>
  <si>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</si>
  <si>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</si>
  <si>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</si>
  <si>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</si>
  <si>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</si>
  <si>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</si>
  <si>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</si>
  <si>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</si>
  <si>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</si>
  <si>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₹24,850</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</si>
  <si>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</si>
  <si>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</si>
  <si>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</si>
  <si>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</si>
  <si>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</si>
  <si>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</si>
  <si>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</si>
  <si>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</si>
  <si>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</si>
  <si>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</si>
  <si>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</si>
  <si>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</si>
  <si>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</si>
  <si>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</si>
  <si>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</si>
  <si>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</si>
  <si>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</si>
  <si>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</si>
  <si>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</si>
  <si>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</si>
  <si>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</si>
  <si>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</si>
  <si>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</si>
  <si>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</si>
  <si>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</si>
  <si>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</si>
  <si>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</si>
  <si>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</si>
  <si>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</si>
  <si>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</si>
  <si>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</si>
  <si>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</si>
  <si>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</si>
  <si>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</si>
  <si>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</si>
  <si>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</si>
  <si>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</si>
  <si>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</si>
  <si>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</si>
  <si>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</si>
  <si>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</si>
  <si>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</si>
  <si>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</si>
  <si>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</si>
  <si>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</si>
  <si>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</si>
  <si>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</si>
  <si>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</si>
  <si>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</si>
  <si>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</si>
  <si>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</si>
  <si>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</si>
  <si>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</si>
  <si>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</si>
  <si>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</si>
  <si>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</si>
  <si>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</si>
  <si>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</si>
  <si>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</si>
  <si>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</si>
  <si>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</si>
  <si>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</si>
  <si>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</si>
  <si>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</si>
  <si>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</si>
  <si>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</si>
  <si>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</si>
  <si>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</si>
  <si>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</si>
  <si>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</si>
  <si>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</si>
  <si>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</si>
  <si>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</si>
  <si>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</si>
  <si>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</si>
  <si>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</si>
  <si>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</si>
  <si>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</si>
  <si>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</si>
  <si>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</si>
  <si>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</si>
  <si>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</si>
  <si>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</si>
  <si>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</si>
  <si>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</si>
  <si>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</si>
  <si>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</si>
  <si>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</si>
  <si>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</si>
  <si>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</si>
  <si>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</si>
  <si>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</si>
  <si>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</si>
  <si>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</si>
  <si>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</si>
  <si>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</si>
  <si>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</si>
  <si>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</si>
  <si>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</si>
  <si>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</si>
  <si>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</si>
  <si>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</si>
  <si>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</si>
  <si>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</si>
  <si>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</si>
  <si>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</si>
  <si>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</si>
  <si>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₹2,449</t>
  </si>
  <si>
    <t>₹3,390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</si>
  <si>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</si>
  <si>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</si>
  <si>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</si>
  <si>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</si>
  <si>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</si>
  <si>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</si>
  <si>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</si>
  <si>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</si>
  <si>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</si>
  <si>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</si>
  <si>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</si>
  <si>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</si>
  <si>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</si>
  <si>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</si>
  <si>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</si>
  <si>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</si>
  <si>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</si>
  <si>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</si>
  <si>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</si>
  <si>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</si>
  <si>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</si>
  <si>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</si>
  <si>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</si>
  <si>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</si>
  <si>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</si>
  <si>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</si>
  <si>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</si>
  <si>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</si>
  <si>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</si>
  <si>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</si>
  <si>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</si>
  <si>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</si>
  <si>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</si>
  <si>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</si>
  <si>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</si>
  <si>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</si>
  <si>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</si>
  <si>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</si>
  <si>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</si>
  <si>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</si>
  <si>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</si>
  <si>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</si>
  <si>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</si>
  <si>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</si>
  <si>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</si>
  <si>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</si>
  <si>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</si>
  <si>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</si>
  <si>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</si>
  <si>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</si>
  <si>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</si>
  <si>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</si>
  <si>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</si>
  <si>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</si>
  <si>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</si>
  <si>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</si>
  <si>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</si>
  <si>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</si>
  <si>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</si>
  <si>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</si>
  <si>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</si>
  <si>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</si>
  <si>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</si>
  <si>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</si>
  <si>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</si>
  <si>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</si>
  <si>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</si>
  <si>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</si>
  <si>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</si>
  <si>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</si>
  <si>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₹5,395</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</si>
  <si>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</si>
  <si>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</si>
  <si>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</si>
  <si>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</si>
  <si>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</si>
  <si>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</si>
  <si>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</si>
  <si>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</si>
  <si>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</si>
  <si>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</si>
  <si>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₹559</t>
  </si>
  <si>
    <t>₹1,010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</si>
  <si>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</si>
  <si>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</si>
  <si>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</si>
  <si>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</si>
  <si>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</si>
  <si>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</si>
  <si>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</si>
  <si>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</si>
  <si>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</si>
  <si>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</si>
  <si>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</si>
  <si>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</si>
  <si>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</si>
  <si>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</si>
  <si>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</si>
  <si>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</si>
  <si>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</si>
  <si>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</si>
  <si>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</si>
  <si>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</si>
  <si>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</si>
  <si>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</si>
  <si>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</si>
  <si>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</si>
  <si>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</si>
  <si>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</si>
  <si>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</si>
  <si>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</si>
  <si>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</si>
  <si>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</si>
  <si>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</si>
  <si>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</si>
  <si>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₹7,349</t>
  </si>
  <si>
    <t>₹10,900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</si>
  <si>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</si>
  <si>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</si>
  <si>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</si>
  <si>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</si>
  <si>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</si>
  <si>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</si>
  <si>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</si>
  <si>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</si>
  <si>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</si>
  <si>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</si>
  <si>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</si>
  <si>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</si>
  <si>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</si>
  <si>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</si>
  <si>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</si>
  <si>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</si>
  <si>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</si>
  <si>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</si>
  <si>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</si>
  <si>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</si>
  <si>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</si>
  <si>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</si>
  <si>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</si>
  <si>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</si>
  <si>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</si>
  <si>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</si>
  <si>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</si>
  <si>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</si>
  <si>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</si>
  <si>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</si>
  <si>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</si>
  <si>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₹1,474</t>
  </si>
  <si>
    <t>₹4,650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</si>
  <si>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</si>
  <si>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</si>
  <si>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</si>
  <si>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</si>
  <si>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</si>
  <si>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</si>
  <si>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</si>
  <si>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</si>
  <si>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</si>
  <si>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</si>
  <si>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</si>
  <si>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</si>
  <si>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</si>
  <si>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</si>
  <si>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</si>
  <si>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</si>
  <si>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</si>
  <si>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</si>
  <si>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</si>
  <si>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</si>
  <si>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</si>
  <si>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</si>
  <si>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</si>
  <si>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</si>
  <si>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</si>
  <si>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</si>
  <si>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</si>
  <si>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</si>
  <si>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</si>
  <si>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</si>
  <si>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</si>
  <si>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</si>
  <si>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</si>
  <si>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</si>
  <si>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</si>
  <si>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</si>
  <si>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</si>
  <si>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</si>
  <si>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</si>
  <si>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</si>
  <si>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</si>
  <si>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</si>
  <si>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</si>
  <si>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</si>
  <si>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</si>
  <si>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</si>
  <si>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</si>
  <si>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</si>
  <si>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</si>
  <si>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</si>
  <si>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</si>
  <si>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</si>
  <si>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</si>
  <si>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</si>
  <si>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</si>
  <si>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</si>
  <si>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</si>
  <si>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</si>
  <si>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</si>
  <si>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</si>
  <si>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</si>
  <si>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</si>
  <si>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</si>
  <si>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₹2,575</t>
  </si>
  <si>
    <t>₹6,700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</si>
  <si>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</si>
  <si>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</si>
  <si>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</si>
  <si>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</si>
  <si>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</si>
  <si>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</si>
  <si>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</si>
  <si>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</si>
  <si>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</si>
  <si>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</si>
  <si>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</si>
  <si>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</si>
  <si>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</si>
  <si>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</si>
  <si>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</si>
  <si>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</si>
  <si>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</si>
  <si>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</si>
  <si>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</si>
  <si>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</si>
  <si>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</si>
  <si>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</si>
  <si>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</si>
  <si>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</si>
  <si>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</si>
  <si>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</si>
  <si>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</si>
  <si>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</si>
  <si>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</si>
  <si>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</si>
  <si>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</si>
  <si>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</si>
  <si>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</si>
  <si>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</si>
  <si>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</si>
  <si>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</si>
  <si>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</si>
  <si>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</si>
  <si>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</si>
  <si>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</si>
  <si>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</si>
  <si>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</si>
  <si>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</si>
  <si>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</si>
  <si>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</si>
  <si>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</si>
  <si>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</si>
  <si>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</si>
  <si>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</si>
  <si>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</si>
  <si>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</si>
  <si>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</si>
  <si>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</si>
  <si>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</si>
  <si>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</si>
  <si>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</si>
  <si>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</si>
  <si>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</si>
  <si>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</si>
  <si>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</si>
  <si>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</si>
  <si>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</si>
  <si>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</si>
  <si>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</si>
  <si>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</si>
  <si>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</si>
  <si>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</si>
  <si>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</si>
  <si>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</si>
  <si>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</si>
  <si>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</si>
  <si>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</si>
  <si>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</si>
  <si>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</si>
  <si>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</si>
  <si>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</si>
  <si>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</si>
  <si>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</si>
  <si>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</si>
  <si>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</si>
  <si>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</si>
  <si>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</si>
  <si>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</si>
  <si>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</si>
  <si>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</si>
  <si>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</si>
  <si>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</si>
  <si>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</si>
  <si>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</si>
  <si>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</si>
  <si>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</si>
  <si>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</si>
  <si>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</si>
  <si>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</si>
  <si>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</si>
  <si>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</si>
  <si>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</si>
  <si>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</si>
  <si>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</si>
  <si>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</si>
  <si>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</si>
  <si>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</si>
  <si>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</si>
  <si>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</si>
  <si>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</si>
  <si>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</si>
  <si>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</si>
  <si>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</si>
  <si>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</si>
  <si>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</si>
  <si>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</si>
  <si>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</si>
  <si>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</si>
  <si>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</si>
  <si>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</si>
  <si>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</si>
  <si>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</si>
  <si>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₹5,365</t>
  </si>
  <si>
    <t>₹7,445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</si>
  <si>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</si>
  <si>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</si>
  <si>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</si>
  <si>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</si>
  <si>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</si>
  <si>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</si>
  <si>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</si>
  <si>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</si>
  <si>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</si>
  <si>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</si>
  <si>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</si>
  <si>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</si>
  <si>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</si>
  <si>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</si>
  <si>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</si>
  <si>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</si>
  <si>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</si>
  <si>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</si>
  <si>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</si>
  <si>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</si>
  <si>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</si>
  <si>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</si>
  <si>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</si>
  <si>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</si>
  <si>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</si>
  <si>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</si>
  <si>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</si>
  <si>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</si>
  <si>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</si>
  <si>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</si>
  <si>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</si>
  <si>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</si>
  <si>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</si>
  <si>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</si>
  <si>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</si>
  <si>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</si>
  <si>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</si>
  <si>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</si>
  <si>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</si>
  <si>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</si>
  <si>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</si>
  <si>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</si>
  <si>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₹3,710</t>
  </si>
  <si>
    <t>₹4,330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</si>
  <si>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</si>
  <si>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</si>
  <si>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</si>
  <si>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</si>
  <si>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</si>
  <si>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</si>
  <si>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</si>
  <si>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</si>
  <si>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</si>
  <si>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</si>
  <si>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</si>
  <si>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</si>
  <si>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</si>
  <si>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</si>
  <si>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</si>
  <si>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</si>
  <si>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</si>
  <si>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</si>
  <si>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</si>
  <si>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</si>
  <si>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</si>
  <si>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</si>
  <si>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</si>
  <si>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</si>
  <si>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</si>
  <si>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</si>
  <si>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</si>
  <si>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</si>
  <si>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</si>
  <si>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</si>
  <si>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</si>
  <si>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</si>
  <si>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</si>
  <si>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</si>
  <si>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</si>
  <si>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</si>
  <si>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</si>
  <si>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</si>
  <si>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</si>
  <si>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</si>
  <si>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</si>
  <si>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</si>
  <si>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</si>
  <si>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₹2,385</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</si>
  <si>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</si>
  <si>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</si>
  <si>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</si>
  <si>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</si>
  <si>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</si>
  <si>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</si>
  <si>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</si>
  <si>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</si>
  <si>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</si>
  <si>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</si>
  <si>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</si>
  <si>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</si>
  <si>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</si>
  <si>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</si>
  <si>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</si>
  <si>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</si>
  <si>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</si>
  <si>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</si>
  <si>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</si>
  <si>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</si>
  <si>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</si>
  <si>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₹645</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</si>
  <si>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</si>
  <si>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</si>
  <si>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</si>
  <si>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</si>
  <si>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</si>
  <si>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</si>
  <si>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</si>
  <si>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</si>
  <si>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</si>
  <si>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</si>
  <si>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₹2,237.81</t>
  </si>
  <si>
    <t>₹3,899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</si>
  <si>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</si>
  <si>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</si>
  <si>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</si>
  <si>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</si>
  <si>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</si>
  <si>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</si>
  <si>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</si>
  <si>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</si>
  <si>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</si>
  <si>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</si>
  <si>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₹8,699</t>
  </si>
  <si>
    <t>₹16,899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</si>
  <si>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</si>
  <si>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</si>
  <si>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</si>
  <si>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</si>
  <si>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</si>
  <si>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</si>
  <si>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</si>
  <si>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</si>
  <si>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</si>
  <si>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</si>
  <si>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</si>
  <si>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₹42,990</t>
  </si>
  <si>
    <t>₹75,990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</si>
  <si>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</si>
  <si>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</si>
  <si>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</si>
  <si>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</si>
  <si>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</si>
  <si>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</si>
  <si>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</si>
  <si>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</si>
  <si>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</si>
  <si>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</si>
  <si>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</si>
  <si>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</si>
  <si>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</si>
  <si>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</si>
  <si>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</si>
  <si>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</si>
  <si>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</si>
  <si>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</si>
  <si>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</si>
  <si>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</si>
  <si>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</si>
  <si>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</si>
  <si>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</si>
  <si>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</si>
  <si>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</si>
  <si>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</si>
  <si>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</si>
  <si>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</si>
  <si>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</si>
  <si>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</si>
  <si>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</si>
  <si>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</si>
  <si>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</si>
  <si>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</si>
  <si>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</si>
  <si>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</si>
  <si>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</si>
  <si>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</si>
  <si>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</si>
  <si>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</si>
  <si>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</si>
  <si>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</si>
  <si>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</si>
  <si>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₹688</t>
  </si>
  <si>
    <t>₹747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</si>
  <si>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</si>
  <si>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</si>
  <si>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</si>
  <si>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</si>
  <si>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</si>
  <si>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</si>
  <si>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</si>
  <si>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</si>
  <si>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</si>
  <si>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</si>
  <si>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</si>
  <si>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</si>
  <si>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</si>
  <si>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</si>
  <si>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</si>
  <si>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</si>
  <si>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</si>
  <si>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</si>
  <si>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</si>
  <si>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</si>
  <si>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</si>
  <si>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</si>
  <si>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</si>
  <si>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</si>
  <si>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</si>
  <si>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</si>
  <si>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</si>
  <si>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</si>
  <si>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</si>
  <si>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</si>
  <si>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</si>
  <si>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</si>
  <si>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</si>
  <si>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</si>
  <si>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</si>
  <si>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</si>
  <si>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</si>
  <si>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</si>
  <si>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</si>
  <si>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</si>
  <si>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</si>
  <si>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</si>
  <si>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</si>
  <si>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</si>
  <si>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</si>
  <si>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</si>
  <si>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</si>
  <si>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</si>
  <si>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</si>
  <si>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</si>
  <si>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</si>
  <si>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</si>
  <si>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</si>
  <si>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</si>
  <si>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</si>
  <si>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</si>
  <si>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</si>
  <si>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</si>
  <si>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</si>
  <si>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</si>
  <si>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</si>
  <si>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</si>
  <si>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</si>
  <si>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</si>
  <si>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</si>
  <si>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</si>
  <si>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</si>
  <si>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</si>
  <si>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</si>
  <si>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</si>
  <si>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</si>
  <si>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</si>
  <si>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</si>
  <si>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</si>
  <si>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</si>
  <si>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</si>
  <si>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</si>
  <si>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</si>
  <si>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</si>
  <si>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</si>
  <si>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</si>
  <si>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</si>
  <si>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</si>
  <si>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₹2,949</t>
  </si>
  <si>
    <t>₹4,849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</si>
  <si>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</si>
  <si>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</si>
  <si>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</si>
  <si>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</si>
  <si>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</si>
  <si>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</si>
  <si>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</si>
  <si>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</si>
  <si>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</si>
  <si>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</si>
  <si>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</si>
  <si>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</si>
  <si>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</si>
  <si>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</si>
  <si>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</si>
  <si>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</si>
  <si>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</si>
  <si>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</si>
  <si>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</si>
  <si>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</si>
  <si>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</si>
  <si>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</si>
  <si>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</si>
  <si>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</si>
  <si>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</si>
  <si>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</si>
  <si>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</si>
  <si>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</si>
  <si>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</si>
  <si>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</si>
  <si>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</si>
  <si>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</si>
  <si>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</si>
  <si>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</si>
  <si>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</si>
  <si>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</si>
  <si>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</si>
  <si>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</si>
  <si>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</si>
  <si>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</si>
  <si>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</si>
  <si>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</si>
  <si>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</si>
  <si>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</si>
  <si>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</si>
  <si>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</si>
  <si>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</si>
  <si>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</si>
  <si>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</si>
  <si>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</si>
  <si>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</si>
  <si>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</si>
  <si>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</si>
  <si>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</si>
  <si>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</si>
  <si>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</si>
  <si>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</si>
  <si>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</si>
  <si>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</si>
  <si>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</si>
  <si>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</si>
  <si>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</si>
  <si>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</si>
  <si>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</si>
  <si>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</si>
  <si>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</si>
  <si>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</si>
  <si>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</si>
  <si>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</si>
  <si>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</si>
  <si>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</si>
  <si>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</si>
  <si>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</si>
  <si>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</si>
  <si>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</si>
  <si>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</si>
  <si>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</si>
  <si>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</si>
  <si>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</si>
  <si>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</si>
  <si>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</si>
  <si>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</si>
  <si>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</si>
  <si>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</si>
  <si>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</si>
  <si>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</si>
  <si>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</si>
  <si>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</si>
  <si>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</si>
  <si>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</si>
  <si>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</si>
  <si>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</si>
  <si>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</si>
  <si>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</si>
  <si>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</si>
  <si>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</si>
  <si>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</si>
  <si>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</si>
  <si>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</si>
  <si>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</si>
  <si>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</si>
  <si>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</si>
  <si>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</si>
  <si>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</si>
  <si>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</si>
  <si>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</si>
  <si>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</si>
  <si>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</si>
  <si>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</si>
  <si>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</si>
  <si>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</si>
  <si>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</si>
  <si>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</si>
  <si>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</si>
  <si>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</si>
  <si>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</si>
  <si>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</si>
  <si>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</si>
  <si>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</si>
  <si>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</si>
  <si>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</si>
  <si>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</si>
  <si>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</si>
  <si>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</si>
  <si>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</si>
  <si>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</si>
  <si>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</si>
  <si>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</si>
  <si>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</si>
  <si>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</si>
  <si>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</si>
  <si>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</si>
  <si>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</si>
  <si>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</si>
  <si>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</si>
  <si>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</si>
  <si>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</si>
  <si>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</si>
  <si>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</si>
  <si>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</si>
  <si>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</si>
  <si>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</si>
  <si>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</si>
  <si>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</si>
  <si>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</si>
  <si>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</si>
  <si>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</si>
  <si>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</si>
  <si>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</si>
  <si>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</si>
  <si>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</si>
  <si>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</si>
  <si>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</si>
  <si>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</si>
  <si>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</si>
  <si>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₹6,120</t>
  </si>
  <si>
    <t>₹8,478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</si>
  <si>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</si>
  <si>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</si>
  <si>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</si>
  <si>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</si>
  <si>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</si>
  <si>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</si>
  <si>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</si>
  <si>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</si>
  <si>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</si>
  <si>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</si>
  <si>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</si>
  <si>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</si>
  <si>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</si>
  <si>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</si>
  <si>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</si>
  <si>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</si>
  <si>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</si>
  <si>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</si>
  <si>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</si>
  <si>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</si>
  <si>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</si>
  <si>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</si>
  <si>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</si>
  <si>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</si>
  <si>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</si>
  <si>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</si>
  <si>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</si>
  <si>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</si>
  <si>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</si>
  <si>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</si>
  <si>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</si>
  <si>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₹3,685</t>
  </si>
  <si>
    <t>₹5,495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</si>
  <si>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</si>
  <si>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</si>
  <si>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</si>
  <si>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</si>
  <si>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</si>
  <si>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</si>
  <si>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</si>
  <si>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</si>
  <si>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</si>
  <si>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</si>
  <si>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</si>
  <si>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</si>
  <si>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</si>
  <si>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</si>
  <si>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</si>
  <si>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</si>
  <si>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</si>
  <si>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</si>
  <si>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</si>
  <si>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</si>
  <si>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</si>
  <si>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</si>
  <si>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</si>
  <si>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</si>
  <si>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</si>
  <si>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</si>
  <si>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</si>
  <si>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</si>
  <si>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</si>
  <si>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</si>
  <si>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</si>
  <si>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</si>
  <si>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</si>
  <si>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</si>
  <si>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</si>
  <si>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</si>
  <si>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</si>
  <si>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</si>
  <si>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</si>
  <si>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</si>
  <si>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</si>
  <si>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</si>
  <si>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</si>
  <si>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</si>
  <si>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</si>
  <si>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</si>
  <si>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</si>
  <si>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</si>
  <si>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</si>
  <si>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</si>
  <si>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</si>
  <si>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</si>
  <si>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₹759</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</si>
  <si>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</si>
  <si>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</si>
  <si>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</si>
  <si>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</si>
  <si>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</si>
  <si>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</si>
  <si>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</si>
  <si>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</si>
  <si>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</si>
  <si>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</si>
  <si>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₹2,669</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</si>
  <si>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</si>
  <si>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</si>
  <si>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</si>
  <si>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</si>
  <si>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</si>
  <si>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</si>
  <si>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</si>
  <si>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</si>
  <si>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</si>
  <si>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</si>
  <si>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</si>
  <si>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</si>
  <si>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</si>
  <si>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</si>
  <si>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</si>
  <si>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</si>
  <si>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</si>
  <si>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</si>
  <si>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</si>
  <si>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</si>
  <si>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</si>
  <si>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</si>
  <si>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</si>
  <si>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</si>
  <si>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</si>
  <si>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</si>
  <si>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</si>
  <si>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</si>
  <si>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</si>
  <si>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</si>
  <si>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</si>
  <si>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</si>
  <si>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</si>
  <si>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</si>
  <si>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</si>
  <si>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</si>
  <si>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</si>
  <si>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</si>
  <si>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</si>
  <si>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</si>
  <si>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</si>
  <si>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</si>
  <si>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</si>
  <si>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</si>
  <si>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</si>
  <si>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</si>
  <si>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</si>
  <si>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</si>
  <si>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</si>
  <si>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</si>
  <si>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</si>
  <si>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</si>
  <si>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</si>
  <si>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</si>
  <si>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</si>
  <si>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</si>
  <si>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</si>
  <si>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</si>
  <si>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</si>
  <si>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</si>
  <si>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</si>
  <si>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</si>
  <si>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</si>
  <si>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</si>
  <si>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</si>
  <si>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</si>
  <si>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</si>
  <si>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</si>
  <si>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</si>
  <si>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</si>
  <si>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</si>
  <si>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₹5,865</t>
  </si>
  <si>
    <t>₹7,776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</si>
  <si>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</si>
  <si>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</si>
  <si>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</si>
  <si>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</si>
  <si>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</si>
  <si>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</si>
  <si>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</si>
  <si>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</si>
  <si>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</si>
  <si>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</si>
  <si>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</si>
  <si>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</si>
  <si>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</si>
  <si>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</si>
  <si>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</si>
  <si>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</si>
  <si>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</si>
  <si>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</si>
  <si>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</si>
  <si>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</si>
  <si>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</si>
  <si>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</si>
  <si>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</si>
  <si>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</si>
  <si>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</si>
  <si>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</si>
  <si>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</si>
  <si>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</si>
  <si>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</si>
  <si>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</si>
  <si>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</si>
  <si>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</si>
  <si>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</si>
  <si>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</si>
  <si>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</si>
  <si>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</si>
  <si>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</si>
  <si>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</si>
  <si>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</si>
  <si>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</si>
  <si>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</si>
  <si>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</si>
  <si>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</si>
  <si>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</si>
  <si>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</si>
  <si>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</si>
  <si>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</si>
  <si>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</si>
  <si>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</si>
  <si>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</si>
  <si>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</si>
  <si>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</si>
  <si>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</si>
  <si>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</si>
  <si>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</si>
  <si>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</si>
  <si>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</si>
  <si>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</si>
  <si>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</si>
  <si>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</si>
  <si>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</si>
  <si>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</si>
  <si>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</si>
  <si>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</si>
  <si>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</si>
  <si>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</si>
  <si>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</si>
  <si>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</si>
  <si>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</si>
  <si>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</si>
  <si>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</si>
  <si>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</si>
  <si>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</si>
  <si>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</si>
  <si>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</si>
  <si>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</si>
  <si>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</si>
  <si>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</si>
  <si>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</si>
  <si>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</si>
  <si>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</si>
  <si>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</si>
  <si>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</si>
  <si>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</si>
  <si>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</si>
  <si>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</si>
  <si>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</si>
  <si>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</si>
  <si>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</si>
  <si>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</si>
  <si>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</si>
  <si>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</si>
  <si>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</si>
  <si>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</si>
  <si>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</si>
  <si>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</si>
  <si>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</si>
  <si>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</si>
  <si>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</si>
  <si>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</si>
  <si>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</si>
  <si>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</si>
  <si>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</si>
  <si>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</si>
  <si>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</si>
  <si>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</si>
  <si>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</si>
  <si>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</si>
  <si>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</si>
  <si>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</si>
  <si>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</si>
  <si>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</si>
  <si>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</si>
  <si>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</si>
  <si>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</si>
  <si>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</si>
  <si>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</si>
  <si>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</si>
  <si>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</si>
  <si>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</si>
  <si>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</si>
  <si>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</si>
  <si>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</si>
  <si>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</si>
  <si>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</si>
  <si>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</si>
  <si>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</si>
  <si>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</si>
  <si>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</si>
  <si>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</si>
  <si>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</si>
  <si>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</si>
  <si>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</si>
  <si>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</si>
  <si>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</si>
  <si>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</si>
  <si>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</si>
  <si>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</si>
  <si>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</si>
  <si>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</si>
  <si>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</si>
  <si>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</si>
  <si>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</si>
  <si>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</si>
  <si>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</si>
  <si>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</si>
  <si>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</si>
  <si>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</si>
  <si>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</si>
  <si>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</si>
  <si>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</si>
  <si>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</si>
  <si>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</si>
  <si>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</si>
  <si>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</si>
  <si>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</si>
  <si>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₹13,049</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</si>
  <si>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</si>
  <si>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</si>
  <si>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</si>
  <si>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</si>
  <si>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</si>
  <si>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</si>
  <si>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</si>
  <si>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</si>
  <si>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</si>
  <si>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</si>
  <si>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</si>
  <si>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</si>
  <si>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</si>
  <si>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</si>
  <si>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</si>
  <si>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</si>
  <si>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</si>
  <si>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</si>
  <si>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</si>
  <si>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</si>
  <si>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</si>
  <si>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</si>
  <si>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</si>
  <si>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</si>
  <si>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</si>
  <si>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</si>
  <si>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</si>
  <si>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</si>
  <si>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</si>
  <si>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</si>
  <si>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</si>
  <si>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</si>
  <si>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</si>
  <si>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</si>
  <si>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</si>
  <si>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</si>
  <si>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</si>
  <si>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</si>
  <si>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</si>
  <si>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</si>
  <si>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</si>
  <si>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</si>
  <si>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</si>
  <si>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</si>
  <si>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</si>
  <si>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</si>
  <si>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</si>
  <si>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</si>
  <si>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</si>
  <si>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</si>
  <si>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</si>
  <si>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</si>
  <si>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</si>
  <si>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</si>
  <si>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</si>
  <si>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</si>
  <si>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</si>
  <si>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</si>
  <si>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</si>
  <si>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</si>
  <si>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</si>
  <si>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</si>
  <si>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</si>
  <si>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</si>
  <si>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</si>
  <si>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</si>
  <si>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</si>
  <si>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</si>
  <si>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</si>
  <si>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</si>
  <si>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</si>
  <si>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</si>
  <si>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</si>
  <si>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</si>
  <si>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</si>
  <si>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</si>
  <si>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</si>
  <si>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</si>
  <si>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</si>
  <si>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</si>
  <si>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</si>
  <si>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</si>
  <si>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</si>
  <si>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</si>
  <si>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</si>
  <si>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</si>
  <si>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</si>
  <si>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</si>
  <si>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</si>
  <si>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</si>
  <si>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</si>
  <si>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</si>
  <si>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</si>
  <si>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</si>
  <si>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</si>
  <si>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</si>
  <si>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</si>
  <si>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</si>
  <si>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</si>
  <si>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</si>
  <si>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</si>
  <si>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</si>
  <si>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</si>
  <si>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</si>
  <si>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</si>
  <si>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</si>
  <si>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</si>
  <si>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</si>
  <si>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</si>
  <si>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</si>
  <si>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</si>
  <si>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</si>
  <si>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</si>
  <si>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</si>
  <si>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</si>
  <si>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</si>
  <si>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</si>
  <si>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</si>
  <si>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₹1,601</t>
  </si>
  <si>
    <t>₹3,890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</si>
  <si>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</si>
  <si>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</si>
  <si>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</si>
  <si>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</si>
  <si>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</si>
  <si>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</si>
  <si>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</si>
  <si>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</si>
  <si>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</si>
  <si>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</si>
  <si>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</si>
  <si>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</si>
  <si>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</si>
  <si>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</si>
  <si>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</si>
  <si>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</si>
  <si>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</si>
  <si>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</si>
  <si>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</si>
  <si>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</si>
  <si>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</si>
  <si>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</si>
  <si>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</si>
  <si>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</si>
  <si>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</si>
  <si>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</si>
  <si>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</si>
  <si>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</si>
  <si>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</si>
  <si>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</si>
  <si>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</si>
  <si>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</si>
  <si>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</si>
  <si>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</si>
  <si>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</si>
  <si>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</si>
  <si>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</si>
  <si>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</si>
  <si>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</si>
  <si>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</si>
  <si>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</si>
  <si>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</si>
  <si>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</si>
  <si>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</si>
  <si>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</si>
  <si>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</si>
  <si>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</si>
  <si>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</si>
  <si>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</si>
  <si>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</si>
  <si>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</si>
  <si>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</si>
  <si>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</si>
  <si>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</si>
  <si>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</si>
  <si>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</si>
  <si>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</si>
  <si>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</si>
  <si>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</si>
  <si>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</si>
  <si>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</si>
  <si>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</si>
  <si>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</si>
  <si>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</si>
  <si>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</si>
  <si>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</si>
  <si>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</si>
  <si>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</si>
  <si>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</si>
  <si>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</si>
  <si>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</si>
  <si>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</si>
  <si>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</si>
  <si>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</si>
  <si>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</si>
  <si>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</si>
  <si>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</si>
  <si>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</si>
  <si>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</si>
  <si>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</si>
  <si>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</si>
  <si>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</si>
  <si>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</si>
  <si>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</si>
  <si>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</si>
  <si>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</si>
  <si>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</si>
  <si>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</si>
  <si>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</si>
  <si>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</si>
  <si>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</si>
  <si>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</si>
  <si>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</si>
  <si>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</si>
  <si>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</si>
  <si>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</si>
  <si>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</si>
  <si>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</si>
  <si>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</si>
  <si>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</si>
  <si>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</si>
  <si>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</si>
  <si>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</si>
  <si>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</si>
  <si>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</si>
  <si>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</si>
  <si>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</si>
  <si>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</si>
  <si>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</si>
  <si>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</si>
  <si>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</si>
  <si>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</si>
  <si>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</si>
  <si>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</si>
  <si>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</si>
  <si>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</si>
  <si>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</si>
  <si>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</si>
  <si>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</si>
  <si>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</si>
  <si>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</si>
  <si>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</si>
  <si>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</si>
  <si>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</si>
  <si>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</si>
  <si>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</si>
  <si>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</si>
  <si>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</si>
  <si>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</si>
  <si>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</si>
  <si>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</si>
  <si>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</si>
  <si>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</si>
  <si>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</si>
  <si>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</si>
  <si>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</si>
  <si>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</si>
  <si>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</si>
  <si>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</si>
  <si>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</si>
  <si>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</si>
  <si>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</si>
  <si>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</si>
  <si>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</si>
  <si>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</si>
  <si>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</si>
  <si>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</si>
  <si>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</si>
  <si>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</si>
  <si>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</si>
  <si>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</si>
  <si>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</si>
  <si>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</si>
  <si>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</si>
  <si>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₹6,790</t>
  </si>
  <si>
    <t>₹10,995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</si>
  <si>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</si>
  <si>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</si>
  <si>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</si>
  <si>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</si>
  <si>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</si>
  <si>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</si>
  <si>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</si>
  <si>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</si>
  <si>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</si>
  <si>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</si>
  <si>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</si>
  <si>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</si>
  <si>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</si>
  <si>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</si>
  <si>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</si>
  <si>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</si>
  <si>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</si>
  <si>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</si>
  <si>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</si>
  <si>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</si>
  <si>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</si>
  <si>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</si>
  <si>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</si>
  <si>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</si>
  <si>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</si>
  <si>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</si>
  <si>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</si>
  <si>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</si>
  <si>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</si>
  <si>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</si>
  <si>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</si>
  <si>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</si>
  <si>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₹1,180</t>
  </si>
  <si>
    <t>₹1,440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</si>
  <si>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</si>
  <si>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</si>
  <si>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</si>
  <si>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</si>
  <si>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</si>
  <si>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</si>
  <si>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</si>
  <si>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</si>
  <si>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</si>
  <si>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</si>
  <si>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</si>
  <si>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</si>
  <si>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</si>
  <si>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</si>
  <si>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</si>
  <si>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</si>
  <si>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</si>
  <si>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</si>
  <si>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</si>
  <si>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</si>
  <si>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</si>
  <si>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</si>
  <si>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</si>
  <si>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</si>
  <si>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</si>
  <si>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</si>
  <si>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</si>
  <si>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</si>
  <si>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</si>
  <si>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</si>
  <si>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</si>
  <si>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</si>
  <si>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</si>
  <si>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</si>
  <si>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</si>
  <si>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</si>
  <si>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</si>
  <si>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</si>
  <si>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</si>
  <si>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</si>
  <si>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</si>
  <si>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</si>
  <si>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</si>
  <si>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</si>
  <si>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</si>
  <si>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</si>
  <si>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</si>
  <si>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</si>
  <si>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</si>
  <si>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</si>
  <si>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</si>
  <si>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</si>
  <si>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</si>
  <si>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</si>
  <si>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</si>
  <si>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</si>
  <si>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</si>
  <si>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</si>
  <si>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</si>
  <si>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</si>
  <si>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</si>
  <si>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</si>
  <si>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</si>
  <si>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</si>
  <si>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</si>
  <si>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</si>
  <si>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</si>
  <si>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</si>
  <si>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</si>
  <si>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</si>
  <si>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</si>
  <si>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</si>
  <si>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</si>
  <si>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</si>
  <si>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</si>
  <si>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</si>
  <si>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</si>
  <si>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</si>
  <si>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</si>
  <si>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</si>
  <si>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</si>
  <si>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</si>
  <si>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</si>
  <si>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</si>
  <si>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</si>
  <si>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</si>
  <si>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</si>
  <si>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</si>
  <si>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</si>
  <si>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</si>
  <si>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</si>
  <si>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</si>
  <si>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</si>
  <si>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</si>
  <si>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</si>
  <si>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</si>
  <si>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</si>
  <si>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</si>
  <si>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</si>
  <si>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</si>
  <si>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</si>
  <si>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</si>
  <si>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</si>
  <si>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</si>
  <si>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</si>
  <si>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</si>
  <si>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</si>
  <si>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</si>
  <si>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</si>
  <si>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</si>
  <si>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</si>
  <si>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</si>
  <si>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</si>
  <si>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</si>
  <si>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</si>
  <si>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</si>
  <si>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</si>
  <si>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</si>
  <si>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</si>
  <si>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</si>
  <si>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</si>
  <si>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</si>
  <si>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</si>
  <si>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</si>
  <si>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</si>
  <si>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</si>
  <si>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</si>
  <si>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</si>
  <si>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</si>
  <si>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</si>
  <si>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</si>
  <si>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</si>
  <si>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</si>
  <si>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</si>
  <si>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</si>
  <si>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</si>
  <si>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₹1,563</t>
  </si>
  <si>
    <t>₹3,098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</si>
  <si>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</si>
  <si>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</si>
  <si>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</si>
  <si>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</si>
  <si>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</si>
  <si>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</si>
  <si>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</si>
  <si>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</si>
  <si>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</si>
  <si>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</si>
  <si>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</si>
  <si>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</si>
  <si>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</si>
  <si>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</si>
  <si>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</si>
  <si>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</si>
  <si>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</si>
  <si>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</si>
  <si>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</si>
  <si>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</si>
  <si>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</si>
  <si>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</si>
  <si>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</si>
  <si>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</si>
  <si>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</si>
  <si>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</si>
  <si>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</si>
  <si>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</si>
  <si>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</si>
  <si>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</si>
  <si>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</si>
  <si>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</si>
  <si>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</si>
  <si>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</si>
  <si>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</si>
  <si>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</si>
  <si>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</si>
  <si>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</si>
  <si>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</si>
  <si>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</si>
  <si>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</si>
  <si>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</si>
  <si>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</si>
  <si>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</si>
  <si>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</si>
  <si>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</si>
  <si>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</si>
  <si>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</si>
  <si>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</si>
  <si>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</si>
  <si>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</si>
  <si>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</si>
  <si>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</si>
  <si>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</si>
  <si>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</si>
  <si>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</si>
  <si>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</si>
  <si>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</si>
  <si>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</si>
  <si>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</si>
  <si>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</si>
  <si>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</si>
  <si>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</si>
  <si>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</si>
  <si>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</si>
  <si>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</si>
  <si>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</si>
  <si>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</si>
  <si>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</si>
  <si>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</si>
  <si>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</si>
  <si>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</si>
  <si>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</si>
  <si>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</si>
  <si>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</si>
  <si>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</si>
  <si>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</si>
  <si>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</si>
  <si>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</si>
  <si>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</si>
  <si>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</si>
  <si>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</si>
  <si>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</si>
  <si>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</si>
  <si>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₹2,219</t>
  </si>
  <si>
    <t>₹3,080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</si>
  <si>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</si>
  <si>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</si>
  <si>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</si>
  <si>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</si>
  <si>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</si>
  <si>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</si>
  <si>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</si>
  <si>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</si>
  <si>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</si>
  <si>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</si>
  <si>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</si>
  <si>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</si>
  <si>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</si>
  <si>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</si>
  <si>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</si>
  <si>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</si>
  <si>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</si>
  <si>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</si>
  <si>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</si>
  <si>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</si>
  <si>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₹2,863</t>
  </si>
  <si>
    <t>₹3,690</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</si>
  <si>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</si>
  <si>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</si>
  <si>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</si>
  <si>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</si>
  <si>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</si>
  <si>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</si>
  <si>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https://m.media-amazon.com/images/W/WEBP_402378-T1/images/I/51J2Wk-+c+L._SY300_SX300_.jpg</t>
  </si>
  <si>
    <t>https://www.amazon.in/Borosil-Jumbo-1000-Watt-Grill-Sandwich/dp/B01486F4G6/ref=sr_1_506?qid=1672923617&amp;s=kitchen&amp;sr=1-506</t>
  </si>
  <si>
    <t>review_quality</t>
  </si>
  <si>
    <t>High Quality</t>
  </si>
  <si>
    <t>Neutral</t>
  </si>
  <si>
    <t>Low Quality</t>
  </si>
  <si>
    <t>cleaned_content</t>
  </si>
  <si>
    <t>Category (XLOOKUP)</t>
  </si>
  <si>
    <t>issue_quality_tagged</t>
  </si>
  <si>
    <t>issue_delivery_tagged</t>
  </si>
  <si>
    <t>issue_packaging_tagged</t>
  </si>
  <si>
    <t>issue_sentiment_tagged</t>
  </si>
  <si>
    <t xml:space="preserve"> </t>
  </si>
  <si>
    <t>total_issue_quality</t>
  </si>
  <si>
    <t>total_issue_delivery</t>
  </si>
  <si>
    <t>total_issue_packaging</t>
  </si>
  <si>
    <t>total_issue_sentiment</t>
  </si>
  <si>
    <t>Avg. Rating for Quality Issue</t>
  </si>
  <si>
    <t>Avg. Rating for Delivery Issue</t>
  </si>
  <si>
    <t>Avg. Rating for Packaging Issue</t>
  </si>
  <si>
    <t>Avg. Rating for Sentiment Issue</t>
  </si>
  <si>
    <t>In summary, packing issue is the most impact to the clients while the other three impacted a little</t>
  </si>
  <si>
    <t>Category Not Found</t>
  </si>
  <si>
    <t>AVERAGE of rating</t>
  </si>
  <si>
    <t>COUNT of rating</t>
  </si>
  <si>
    <t>Grand Total</t>
  </si>
  <si>
    <t xml:space="preserve">This sheet illustrates the weakness (lowest rating score) and identify various kinds of issue </t>
  </si>
  <si>
    <t>See sheet Pivot Table 1</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</si>
</sst>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color theme="1"/>
      <name val="Arial"/>
    </font>
    <font>
      <b/>
      <color rgb="FFCC4125"/>
      <name val="Arial"/>
      <scheme val="minor"/>
    </font>
  </fonts>
  <fills count="7">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B6D7A8"/>
        <bgColor rgb="FFB6D7A8"/>
      </patternFill>
    </fill>
    <fill>
      <patternFill patternType="solid">
        <fgColor rgb="FF9FC5E8"/>
        <bgColor rgb="FF9FC5E8"/>
      </patternFill>
    </fill>
    <fill>
      <patternFill patternType="solid">
        <fgColor rgb="FFFF0000"/>
        <bgColor rgb="FFFF0000"/>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1" numFmtId="9" xfId="0" applyAlignment="1" applyFont="1" applyNumberFormat="1">
      <alignment readingOrder="0"/>
    </xf>
    <xf borderId="0" fillId="0" fontId="1" numFmtId="3" xfId="0" applyAlignment="1" applyFont="1" applyNumberFormat="1">
      <alignment readingOrder="0"/>
    </xf>
    <xf borderId="0" fillId="0" fontId="2" numFmtId="0" xfId="0" applyAlignment="1" applyFont="1">
      <alignment readingOrder="0"/>
    </xf>
    <xf borderId="0" fillId="0" fontId="3" numFmtId="0" xfId="0" applyAlignment="1" applyFont="1">
      <alignment vertical="bottom"/>
    </xf>
    <xf borderId="0" fillId="2" fontId="1" numFmtId="0" xfId="0" applyAlignment="1" applyFill="1" applyFont="1">
      <alignment readingOrder="0"/>
    </xf>
    <xf borderId="0" fillId="0" fontId="3" numFmtId="0" xfId="0" applyAlignment="1" applyFont="1">
      <alignment horizontal="right" vertical="bottom"/>
    </xf>
    <xf borderId="0" fillId="0" fontId="3" numFmtId="3" xfId="0" applyAlignment="1" applyFont="1" applyNumberFormat="1">
      <alignment horizontal="right" vertical="bottom"/>
    </xf>
    <xf borderId="0" fillId="0" fontId="1" numFmtId="0" xfId="0" applyFont="1"/>
    <xf borderId="0" fillId="3" fontId="1" numFmtId="0" xfId="0" applyAlignment="1" applyFill="1" applyFont="1">
      <alignment readingOrder="0"/>
    </xf>
    <xf borderId="0" fillId="3" fontId="1" numFmtId="0" xfId="0" applyFont="1"/>
    <xf borderId="0" fillId="4" fontId="1" numFmtId="0" xfId="0" applyAlignment="1" applyFill="1" applyFont="1">
      <alignment readingOrder="0"/>
    </xf>
    <xf borderId="0" fillId="0" fontId="1" numFmtId="2" xfId="0" applyFont="1" applyNumberFormat="1"/>
    <xf borderId="0" fillId="5" fontId="1" numFmtId="0" xfId="0" applyAlignment="1" applyFill="1" applyFont="1">
      <alignment readingOrder="0"/>
    </xf>
    <xf borderId="0" fillId="5" fontId="1" numFmtId="2" xfId="0" applyFont="1" applyNumberFormat="1"/>
    <xf borderId="0" fillId="6" fontId="1" numFmtId="0" xfId="0" applyAlignment="1" applyFill="1" applyFont="1">
      <alignment readingOrder="0"/>
    </xf>
    <xf borderId="0" fillId="6" fontId="1" numFmtId="2" xfId="0" applyFont="1" applyNumberFormat="1"/>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1466" sheet="Prep  Data Cleansing"/>
  </cacheSource>
  <cacheFields>
    <cacheField name="rating">
      <sharedItems containsMixedTypes="1" containsNumber="1">
        <n v="4.2"/>
        <n v="4.0"/>
        <n v="3.9"/>
        <n v="4.1"/>
        <n v="4.3"/>
        <n v="4.4"/>
        <n v="4.5"/>
        <n v="3.7"/>
        <n v="3.3"/>
        <n v="3.6"/>
        <n v="3.4"/>
        <n v="3.8"/>
        <n v="3.5"/>
        <n v="4.6"/>
        <n v="3.2"/>
        <n v="5.0"/>
        <n v="4.7"/>
        <n v="3.0"/>
        <n v="2.8"/>
        <n v="3.1"/>
        <n v="4.8"/>
        <n v="2.3"/>
        <s v="|"/>
        <n v="2.0"/>
        <n v="2.6"/>
        <n v="2.9"/>
      </sharedItems>
    </cacheField>
    <cacheField name="review_title" numFmtId="0">
      <sharedItems>
        <s v="Satisfied,Charging is really fast,Value for money,Product review,Good quality,Good product,Good Product,As of now seems good"/>
        <s v="A Good Braided Cable for Your Type C Device,Good quality product from ambrane,Super cable,As,Good quality,Good product,its good,Good quality for the price but one issue with my unit"/>
        <s v="Good speed for earlier versions,Good Product,Working good,Good for the price,Good,Worth for money,Working nice,it's a really nice product"/>
        <s v="Good product,Good one,Nice,Really nice product,Very first time change,Good,Fine product but could be better,Very nice it's charging like jet"/>
        <s v="As good as original,Decent,Good one for secondary use,Best quality,GOOD,Amazing product at a mind blowing price!,Nice Quality,Good product"/>
        <s v="It's pretty good,Average quality,very good and useful usb cable,Good USB cable. My experience was very good it is long lasting,Good,Nice product and useful,-,Sturdy but does not support 33w charging"/>
        <s v="Long durable.,good,Does not charge Lenovo m8 tab,Best charging cable,good,Boat,Product was good,1.5 m का केबल मेरे लिए बहुत ही लाभदायक है ।"/>
        <s v="Worth for money - suitable for Android auto,Good Product,Length,Nice,Original,Very good quay Cable support fast charging.,Original MI cable for charging upto 33 watt,I am veri happy with this product as it provide turbo charging."/>
        <s v="Works on linux for me. Get the model with antenna.,Does what it say but other brands available at lesser price,Easy Handle,Great product,Perfect working,Speed is perfect,Great Design, Build, Connectivity Range, Packaging and other features but no linux su"/>
        <s v="Good for fast charge but not for data transfer,Good cable compares to local the brand.,good but doesnt last,Good product,Good Product,Good and worth it,very good material quality charging speed is 15 watt,Not a fast charger"/>
        <s v="It's quite good and value for money,Works well,Hdmi cable,Value for money,All good,Gets the job done,Delivery was good,This one was my need to purchase"/>
        <s v="Works,Nice Product,Fast Charging as original,Good for data transfer,Average. Cost effective,Good quality,Great Product,Nice"/>
        <s v="Great but,Worked well for 6 six months that’s it,Compatible with Apple iPad 2nd generation and charging very well.,CABLE,The product is good but the phone gets disconnected at multiple occasions.,Not a fast charging cable,Good item. Value,Amazing product "/>
        <s v="Good product,using this product 8months It is done  I have not faced any problem so far, its build quality best,I really liked this one.,Very strong and support fast charging ,,Nice cable,Best data cable charging fast,Good job,Good but need some improveme"/>
        <s v="It is the best tv if you are getting it in 10-12k,Good price but the OS lags,GARBAGE QUALITY,Good product.,Good quality,Great experience everything is fantastic 🤠,Super picture quality and sound quality,Awesome"/>
        <s v="Good for charging and Data transfer,ਮਜ਼ਬੂਤ,Good Quality but less Power Delivery,Fantastic!,Good,Not useful,Doesn't fit properly,Can't support Oppo mobile for fast charging"/>
        <s v="Sound quality,Very nice,Value for money,Good,Good for its price.,Good item,Budget friendly,Good"/>
        <s v="Good cable for car,Good substitute for orginal,Better Value for money Product,Way better than the original,Absolutely amazing.,Namm hi kafi hai,Very good,As the names say Durable cell it a durable cable ;-)"/>
        <s v="Good product ; Average Finishing,Save it purpose well without any issue. I am satisfied,No issues,NO NEED TO PUT AUX CABLE FOR CONNECTING AUDIO FROM SECONDARY MONITOR,Good product,Not so Bad,Good,Worked will for only 3-4 months."/>
        <s v="Good,Sound is very low another brand comparing in better,Service provider not meet my home refuse, tv i am not using bad service,Good product,Ok super,Floor stand does not come with it ...,Good,A budget friendly TV with a clumsy UI and Remote"/>
        <s v="Worked on iPhone 7 and didn’t work on XR,Good one,Dull Physical Looks,Just Buy it,Go for it,About the product,Get charging cable at the price,Working well."/>
        <s v="Wonderful TV and Awful installation service from amazon,Acer Television Review,It's a good product for that price.,Good for the price,Almost a complete package,Nice Product,Good product,Super designed"/>
        <s v="Cheap product and same is the performance but does the job,Good,No Box!!!,Good,Value for money,A very good quality cable with rubust built, and it does the work.,Value money,Good product."/>
        <s v="Worthy and most affordable - Great TV,Good product,It's really worth the money but,Better product in this budget,Product review,nice tv,Best product,Budget friendly TV"/>
        <s v="Ok cable,three pin with hybrid wire,Sturdy,Nice,Good.,So good,CarPlay Not supported,पैसा वसूल 🙂"/>
        <s v="Very good product.,Using as a spare cable in car,Sturdy, Durable, Fast Charging!,Good brand,It’s like original apple cable,One of the best wire ..,Super well build. Quality product worth the money,Good product"/>
        <s v="Just buy it dont even 2nd guess it,Quality is good,Nylon braided quiet sturdy,Amazing,Feels like steel harnessed wire - strong,Sturdy and durable. Useful for charging Power Banks,good,Nice quality"/>
        <s v="Nice,good,Paisa vassol,Sturdy and long.,Good for the price and great quality.,Works as expected,Good,Good"/>
        <s v="Good product,Good for charging, bad for data transfer,Wait  to get mexmum discount.,The cable quality is best and charging pin is at right position to stand 👍🏻,So far super,Good,Good but issues with design,Maine ₹99 me liya hai offer me or ye worth hai."/>
        <s v="Great Cable, Charging Speeds Could Be Better,Good,A good cable.,One of the best type c cable,Works as intended.,A good buy. The extra length helps a lot.,Good,Ok"/>
        <s v="Good,Genuine product,Not first charge this cabil,,Nice cable but known durability,Got a used type c to c cable and the xable was damaged,The product is Genuine and Good,Abdul kadir,Good"/>
        <s v="The metal pin is losing it's strength,Sahi h bs 44 rupe ki and dilivery charge 40,Good Charging cable,Good sturdy micro usb cable with good charging speeds,Cheapest micro USB cable in the market,boat is better than this,I bought this for 199rs best chargi"/>
        <s v="Good,Worth to buy,Great value for price,Good product,Nice product.,Reliable and worth it!,Much more sturdy and durable than Apple cable,Good"/>
        <s v="Worth it!,Good one,Robust and effective.,Good,Good,It's a good product under 199 rupees It's neatly packed and has good quality built,Nice product,Worth the price"/>
        <s v="Decent product. Value for money.,Value for money,Improvements Needed,Everything thing good except the installation experience,Overall taking all aspects TV is good within the price point,Tv installation services,One among the good TVs in the market.,Pictu"/>
        <s v="Product is as expected,Cable has problem with samsung galaxy s8 ultra tablet,Quality and service is good.,It's perfect, definitely what i needed,Worth buying this cable,Just awesome 👌,fast charge, sturdy build quality, absolute value for money product, 2"/>
        <s v="Functionality as described,Working,Great USB in budget,Good,Good,It just works,Works with my Casio ct-x700 well,Still working after 3 months"/>
        <s v="DETAILED REVIEW after 3 WEEKS of Usage !!!,Priceworthy.,It's a good product,Good,Vivid picture quality is stunning,SUPER DEAL,Value for money,Very nice"/>
        <s v="Dual Bandwidth,It's good,Simple and effective,Easy plug and play,Only 200mbps support,Great Device for Old Laptops,Good device but be careful for a defective one.,Excellent Speeds and Coverage!"/>
        <s v="Its slow in charging,Ok product,Looks good, but charges slow,very slow charing.,Poor quality, iPhone part will last for two months only, other two are ok,Charger,Product ok,Slow charging"/>
        <s v="good tool to use for,Brand is always good,Overall good and a better experience,It is useful to me.,Works well with cpplus dvr,Good,Its not plug an play u need to install the driver and will support till 2.4 Ghz not above that,Surveillance Camera In My Hou"/>
        <s v="Overall Good,Works well. Will comment on durability after using it for a few months.,Nice product,Channel button doesn't work,Compatible with every smart tv,functionality at a budget,Number keys not working,It's good to go ahead with this, for Samsung 6 s"/>
        <s v="Using it with my QC 3 Charger .So far- So good.A Quality cable with a sturdy construction &amp; troublefree performance.,Awesome product go for buy it 👍,Execellent,Sturdy micro USB cable for Old phones,Super,Product description says 3 feet it's hardly a foot"/>
        <s v="Works flawlessly on Ubuntu 22.04 (if installed correctly),Best for kali. Do not read another review.,Nice product,From 0 to 70 …,Good External Wifi Signal Provider,Superb,Awesome and easy to use,Good product"/>
        <s v="Good product but costly,It’s really long n sturdy no homo 🔥,Takes longer to charge than the regular cable,Quality is really good,iPhone X pink charging cable long one ☝️,A good purchase,It charges fine for me,Absolutely fantastic USB👍👍👍"/>
        <s v="Firestick plugging in issue, otherwise a good deal,Cheap &amp; Best Product,Low budget led tv,Nice tv,Very. Good,Why is the installation guy asking for installation charge?,Good Budget Tv,Good TV but after using it for 9 days, has found a flaw"/>
        <s v="Good product,Strong and powerful,Useful product.,Very nice 👌 👍 product,Good 👍🏻,Good,USB,Strong buid , study design , charging speed ☹️"/>
        <s v="The button contacts are not very good.,Okay for temporary use,Seller: Smart Place Store; Remote Not original,It's below average,Ok,Tata sky remote,Tatasky remote.,Working one, but parts are flimsy."/>
        <s v="Nice,Awesome,Quick not charger🤏,Expensive at this price,Multiple mobile can’t be charged at a time,THIS IS FAST CHARGING ON BOTH MY SAMSUNG PHONES AND IPHONE TOO. Go for it !!,Excellent quality!,CHARGING CABLE"/>
        <s v="It's working,It's gud 😳,Cable quality is good.,Durable and Works Well,Good data cable same as shown in pic,Portronics knonnect L 1.2 mtr Micro USB cable,Ok,Great quality"/>
        <s v="Simple and good,Satisfied!,Good one,Light weight, good working,ok,Poor quality! Stopped working after a month!,Not able to connect,Works well with Airtel DTH"/>
        <s v="Best(Branded) Budget TV,A high-quality 4k Smart TV from Samsung,Received Defective,Got Replacement,Nice product but,Tv is good,Best budget tv,Value for money. Samsung is always good,Value for money product"/>
        <s v="A well-priced product.,Lenthy cord.,Product is working as expected.,Lengthy cable, works for car dashcam,Product is okay but they give 50rs for giving 5 stars.,Misleading length (1.2m), rest fine,Good Product,Good"/>
        <s v="Its ok product not too good not bad,Cheap and best,Performance,Works well,Not working with Fast Charger,This Type-C cable is awesome😍.,Does not support display,Good"/>
        <s v="Worth the price,Mi Smart Tv 32&quot; :- 7/10 average.,Worth using since 1.5 years,expect more from mi,Worth for money.,Good product,It’s good,Go for it without thinking twice."/>
        <s v="Iphone User,Overall good,Perfect price, perfect fit,Good,Worth,Perfect replacement for Apple cable,At this price it's a steal.,Good cable with decent price"/>
        <s v="Value for Money,Good product,Great excellent picture quality,value for money,Worth for the money,Good,100% Value for money,Value for money"/>
        <s v="A nice &amp; sturdy product.,Assembly,nyc hairdryee,Good,Fits perfectly!!,Not suitable for 50inch and above 😟,Worth buying,Worth"/>
        <s v="You can trust on this one,The best usb cable,Wel build just like original .,Nice!!,Working perfectly,Basic,Good,No issues"/>
        <s v="It worked well for some days later it is not working , I want it to replace.,Extremely fine,Superb product,This is very decent, quality is super good!,Good,Awesome Product Quantity &amp; Value For Money,Go for it..,Be(a)st in the market."/>
        <s v="Good.,Good product,Ultimate product,Good Product,Not that good. But ok for the price.,Fast cable,Fast charging 👍,Best Alternative to Original Cable"/>
        <s v="Very good product and met my need.  Thanks,Decent value,Nice quality… trustable…,Just well in this price.,supports 2.4 amps fast charging,Nice,Nice.,Value for money"/>
        <s v="Better..!!,Charging speed is not guaranteed!,Exactly as advertised,Excellent warp charge cable,Nice,Amazing cable,Best fast charging cable,Really a good cable, Recommend"/>
        <s v="Good product,Its good, but micro usb doesn't fit my phone.,Good and useful item,It is very best cable,good,2 in 1 Charging Cable.,Sturdy cable overall,Nice &amp; Best Charger Cabel"/>
        <s v="GOOD,Thank you  Amazon very good charging cable,Good,Very good product,good quality,Very Good Product,This is fast charging USB!,Simply perfect at the price of below 100"/>
        <s v="Good, Value for Money,Picture quality was nice....over all product nice,Till today everything okay,Y,Good,Outstanding Performance,Must buy,Value for money"/>
        <s v="Value for money,Nice product,timely delivered with good packeging,Good in quality,Quite nice cable,  Go for it,Good product , value for money,Worth buying,Nice"/>
        <s v="Good Product,Good product for my fire Tv,Over-all food,Good product,Product quality is very good and so is the customer service,It’s good,worth buying,Remote is working fine"/>
        <s v="Good in this price,Speakers and sound next level,Bad remote,Remote problem,Good quality 👍,Skywall 32 smart TV,Phone se screen chalane fasta hai,YouTube me I'd nhi bana pa raha hun"/>
        <s v="Good Stuff... Recommended!!!,Need better quality,एक मजबूत प्रोडक्ट है,Good,best buy of this cable,Best for,Tough,Nil"/>
        <s v="Nice product .,Good quality Braided cable, VFM,Good cord, but has Earthing issue,Ok,Good product. Little bit fast charger for phones like redmi.,Fast charging is working properly,Money value product 👌,Cable a Nice product"/>
        <s v="Super charger in lapster,Best among the rest,Classy product and authentic one,Excellent product,Worked fine ,thank you,Stylish and flexible cable,Amazing,Value for money product"/>
        <s v="Will not work with new system,Veri good,Ok product,Access wifi signal.,👍,very good,Good Product,8139EU based okayish but low reception"/>
        <s v="Does its Job fine,Working perfect,working fine,Disappointed,Does the job.,Nice product with good quality,Good product,Nice Product"/>
        <s v="TV looks fine, however I see some lag while selecting the applications,Best TV in the Price range,Good for value,Good build quality,I am satisfied it's service till now if this will continue then it is very good,Affordable price for all,Very good tv,It's "/>
        <s v="Good product,Best produced,Working well as of now,Money worth,Good equipment,Writing after one month use. Working okay no issues till now,Nice product,Easy piece of great product"/>
        <s v="Very hard to use,Good,Required Replacement but replaced one is Good,Good product &amp; connectivity,Used remote delivered,VFM, Perfectly Compatible.,Working fine with mi tv4,I've bought it 4 times in a year"/>
        <s v="Product is nice,Decent cable,It charges all the three types,Value of money,Product is good and worth of money,Good material.... working good,Very good,ठीक ठीक है"/>
        <s v="Easy to use,Working fine - but errors while using USB and Ethernet adapter together.,Speed is just awesome go for it,Best price to buy,Awesome product,Overall good,Drains battery if you use on smartphones,Excellent product but it has 1 major and 1 minor i"/>
        <s v="Good,I don’t like this product,Awesome product,Best cable for iphone xs .. works well with fast charging brick,Low quality pin but wire is fine,Excellent quality,Awesome quality and fast charging,Works fine"/>
        <s v="Nice cover,Good quality,Dealfreez Full Wrap Silicone Remote Cover Case is an excellent product,Remote Cover,Loved it!,Soft,Best product for the price,Look's good"/>
        <s v="Exchange of the cable,Go for it !!,It works and it is worth,Superab,Works Well and Durable,Very nice product.,Gud product,Stopped working in less than a month"/>
        <s v="ভালই কাজ করছে, পয়সা উসুল।,Just what I wanted.. works perfect,Great 👍,Good,Works fine with my Samsung smart TV.,Works perfectly,Not OEM. But works as expected.,Its a good buy works"/>
        <s v="Good product,Is worth the money you are paying for it,Good quality cable,Go for it!,Nice product☑️,Good buy,You can trust Wayona,Quality product  , Life of product is good  ."/>
        <s v="Good material, fast charging,Costly but good product,Support type c super fast charging,Good quality,Sturdy cable &amp; has decent charging capabilities.,Good buy.,Gud product.,Very good product"/>
        <s v="No reasons to complain,Value for money,Nice,Works,Value for money,Go For It,Nice,It's fast charging good quality priduct"/>
        <s v="Good TV for the price. (But my experience was not perfect),Good but not best  @!@,Decent tv for the price but misses on basic smart features,Perfect one in our budget. Speedy and customer friendly approach from vu"/>
        <s v="Good.,Low price &amp; value for money,Value for money,As per price ,product is excellent 👌,The product is great but you might get scammed on Amazon,Very good 👍,Nice tv,Budget free"/>
        <s v="Good tv and features in this budget.,Genuine products,Offers a lot of functionality for 32 inch,Best Buy under Rs. 16000/-,A perfect TV for your room,Super 👌 👍,Nice,It's amazing with this price 15.5K."/>
        <s v="Good,Good,Nice Product,Good looking 👌 good protection for remote control,It's a very good cover..I liked it.,Good,Expensive,Nice"/>
        <s v="Fast charging cable,Good product,Don't buy,Excellent design and Material quality,  Amazing Charging speed,it support's fast charging and also support android auto for car,Good type c cable in less price,Fast charging not support,NOT A FAST CHARGING CABLE"/>
        <s v="Average,As good as original,expensive,Bought it in aug and by oct it is not working.will i get a refund or replacement,A useful compatible product.,Volume button doesn't work at all,Works.,Best Remote,Connect Very Well"/>
        <s v="Good,Not happy with this product.,👍Quality,Not bad,good to charge at home, not in vehicles,Easy to store and use built in quality of plastic roll could have been better,Good,A useful device."/>
        <s v="its not for fast charging as per my use and this don't support in car for android auto.,Great,Can be used as spare in an emergency.,Good,good for car drives,Not worth Doesn't charge,Good one from portronics,Excellent cable"/>
        <s v="Perfect product,Better than the original cable,Better then original,Good,The Very Best,Works absolutely fine,Charging is very slow.,Best Product"/>
        <s v="Some buttons not working in first week of purchase,Good,4,Must buy product,Quality of product is wonderful,Very bad experience as I have received a working remove and not being able to return it,Orignal product,Good product and good customer service"/>
        <s v="Value for money!! But don't expect Flagship quality.,Good,Good product,Good,God,Value for money,Nice product,Youtub is slow but all perform best"/>
        <s v="Hisense Vivid 4K TV Initial Impressions,Picture quality,Best in class Audio &amp; picture quality,Good products,Amazing,Good,Good product,Good size for small leaving room of 18'*9'6&quot; ,sound quality is also good for small leaving room."/>
        <s v="Worth Buying,Good one!!,Very nice seller service.,Nice cable,Nice product 👍,Does not work universally for all devices,so far good can be a bit lower,It's a good product you can buy and trust."/>
        <s v="Good product,Hdmi cable,Nice,Do buy without any doubt,Working as expected,Thanks Amazon for its premium choice,Good product,Works well and good quality"/>
        <s v="IFalcon 32inch smart TV,It's good,Good in Smart TV,Better,Smart android tv,Value for money,Meet expectations,Nice product ."/>
        <s v="Works for LG 4K LED,Awesome product,Good copy Remote,This remote works!!! A relief!,Good replacement for the original remote control,Timely helped me for my TV,It will work(for me😊),Just works"/>
        <s v="Solid and quality material,Good product, everything good to buy,Clear and Cristal clear sound,Good,Super,Value for money,Good cable but over priced,Decent quality and 4.6M long"/>
        <s v="Good Quality but cheap color,Good product ,at this price,Good product,अच्छा है।,Nice product with finishing issues,Perfect Gen 3 Echo Dot Holder,Happy,Your power outlet has to bear the weight"/>
        <s v="Very useful,Good Product,Good,Very very short wire,Good quality, suitable to use with Powerbank,Great,Not satisfactory,bad not use no working usb cebels no replec prodacts"/>
        <s v="Sturdy and good quality,Small cable, works fine,Average,Good one,It affects iPhones’ battery health,Did not like,awesome product,Good"/>
        <s v="Love Amazon but lg is misleading,Amazing product,Worst service from LG,Good,Simply beautiful,Satisfied with the TV,Great deal,It is quite ok"/>
        <s v="Fantastic Ultra High Speed HDMI cable,Amazing product,Regarding cable"/>
        <s v="Works like Charm,Useful,Good,Very nice,Doesn't perform like an original.,Working properly,Most of the functions work,It’s Working"/>
        <s v="Changing speed,Make it better,Superb Build Quality,Highly satisfied,Best Charging Cable Ever,Good value for money option,Cable quality,Nice"/>
        <s v="Rmote for MI TV,Good,Good but low quality,Remote is faulty . It looses it's connectivity with the tv atleast 50 times in a day.,Failure of the Unit.,All good, except voice recognition,But for first time user. Manually switch on and then pair. After pairin"/>
        <s v="An unbiased look at the Kodak TV,Sound good,It's really worthy and the most affordable,Not bad!!!,a value TV for the price,Good in all respect,Kodak tv,Smart tv"/>
        <s v="Good product,Not bad,WORKING WITH Airtel DTH,Good,Ok not bad,This was so old,Not bed !,Worst product"/>
        <s v="Good,QUALITY IS GOOD,Value for money product,Very nice,Not supporting for CarPlay,Good,1 month review,strong enough"/>
        <s v="Durable,Good Product,Okay 👌,So far so good,An absolute best,Good cable,Worth the money,Good for charging Not good for data transfer"/>
        <s v="Value for Money,A good upgrade from stock cable.,GOOD CABLE,Value for the money,Great buy,Overall good,Awesome experience,Worked as expected"/>
        <s v="Superb,Reviewing after 3 months of use,Good braided cable.,The best cable. Very useful.,0k,Does The Job,superb  Product !!!,It's fast charging cable."/>
        <s v="Valume for money,Can’t turn off HDR in webOS while watching android apps,Webos, Magic remote &amp; LG like UI at 19k,Satisfied,Good,Value for money,Exchange Offer AND Extended Warranty of 2 Yrsnot been Given,Overall a good product and Value for money"/>
        <s v="Install CSR Driver For Advanced Features + Stability (More Than Just Bluetooth),Thik h,Driver installation CD was missing from the package.,Not compatible for office usage,Spr,THIS IS MY 2ND ORDER,Waste of time &amp; Money , Not recommend,Wrong product delive"/>
        <s v="do not buy"/>
        <s v="VFM and kudos to egate to launch a fhd projector at the lowest price and it is not bad at all,Good Bluetooth Projector,What more can you ask for at this price!!?,Good for winter nights.,Nice purchase,Value for money,WORTH EVERY PENNY SPENT...,Value for mo"/>
        <s v="good,Worth product,Good quality,Very good HDMI 2.1 cable,Best hdmi 2.1 cable 8k 60hz / 4k 120hz,Did not like the quality and when connected I see a red color picture,Value for money  must buy it for eArc"/>
        <s v="Working good.,All functions are working,Few buttons were not properly functional,Its better then original even its light weight with softr buttons.,In this price range it's oky product,Good for the price. The buttons look good not hard like other remotes."/>
        <s v="Satisfactory one,Optical cable loose contact,Digital to Analogue converter,Its a good Product to connect Home Theater Music System without optical audio port.,Very good product.,Good,High quality amezon basic top notch go for best sound quality,Good"/>
        <s v="Good pick for Galaxy Note 9,Durable and quality product,Best Cable for Android Auto,The cable I will always carry when I pack my stuff for a ride.,Good charging capacity and data transfers,I bought it for my bike,Excellent,👍"/>
        <s v="Quality is good,Very sturdy,Very Good Item for the price offered,This lightening cable support data transfer as well got this at ₹99,Lightning cable,worst product.,Great,It's very good product I really happy it's quality was amazing thankyou Amazon"/>
        <s v="Good only for Charging,Well it's a great cable you can trust on,Another quality product from Belkin &amp; Amazon,60W support not clear,Become a belkin fan,Happy with performance,The only competitor to original cables,good"/>
        <s v="Worthy product,Very good generic remote for Samsung LED/LCD TV.,Working👍,Overall good,Good built quality,Durability is my concern,It is perfect for Samsung smart tv,good"/>
        <s v="really good producers,Thompson smart tv remote control,Best for Kodak tv,I love it,Not feather touch,Working fine,Best without voice control,Value for Money"/>
        <s v="Tv working good.,Value of money,Acer 32  Sound bar tv review,product is good but one lie by the seller (i.e. 16GB space),Cromecast not working in this smart TV.,Awesome clarity and sound,Awesome sound system like a sound bar picture quality is impressive "/>
        <s v="Great to use, serves the purpose,Good Quality,Good,Good one,It's okay,Good original cable,Good quality,V good product"/>
        <s v="Good device and makes your laptop to utilize maximum wifi speed.,Good Product, worth of buying,Best to recieve 5g or fiber speed,Good,This is really a good Wifi-Adpater and a life saver,Wifi 5 speeds are amazing!,Booster speed,Best Product to Buy"/>
        <s v="Worth the money spent,Nice product also the sterdiness good as expected.,Not the correct charger for Samsung S9,Nice product,Superb,Doubts on fast charging,One time purchase,Good Product"/>
        <s v="Good,Superb quality,Good products  nice one,Working well with iphone11.,I always rely on this companys products , so very good. Thank you so much"/>
        <s v="Good,Very nice,Best quality,Not bad,Best WiFi module,good,Working fine,Good Product"/>
        <s v="Compatibility,Good one but voice not working propoer,Good but needs improvement in quality,Not strong,Works good,Waste of money,Works well,Don't buy... This remote"/>
        <s v="Poor plastic Material but it works.,Very cheap material but it works...,Good one,Working on par with original,Working well , quality is okay,Value for money,Not for good,It looks like original"/>
        <s v="Good quality product and long lasting.,Ok,Really fast.,Yes good,Cable speed,Goid,Working fine,Just worth it"/>
        <s v="Reliability,Best non apple usb to lightning cable,Good,Good quality using since a year,Good,Very good product,Nice cable,Worth Your Money and best alternative"/>
        <s v="Overall it's a good product for mobile charging.,Awesome 😎,Gud data cabel....,Very good USB C TO USB C Cable .The one does not entangle to develop fold leading to cracks and cuts,Best,Rigid and high quality,Super durable,Great i have been using for 6 mon"/>
        <s v="High price,Good quality,Go for it,3.0,Thank you Amazon,Awesome buy,Ok,Nice product"/>
        <s v="A budget Android TV,Wall Mount was missing from tv pack,Good,Good product but installation service is not good,Nice product ☺️👍,i am very satisfied,Good,Very good product in this price"/>
        <s v="Data transfer not the best,Good cable for iphone,Working Good,Best quality,Fast charging,Genuine product,Nice product,Good"/>
        <s v="Works just fine for my vu tv,Quality to be improve,Good,Good product,Value for money 👍,Works fine with Vu smart TV,Good Product. Suitable for VU,Ok, Quality can be improved"/>
        <s v="Good product,Good product,Built and charge power,Nice product Happy to buy,Not recommended,Good quality but charge little slow,Stopped working within 6 months,Value for money"/>
        <s v="Terrible,Charging status,Good quality,good charging,Nice product,Waste of Money.,Fast Charging Cable,Charching"/>
        <s v="You might be able to get away by using other usb too,Built well but there are flaws.,Good alternative for Apple cable,Good alternative,Best buy,Good,Value for Money,Works as advertised."/>
        <s v="Good product,Working,Something is better than nothing,Average,Good,good product,Good work,Good"/>
        <s v="Fitting issue,Perfect fit good quality product,good product,👌🏻Fit, 👍🏻cost wise, 👍🏻👍🏻material.,Wonderful product,Good for. New remote.,Nice product,Perfect for samsung frame series solar remote"/>
        <s v="Useful but the length is a bit short,This product is overpriced,Not proper,good,Happy to get it,USB Cable,good,Theek hi h"/>
        <s v="Excellent solution for Sony TVs,Worth purchase,Very bad,Bad product,Remote,Good quality"/>
        <s v="Damaged product,Good quality aa well as fit,Good but fits loose at top, bit tight at bottom.,Fits the Samsung Smart TV Remote Perfectly!!,Perfectly fitted,Costly but good,Average product,A worthy product"/>
        <s v="BEST WITH BOAT &amp; LG SMART TV,This product is overpriced,Good picture quality, sturdy,It worked when I connect with soundbar to the smart TV,Good 👍,Good quality product my solve screen onn off,Ok,This cable support HDMI arc, but each time we have to selec"/>
        <s v="It works,Reasonably Good Product,Very usefull,Work with iPod perfectly.,Not a good product,Wonderful Product and fast charging,Nice cable,Usefull to me"/>
        <s v="Worth of money,There is no 8 gb storage only 2.8 is there,Superb quality,Good product,Nice product for tcl android smart tv,TCL 32inch android tv good quality and rate,Nice smart Tv,Paisa vasul"/>
        <s v="They did what they said... Sent a replacement when complained...,Charging Rapidly on Replacement,They did what they said... Sent a replacement when complained...,Capacity,Not original but worth buying,Does not support fast charging,Good,Good quality"/>
        <s v="Value for money,faulty product,Must buy,Best one,Fine with the charger,Not upto the mark…one time usage product,Value for money,review"/>
        <s v="its not Universal,Tatasky remote from Amazon is cheapest, best,Good services by amazon,Okay product,1 item missing,Nice product,Ok,Good for general use"/>
        <s v="Beat projector for good price,Value for money,Excellent,Wow!!! Just wow!! 🔥🔥,Recently purchased and started using from yesterday,It's beautiful, premium portable useful gadget,Brightness is excellent.,Experience"/>
        <s v="Value for money,Does the job,Waste of money product,Ok types,Waste product,Good for the price and works well with Tatasky remote,Don't buy it,It works"/>
        <s v="Perfect cable for my use. Far better than the apple cable provided with my Ipad,Good buy,Good quality,Amazing build quality superb power full fast cable for my iPhone 11 pro,Good Product (Rated 5 star earlier but now reduced to 3 star as it stopped workin"/>
        <s v="Good compatibility,Good Product,Good nice serves the purpose ..Build quality is also good .,Not meet the anticipation.,Good,Nive product worth for money.,Horrible experience,Thanks for prompt replacement."/>
        <s v="Nice,Nice product,Value for money,Karbonn,Good,Nice product,Not suitable for external monitor purpose,Good"/>
        <s v="Almost Perfect!,Review After using 1month,Nice tv,Panel and video quality,Good Product,Worth for money,Nice,Good"/>
        <s v="It's working perfectly for my mi stick,It's a genuine product,good items. value for money.,good,Good quality product,value for money,Nice picture quality,Good Product"/>
        <s v="Good Quality Product,Good Product,Good,Perfect HDMI coupler,Very Good Connector,Does the job,Product is good but not working with Fire tv stick.,Perfect"/>
        <s v="Low quality material use,Good one,Cable is good,Charging,Good,Good,Best car charging cable,Subscribe My channel - Tunetworks GAming"/>
        <s v="Good product,Bit price high.,Not the best,Issue with On off Button since first day.,Nice remote,Good,Stopped working in 1 month,Awesome product"/>
        <s v="Good for monitors and light weight TVs,Good adherness but adjustment screw is weak to adhere screen properly,Good,Quality is good,Good product, but has a fault,Space saver,DIY install a bit difficult,Very strong and sturdy"/>
        <s v="Good,Works with Samsung Fold 4 fast charge,Ok,Nice product,Great Cable for Charging,Charging problem seen a little bit,Best cable,A good contender for well known branded C2C cables."/>
        <s v="Very good product,All items is really good,value money,Good,Worthy product,Ok,Quality and Price marks Top.,Delivery too late , but nice products"/>
        <s v="Nice product.... Works well... Satisfactory purchase....,Not original Samsung remote,Nice,Not a bad deal,very good,Plastic quality,Works perfect!,Work well"/>
        <s v="Better than original sony remote control,Good delivery time,Recommend to buy,Value for money but with other considerations,Excellent,Good,Superb,Excellent product!! Works well"/>
        <s v="Good quality but not superb,Good,Good,Not working properly,Must buy,Authentic. Orignal. Excellent,Not so good,Worth every paisa"/>
        <s v="Worst product wornout after 2 months,Good product,Awesome | great,Worth a buy,Best Product!,Great one compare to original cable,Worked for a month, the power supply isn't as mentioned.,Ehh bhut lambi haii"/>
        <s v="Very good quality.,Nice product,Not a fast charger....,nice,A Good Type C adapter,Nice product,Value for money and easy to use.,Good"/>
        <s v="Awsome quality,Nice item,Better Display Port Cable,Works! GTX1650 Super, DELL 2520D (MST),Value for money,Not Vesa certified cable.,YOU CAN BUY IT UNDOUBTEDLY.,Check Display settings as soon as you install this cable."/>
        <s v="It's super,Value of money 💰,Display and build,Good Sound and pictures,Good product 👍,Good and smart tv for reasonable rate,Good for low budget,Tv is good but after 3  month my tv screen gone"/>
        <s v="Good TV in budget!,Excellent purchase.,A master piece fron sansui,Using good,Value for money 👍,Sound quality not good,Appropriate,Good"/>
        <s v="Good product,Switches,Remote is working,Center main button is very weak ,not working well,Punctuality. Delivered in time. Excellent,Remote,Sony Tv Remote,It works"/>
        <s v="Osm,Very good build quality,supports fast charging,Worth the price.,Very nice,Quality,Durability King,Good quality at an affordable price."/>
        <s v="When you can’t find the original this comes handy.,No voice communication,Acceptable for the price,Bad finish, but good product,No,voice recognition is not available,Nice Remote,worked find keys are hard"/>
        <s v="Best rugged cable that supports most of the fast charging standards,It's good 👍,Nice cable, although higher ampere might heat up and damage the cable,Very nice product,Nice product with good quality,Great product, Greater utility, Greatest value provider"/>
        <s v="Average,Nice in this price,Nice,Nice,Good product but takes long time to be delivered,Misleading Title and description,Phone is not getting charged fast.,Works as expected"/>
        <s v="Good,Good Quality,Amazing,Wire cost,Quality and performance is excellent.,Really Impressive,Good and cheap!,GOOD ONE"/>
        <s v="Good quality product with many screws and nuts,Nice product,Ok ok product,It’s accuracy,Screws can be a problem.,Good quality for 32&quot; TV,Perfect fit for my Sony TV,This costs approx 200 in the local market."/>
        <s v="Cover is Little loose for Fire remote cover,I ordered this for colour,Pricing,Nice Product,Overpriced but good quality.,Remote stops working after 3 months,Perfect fot,Perfect size for amazon firestick"/>
        <s v="Good,Good,Good,Mic is not working,Voice not working. You can't enable voice assistant in this remote,Quality is average, buttons are not smooth,Very good,Good"/>
        <s v="Great value for money,Iys good,Poor quality,Good Quality &amp; Great Charging Speed,Slow charging,Durable and fast,It doesn't fit to Samsung mobile,Very fast charge"/>
        <s v="Product installation was excellent  but delivery staff pathetic👌,TV Picture quality is good.,TV Picture quality is good,Very nice,Great picture and sound quality,One of the best big screen TV,Service is not good,Nice TV"/>
        <s v="Good Product at this Price,Works well directly in front of TV,Iam so happy,Without battery how to check the remote control,Must buy,Good product…,Seven Mi remote,Worst"/>
        <s v="Netflix button not working others works well,Good,Compatible with Vu Premium TV,Not like the original one..  but not bad.,Not Good Quality,Working fine,Half of the button doesn’t work,Hardness"/>
        <s v="Cable is working properly,Sturdy,Ok,Its very slow in terms of speed,Good Cable,Plug fits little tight, but does the job fine,Good product,GOOD"/>
        <s v="Good product,Average product quality,Good,Good product,Nice product,Nice product,super product s,Set up box wall mounted without screws"/>
        <s v="Good Built Quality Product.,Good quality cable,Useful product but plz check the output ports in ur tV,Nice product,Good,Very good,Good Quality,Best ever"/>
        <s v="Looks more durable,cheap n best,Good length and charging speed.,Works,Works like a charm,stopped working,Good,Excellent Product"/>
        <s v="Good cable,This amazon basics cable does the job perfectly well.,Good, sturdy cable,Necessary product connector HDMI,Best quality cable I have had,Male to Female HDMI Extension Cable,very nice wire,Ultimate connectivity.... Using more than couple of years"/>
        <s v="Not good,No voice recognition, No pointer ray as in original LG remote. These features are not included,Best product,Not working properly,Doesnt work, dont buy,It doesn’t have pointer,Not working properly,Just perfect"/>
        <s v="Great Product,Very good and working very nice,Horrible user experience on account of poor hardware,Not worthy. Laggy sometimes"/>
        <s v="Good 👍,Good,Cable length is ok , quality is not good . In this price it is ok,MFS 100 cable,Good Quality,Good product but cable thickness should be more,Quality is excellent,Super service"/>
        <s v="Satisfactory,Superb88,Good hdmi cable for 1080p 60 fps,Hdmi cable received,Amazing Product!!! Liked it!!!,Good product,Best product for me.,I'll strongly recommend this product to others."/>
        <s v="Good,Does the job. Works with two devices,Positive review- Almost good and useful,Hissing sound  output from (viSe TV) Vijay sales.,Acceptable sound, no hassle of charging,Excellent product,Not good range,Very good"/>
        <s v="Simply good,Sound quality,FM Radio antenna isn't strong enough, rest features are value for money,SIZE,Product quantity is good,Value for money,Best,Found remote broken, please replace the remote only."/>
        <s v="Good quality,Average product.,It fits perfectly on remote. Its Worth for the money I spent.,Good silicon cover for remote,It is perfect fit,Overall it a good product but little pricey,Great for fire stick 4k,Nice product"/>
        <s v="Tv is good in price range,Inexpensive Smart TV,good,Cheap and best,In this budget it’s so good,Not bad ok,Very good👍👍,Very Nice"/>
        <s v="Picture quality poor,Good,Very good product,Working fine till now,Good quality,Nice product,Nice picture quality,Nice sarvice"/>
        <s v="When I placed the order I was in doubt whether it would work or not but it works very well,Very bad 😞😞,Remote very 👎 bad,Doesn’t works at all, material quality isn’t nearby the original one,No bluetooth"/>
        <s v="Good product, worth it,Not worthy to buy,good ok to use,Very nice product,Useless product,Very poor quality,Within 10 days of purchase the charging cable has started showing 36 hours for a full charge,stopped working in hardly 10 days waste of money C-typ"/>
        <s v="Value for Money,Costlier than the original product, works somewhat same.,Bad quality.,Ok,Product is good,Poor quality remote control,Nice product,Good product"/>
        <s v="A Good Product overall and value for Money,Am not happy this product... Not completed installation... Am very dispointed this installation..,Tv not able to connect via bluetooth,Picture quality,Good tv on this price,Warranty mentioned 2 years but one year"/>
        <s v="Nice one,Not up to the mark.,Nice product working in Asus zen pro mobile,Good product 👍👍👍,Working everything as expected,VERY GOOD QUALITY,Lenovo USB A to Type-C Tangle-free  Aramid fiber braided 1.2m cable with 4A Fast charging,Nice Products"/>
        <s v="The cable works but is not 65W as advertised"/>
        <s v="NOT GOOD IN DURIBILITY.,The remote lasted a grand total of one week.,Good product too early to say final word on durability,prompt delivery plus supet product,It's good.,satisfactory,Body  problems,Damaged product"/>
        <s v="Vu brand superb quality,Value for price,Thik hai but android nahi hai,Good model for entry level 32&quot; TV need.,Good product value of Money,Great TV,The sound quality, speakers, picture quality are just OK. MID GRADE PRODUCT AT MOST,Picture Quality"/>
        <s v="Product life ia short,Good,Waste,Value for money,Very nice product at a reasonable price. Value for money.,Good replacement cable at this price,Worst cable. Not working even after replacement. Dont buy guys Manufactured in China.,Not working"/>
        <s v="This is a Best kodak LED,Product is Good as per the price but customer service experience is too bad,It's ok,Company doesn't provide Installation.Demand  change for it.,Good but not best,Good product 👍,Very nice,Display quality and incomplete product"/>
        <s v="Not how original remote works,Chinese quality,It's okay.,good one,Works great with Firestick,Substandard Copy of original at the cost of original,Pathetic,total waste product don't buy battery drain problem"/>
        <s v="AmazonBasics Product,Good,Very good,Value for money product,Nice product quantity is nice connective is fast,Product,Good Quality Product,Never thought it be would this good!!"/>
        <s v="Value for Money product.,Overall Tv is good,Good,Good performance so far… considering the price range,Received a defective piece,Nice,TV bundled with Google ecosystem gives a extra  boost,Good product"/>
        <s v="Good Product,Nice,Customer service support information not found on box.,Value for money,Good product,Nice 👍,Best the hdmi cable,Exactly as discribed, enchanced Quality"/>
        <s v="Very good.,Good one. Worth Buy.,Wonderful,Amazon USB C to Micro USB : It works,Good,Laptop with only USB C ports? Buy this cable.,A must buy accessory for all MacBook M1 owners,Good quality usb c to usb b adapter cable 8 inch"/>
        <s v="Good value for money,Good,Kodak Tv,One side of screen has blacked out,Kodak tv,Remote not working properly,Kodak TV,Kodak Tv"/>
        <s v="Very nice and strong product,Good,Value for money,The remote is of OK quality,Good Product,Replaced item is not working ..we want to return this item as soon as possible,Good remote,Iska work"/>
        <s v="A Good Product.,Does the job,Overpriced Item,A bit over priced,Recommended,There is not fit to my tv so that why I return it,Nice product,Not worth !"/>
        <s v="Very nice and good product at this price,Nothing,Good product for the budget,It's Perfect! Must Buy!! 😊"/>
        <s v="Nice,सानदार है,Received damaged product,Good quality product,It's very good.,101% fake lava usb,Average product,Costless"/>
        <s v="Ok,Excellent product, must buy,Nice,Good product..i got this product rs 170,Good,Good Product. 5Meter cable. Purchase at 175.,Good product &amp; service"/>
        <s v="Thank you,Satisfying product,Keeps disconnecting,Very nice product essy to use,Very nice,Nice and compatible product,Good,Solid product hai"/>
        <s v="Good product,Good,  work fine,Thickness of cable to be reduced.,Morho,This product is very good.,original product,USB ke pass or mjbuti Dena chahiye,Good product"/>
        <s v="Sturdy,Super,Working good,Always go for quality,Not suitable for 4k,I do not want this product,Working well👍,Excellent one. Worth buying"/>
        <s v="Kodak tv,Kodak tv,Kodak tv,Very less features to control or configure picture, sound or other key features through remote.,Excellent,Kodak 32inh,Kodak tv,Good"/>
        <s v="Concept is great but not at all value for money,Good product,You go for it,Perfect,Value for money but little bit expensive,Product is very useful, but very costly.,Nice but a little bit weak,100% satisfied 💐"/>
        <s v="Service, Quality, Software,Quality super, delivery persons were not good towards amazon,Good Quality as always by Sansui,OK,Good picture and product,Very bad quality of stand,This is average product.,Worth purchase"/>
        <s v="Good And Durable,Value for money product.,Right choice,Good product.,Charger is good,Cable is working as expected.,The best cable till now,Good 👍"/>
        <s v="Great value for ultra hi speed HDMI!,thickness,material,Works well, just plug and play,Good,Good product,Perfect cable and I'm getting 120Hz 4k when connected to my freesync-certified TV 55Q80T,Good Cable,Little expensive"/>
        <s v="Really great device, love using it.,Superb,Good,Good product,Good product nice to have it...,Good VR set at this price range,Amazing product ☺️,Don't buy"/>
        <s v="Best,Good,Fast Charging works better than original cable!!,Durable cable,Low performance compare to original data cable,Great!,Good product,Fast charging and length is 3 meters above"/>
        <s v="Used for 10 months,Quality is good,Good Aftersale Service,Super fast charging suppurt,Superb Quality and value for money,Good small cable,Nice,Highly recommended"/>
        <s v="Cover is perfect size wise and it's exactly same as shown in picture.u can go for it.,Superb quality 👌,Price very high,Value for money,Perfect Snug Fit,Must buy,Nice,It's a good and solid fit"/>
        <s v="Extended length for securiry camera,Dont judge a book by it's cover,Good sturdy product with neat finish.,cable quality is good and near 10 ft in length,Good enough to length,Good Product,PERFECT!,Super"/>
        <s v="Fits the remote correctly,Fits well but bit costly,Protected remote properly,Good Quality but Slightly Pricey!!,The case is good and it is apt for the Jio TV remote. I recommend this product.,Perfect fit,Fits Jio Remote,Superb"/>
        <s v="Good, But Disappointed,Perfect replacement,Have to press buttons harder,Very expensive,Not working properly after one month,Product quality,Not satisfactory,Good"/>
        <s v="Nice,Good,Good protective cover fo Airtel Xtreme settop box remote,Very nice cover.,Expensive,Very uncomfortable to use,Value for money....height of the cover can be made small.,Good product"/>
        <s v="Nice product 👍👍,Cheap plus durable. Worth the money.,Good purchase,Aine HDMI Male to VGA Female Video Converter Adapter Cable (Black),It's easy to connect,Sturdy, affordable, no lag converyer cable,Works well but the output quality is not as good as dir"/>
        <s v="Nice tv,Good product,Average,No operation button in television which is big irritate when the remote not working,Facing Sound/Audio Problem after 12 days of installation only - Please don't buy it,The after service is very good!,Good,........"/>
        <s v="Good product, but not excellent I should say.,Very poor quality,OK,Good,Very good product. Satisfied with the performance.,will get job done,Good,Value for money ✌️"/>
        <s v="Best one,Nice product,Nice Purchase,A nice TV,Good quality...i have a trust on TCL,Best survice,Good,value for money"/>
        <s v="Awesome Product"/>
        <s v="(after nearly one year use) Value for money TV, except for the sound,Spectacular Specification, Build Quality, and Performance"/>
        <s v="Working fine but cheap quality,Original but small,ನೀವು ಕಳುಹಿಸಿದ ವಸ್ತು ಸರಿಯಾಗಿ ಕೆಲಸ ಮಾಡುತ್ತಿಲ,Sturdy,Good,Works perfectly with Airtel HD set up box,Item is value for money.,,On Off button doesn’t work."/>
        <s v="Good ptoduct,Overall good product,, and good choice,, ☺️,Cable is short,Good,All channel  view nice,Very fast and good service,Ok,The product was 🙌"/>
        <s v="Go for it,Fast charging,Good product,Good,So Far So Good,Quality is good 👍 you can go for it ♥️,Excellent Product,Yup good in all over"/>
        <s v="It's super,Value of money 💰,Display and build,Good Sound and pictures,Good product 👍,Good and smart tv for reasonable rate,Good for low budget,Good"/>
        <s v="Works perfect for connecting my Dslr to ipad &amp; tethering. Seems like a durable cable,H,GOOD,USB,Supar,It's good,Very good cable,Okaysih"/>
        <s v="Worth the money,Good smart watch,the screen does not turn on and off on double tap, for that you have to press the button.,User friendly UI,Best Allrounder Budget SmartWatch Under 2K 🔥,This smart watch is awesome,Nice watch in budget,The step count is no"/>
        <s v="7-8/10, Decent, good for day to day use,Good choice under budget of Rs2000,Average product.,Budget friendly,Overall it's a good watch,Good product,Best in design, accuracy and looks fancy. A must buy for every person who is watch enthusiast.,Having a grea"/>
        <s v="Not Polished Enough. (Improving with updates),Best for the budget 👍,Value of money,nice product,Good product,Super value for money,Awesome product,Product itv"/>
        <s v="Ok product to buy,Better than any other power banks,👍,Nice product,Performance is OK,Very Slim &amp; easy to carry,Decent product,GOAT"/>
        <s v="If you leave it only to make calls or receive calls, then it is a completely useless phone.,Readmi a 1,Budget friendly phone.,Hi,Budget phone,Good for the price. But ANDROID 12 is actually GO Edition.,Good budget phone,10/10 value for money 🤑"/>
        <s v="Really a Good Buy in this price range in 2022,Expected better Battery,Over-all a very balanced product.,Poor Battery life,Good,Temper glasses not istalle properly,It's 8 gb not working like 12gb,Apart from battery and sound quality, everything else is goo"/>
        <s v="Fake Product,Costly but excellent quality,Storage good but don't know how to Activate warantee??,Good for use,5 stas nahi diya kyuki capacity 477gb hi rahta hai,Speed not as advertise,Good one,It's ok"/>
        <s v="Sumit Nath,For the price, it is a good purchase but can be better,Happy with product...,It's really smart with elegant design,Amazing,Noise,All good,Good"/>
        <s v="Centre key,Nice phone,Good for Exam preparing students,Center button is not good,Battery runs out quickly,Nokia trusted brand only needs to improve ringtone sound,best phone,.."/>
        <s v="Ideal Product,Ok,उपयोगी एवं संतोषजनक,Ok in this price range,Battery,It is a good watch,Nice watch,Average"/>
        <s v="Good maybe okay,Defective Product Delivered,Amazing Sound at Budget,Not for bass lover,Best one,Quality,Durability,Superb voice quality"/>
        <s v="Get it with bundled discounts.,Heating &amp; Touch screen,Buy for normal usage. NOT FOR CAMERA,The phone is a good device and I am happy with the purchase.,Average quality.,Exlent mobile,Valueable buy,A GOOD AND AFFORDABLE PRODUCT"/>
        <s v="this is good product.,Too much bass for my liking😅,A good deal under Rs.800/-,Worth the price,Itam damage,Le skte hain,Nice product👍👍,Nice"/>
        <s v="Good.,Best at the price,Good phone,NICE,Value for money,ठीक-ठाक hai ☺️,Overall review,Good"/>
        <s v="Good,Good product,Charging well but build quality could be better,Quite nice,Good quality product,Ok,Good Purchase,Built quality could have been better"/>
        <s v="Best value for money,HEAD PHONE POUCH NOT RECEIVED,Overall good in this pricerange,It's not working in my Phone properly Plz help me in exchange or return, I ll be thankful to you,Worth the money 🤑,Best,Nice sound,Wonderful product"/>
        <s v="Best power bank on the market.,Small &amp; Handy,Good Quality and functional and practical design,5v out put ravatam ledu 2or3v matrame vasthundi..,Good,Nice,Easy to carry,It is really good"/>
        <s v="Good quality. Does not make sound. A bit less stronger for heavier mobiles.,Good product for those who will not change the mounting position frequently,Good product, value for money.,Useful,Have been using for almost 2 months, not sure ondurability but th"/>
        <s v="Fine,Difference between this and a 15W is not that big,Original product,Fast charging👍,Good for Google Pixel 6a,Best a big charger as big as galaxy z flip 3,Great but little hot the mobile,Need to buy a wire seperately"/>
        <s v="Ranjitha,Good one,Best One!!!,Good and average usage,IT'S BEEN GOOD,Good,Noise,Overall good product"/>
        <s v="Premium looking watch,Excellent Product,The Tracking and touch would be better,Bluetooth connectivity,Very good,The watch is good,Felt Good,Not bad"/>
        <s v="THE PERFECT PHONE – FOR MY REQUIREMENTS,Galaxy M33 5G a mixed bag of Affordability"/>
        <s v="Phone, camera, heating - works for me, may not for all,Good Mobile,Good but not excellent under this budget,Worth the price at 9499,Ok type phone... but unable to make videocall within same service provider.,Phone review,Budget king,Battery backup is good"/>
        <s v="Worth the price, expecting good performance on extended use,According to this price is value for money Good product,Good budget calling smart watch.,Just Go For It,It's good product in this range,Very Good watch in this price Range,Good Product as per the"/>
        <s v="It controls Brightness automatically whenever u go in dark place or in sunlight.,Good in gaming,Touch not good,Good mobile within the price range,Great Phone,nice phone,Budget Mein sabse mast phone,Good but camera quality is not up to the expectations cam"/>
        <s v="Best phone for below normal use,Good mobile for minimal usage , but technically highly worth,For simple use,Ok,Good quality product,Good unit,Good,Best Budget mobile"/>
        <s v="Nice watch but some cons,Great device for the budget !! And amazing amazon service!!,Good watch in this price,Watch faces could have been better,Amoled Screen &amp; Touch, Average Wrist Band."/>
        <s v="Some improvement required,Not best for tracking sleep, calories burnt of heart rate.,Noise,Noise watch is good,NOISE,Noises,Bluetooth calling,Noise"/>
        <s v="Above average phone,Worth For The Money 💰,Okie,Phone is excellent,Purchased in good budget at 12k,It can fulfill basic needs in affordable price range,Nice,About features"/>
        <s v="Not that faster.....,Good quality product,Nice product.,Beauty and the beast,♥️👌Super fast charging, 1 hour main full charge, dono mobile hi fast charge hote hai.,Nice product,Super fast charger,Very Good!!"/>
        <s v="Cons that most youtubers won't tell you,It's good,Battery is normal,Good celphone,Nice phone,Phone is good at the price range,Affordable,Multi featured mobile at economical price."/>
        <s v="Do not waste your money!,stable only till half opening, battery cost is very high (2 batteries cost the same as selfie stick),light weight and useful gadget for a family to have cool pictures,The length of the selfie stick should be more.,Good,Superb,Nice"/>
        <s v="Good,Amazing phone,Nice mobile ... But Amazon very low service.. every product,Value for money,Good prpduct,Good,Overal a good product,Best phone in this range"/>
        <s v="Solid phone, worth considering,Good Phone,Overall decent product,Apart from the camera everything is fine,Product is good,Honest Review after 14 days usage,Superb but need improvement in camera,Best camera"/>
        <s v="Not same as original!,Good product,Original charger,Good,Good indeed,Good item,Authentic Samsung 25W type C fast charger,Good product"/>
        <s v="Value-for-money,Worth to buy,Good product bass bhi achha hai,This is AWESOME,Nice earphone, India should also make like this,Good earphone comfortable feel, microphones, sound, calling.,It’s good build quality,I just love this. Amezing sound quality"/>
        <s v="Let's bust some myth,IQOO Neo 6 5G – A midrange model that offers virtually everything I want"/>
        <s v="Best Budget watch,MERA WAQT BADAL KE RAKH DIYA!!,Nice product and user friendly compare to other smart watch,Nice watch...,Vikas,Nice,Not worth it,Grt"/>
        <s v="Value for Money,After 1 month usage review,Good product,Product is good and light weight.,Good product,Nice product.Bluetooth option Is good,Can go for it, not much stable but a decent product,Seems to be a good product by first use"/>
        <s v="Good deal,Looking is fake product... Storage capacity 58gb.. Menstion64gb.,A nice gadget.,Nice and good,Trusted brand,with adapter!,I liked it's performance and quality.,Good quality,Worth it"/>
        <s v="Durability,Best one,Quality Product,Trustworthy Product,good,Good product in budget. Go for this adaptor,Good quality product,Good one working perfectly"/>
        <s v="Good smart watch of the Year 2023,Value for money,Best product at the price group,Best smartwatch under Rs 4000,Amazing product under 3k,Best in segment smartwatch.,Need to update app,Worthy of money"/>
        <s v="It's pretty good,Average quality,very good and useful usb cable,Good USB cable. My experience was very good it is long lasting,Good,Sturdy but does not support 33w charging,Nice product and useful,-"/>
        <s v="Good Stand For Mobiles !,Nice produt,Useful,Affordable and Nicee,Good for the price,Value for money, write product.,Best thing that you need to buy if you have Mobile or tablet...😃,Value for money"/>
        <s v="Little above average Earbuds,Buds i love,Unique form factor,Best call quality ear buds,Good but is it worth it,Bluetooth range not that good,Excellent sounding pair of earbuds with one fatal flaw,Bluetooth connectivity is not upto the mark"/>
        <s v="Nice and soft product,IN PICTURE SHOWS AS 16 NOS BUT IN COVER ONLY 8 NOS,Usefull! Bought 3 packs in Rs 99 each containing 4 pieces,Quality Product at affordable price,It helps to hold the joints. But not from the USB level,Very third grade quality,Only tw"/>
        <s v="For the price tag it's really worth buying.,OK types,ONLY FOR GAMERS,Earphone case was not there,Budget gaming and music earphone,Ok good,Product is good but the accessories like the pouch is not provided as mentioned in the description,product is good bu"/>
        <s v="Best option in 35k category.,Terrific purchase,A highly priced smart phone.,Can't get better at this cost. Review after one month of use.,Oxygen OS is providing poor experience, overall device is okay.,Ammazing Product,Okay"/>
        <s v="Highly recommended,Very flexible,Good,Very good product,Good,It's worth every penny,Good,Mobile stand"/>
        <s v="Nice product,Good,Kaam sahi karta hai ji,Woks fine,Nice,good and portabe,Good for a single charge of 5000mah mobile.,Good product"/>
        <s v="Worth every penny,Price,Amazing product,Nice,Just ok,Value for money, sound quality is good 👍, super fast delivery,But warrant needed,Good quality"/>
        <s v="Decent Product at about right price.,Seems good.,Good Quality &amp; Durable Powerbank in 1k range | Review,This is the second power bank from Ambrane India, i am happy,It’s heavy but good,Good product,Good power bank,The power is bulkier"/>
        <s v="NOt worth the money,Good budget smart watch with Alexa,👍,Good product,I don't have flashlight function and speaker is not working,Nice,It's little cost,Wach not working"/>
        <s v="Item is good.  No issues at all.,Charging is good but cable quality not good,Good,It does the job,Decent and durable fast charger,very nice  product,Working as expected.,best value for money"/>
        <s v="Awesome Product,Good product,Good quality,Good but overpriced,Gud quality but expansive,Not bad,Ok,Worth product"/>
        <s v="Excellent Phone in the budget segment,Best value for money... But afraid of future MIUI updates.,Don't purchase it as camera phone 😤,Dependable &amp; it's been a year.,Budget mobile,Good for basic use,Phone is nice , but software is not"/>
        <s v="Good,NICE 👍 IN VALUE.PARACASED ON TWO OLY,Working fine,Good product,Good one,Good one,Very good product,Decent product, worth every penny"/>
        <s v="Good product at a affordable price point,Nice!,Very good n useful product..,Value for Money.!,It's great,Good 3 pin plug,Useful product,Works as expected."/>
        <s v="I like the product,Best product with good customer care,Best suction and decent plastic quality,Good product with good quality,Good solution,Good cup adhesion. Overall satisfied.,Overall nice product,Nice One"/>
        <s v="Best,genuine,Nice product,Good product,Value for money,Good,worth of purchase,Good 👍"/>
        <s v="Good Sound,Not bad,Best gaming earphone,Some what satisfied with the boat 242--- 4.5/5,Outstanding fantastic,Good purchase,Nice product,Good quality"/>
        <s v="Good one,Cannot set tha 90° vertical angle,Best,Nice to use,Avarage,Value for money.,IT DOES WHAT IT IS SUPPOSED TO,Good 👍"/>
        <s v="Budget Phone,Good product at this price,Good prodect,Good,Good,Value for Money!,Not bad,Nice"/>
        <s v="Easy to install but a bit slippery,Very good product, value for money,Expensive but for a reason,Best Screen Protector!,Best tempered glass to buy for your mobile,Clarity and adhesion is good,Perfect product,Great product and genuinely easy to install"/>
        <s v="Noise smartwatch,The product is good overall,Good Battery backup,Okayish product,Satisfied.,Good,It's great watch,Noise"/>
        <s v="Good phone , little expensive,Buyers Beware,I bought this mobile at 18k, worth on that price.,satisfied with the product,Single led flash light,Good product,Good not Excellent.,Good one"/>
        <s v="Very good power charger,Good and original item,Good and original,Power House !!,Good but not perfect,Best Charger,Value,Average"/>
        <s v="This is best,It's okay for a naive user,Good for the price.,Good,Excellent Product. Easy to operates.,best features in phones which you dont find in apple like call recording,Good purchase at this price,Good"/>
        <s v="Out of 5 iam giving 3.5 rating everything is okay except voice sound during call,Simple for rough use,charger quality bad,Lightweight.,Terriffic battery life,Good one for elders,Good in this price,Good"/>
        <s v="Easy to install,Best screen guard and the easiest to install!,Easy to install,Very easy to install and doesn't interfere with the case,Value for money,Good tempered glass,Value for money,Wonderfull wonderfull wonderfull"/>
        <s v="Really Satisfied with purchase.,DO NOT BELIEVE ANSWERS FOR QUESTIONS SAYING IT WORKS ON iPad Pro 10.5 inch (A1701),Does all the necessary stuff,No Double Tap Gesture,5 star product at this price,Very good product,Automatically off's itself,Value for money"/>
        <s v="Good charging speed, supports well for Suzuki burgman also,Good car charger,It connects to apple lighting Cabel,Good car charger,Good product,Nice quality,It’s only a charger,excellent value for money"/>
        <s v="Feature Wise OK at this Price But Sometimes call screen not come on the display of Watch,Problem with connection.,Good,Good watch,Worth ₹1799,Very nice product,Touch working smoothly.,Nice watch"/>
        <s v="just a watch not smart one... all features are to make fool of  you,Worst watch, connecting problem with phone nd automatically disconnecting from phone.,Very good quality of product and price is very low.,Good,ভালো,Damaged product supplied later on excha"/>
        <s v="Works well, but not for long,Good product,Good product,Good quality,Excellent.,Good,Average item,Try to improve"/>
        <s v="Best For It’s Money!🔥,Nice quality, but comes with a price!,Easiest to install,Easy to install,Worth every penny!,Worth it,Good but costly,Totally worth it"/>
        <s v="Sturdy,Really Flexible, Good for Moderate usage,Good product...👍,Good product in this price.,Good,Good material,Stability,Okay product."/>
        <s v="Good for charging and Data transfer,ਮਜ਼ਬੂਤ,Good Quality but less Power Delivery,Fantastic!,Good,Not useful,Doesn't fit properly,Boat ⛵ cables"/>
        <s v="pocket friendly  smart watch for people who loves large  screen.,Value for money,Value for money product,My watch is not charging,Service,Good but it's not working now,GREAT PRODUCT....,Good product"/>
        <s v="Overall good,Sturdy,It turns yellow,No issues and yellowing as of now!,Not worthy,Awesome,Amazing,iPhone 13 back cover"/>
        <s v="Good one,Almost perfect,Go for it,Good product,It's folding system is good,Very good product,Great stand sturdy and good quality,Good quality"/>
        <s v="WORST PHONE EVER! Read this before you buy it,Value for Money meeting all smart phone requirements,In this range perfect,Camera achcha hai,All over good,Good phone at this price,Budget Phone,Worth it"/>
        <s v="Only affordable Stylus that works with Apple,Product is good, but Spare disk is missing for me.,Best deal for this price,Good but improvement needed,Average, better option are available,very fast and smooth work,Precision &amp; speedy,Amazing"/>
        <s v="Nice one,Nice 👍 I'm happy,Best buy in the reasonable price,Great product,product review MI charger!!,MI mobile charger,Top quality charger. Original MI brand. Do buy it if you need a B type charge,Good charger"/>
        <s v="Very useful,Very useful item to make your phone cables long lasting,Price can be reduced as this product is not worth for 80 rs,Value for money,It is useful,Good product,Good quality,Its good item in this money"/>
        <s v="Tap to wake up issue,Such a amazing watch.use full gestures.,Great but hand wash screen off problem,Restart problem,Nice Product. Go for it.,Super Smooth Experience,Don't buy. Keeps restarting everytime a call arrives.,Highly recommended"/>
        <s v="Handsfree!,Recommended,Good product,It's heavy and stable.Good product but can't change as given in photo.,Good and Sturdy Smartphone Stand,Good and Sturdy,Ok,good"/>
        <s v="Nice phone,15 day review,Extent,Awesome phone, recommend to buy it.,its all okay,Design,Good,Worth it"/>
        <s v="Best for this price,Nice starter smartwatch,Work,Very light weight watch,Smart watch,Good looking,Super,Good"/>
        <s v="No vacuum suction, so it works,Not bad!,Good build quality,Fitment in AC vent bit of a issue,Gets the job done!,good,Good,Nice one"/>
        <s v="The space between the ports is very less. Engineering defect.,good,Heating issue,Good,A smart product.,Awesome,Good one,Good"/>
        <s v="It's pretty decent,Friendly product,I love its design btw it's a descent watch .,Excellent👍💯,The Blue color is worst. BUY RED ONE,Design very good,Its worth it,Very nice"/>
        <s v="Great, best 4g phone for around 10,500Rs,Good midrange phone,SAMSUNG GALAXY M32 PRIME EDITION (Pros &amp; Cons),Great Phone but slow performance.,Good one,Good phone,Jitters,Many issues in Samsung M series"/>
        <s v="Good 5g mobile,Overall good phone,The best phone in 2k22 I have purchased in 30sep,Works amazing and buttery smooth, design kinda boring though,Good,Overall good under this budget,not bad,Buy for normal daily use.."/>
        <s v="Value for money smartwatch for those interested in tracking their physical activity.,Noise pulse2max smart watch is awesome and looks good,Paisa wasool,One of the best smartwatches in this segment,Noise,Touch,Good value for money,Best budget segment fitne"/>
        <s v="Quality is good,Just buy it dont even 2nd guess it,Nylon braided quiet sturdy,Sturdy and durable. Useful for charging Power Banks,Amazing,Feels like steel harnessed wire - strong,good,Nice quality"/>
        <s v="Good Quality,Good one,Good,Decent buy,Value for money,Product worth buying,Lasted for 5 months,It fullfilled my expectations.. Looks awesome.."/>
        <s v="nice product,Great watch,Ok ok,Nice 👍,Thik thak,Avarage,Smart watch,They can improve more"/>
        <s v="Sensors burnt my wrist upon wearing overnight,Worst to buy,👍👍,It's  good,Low battery life and it's okay to buy,Superb 😘,Good,Good product"/>
        <s v="Na,Add bluthooth calling,Premium build watch with mid range features and some bad design choices,Happy with the purchase,Got this watch at 4499,Nyc watch with minimal features,Worth the money,No call receiving option"/>
        <s v="Noise,Nice watch',DeezNuts are important,Noise,Noise,Good 👍,Noice,Noise"/>
        <s v="good till now,Good,An additional charger same as ORIGINAL .,Good adapter,Best,okay okay,Good,Good product"/>
        <s v="Good quality screen protector,Well made basic screen protector,Good one,Good affordable tempered glass,Perfect for pixel 6a,Recommended,Perfect and budget screen guard for pixel 7,Okish"/>
        <s v="Nice phone,15 day review,Nice Phone,Extent,Awesome phone, recommend to buy it.,its all okay,Design,Good"/>
        <s v="Totally worth rs99,Best,Valuable,Good,Fulfil purpose, easy to carry,Good product,Good product,Good"/>
        <s v="Quite firm and steady.,👍,good buy,Theft easy,Good product,Its work,Best in market,quality"/>
        <s v="Very sturdy and convenient.,Good product,Very,Find summed up review below,Very Useful 🙂👍,Great product,Good product,Works well enough, it isn’t really stable and tend to vibrate"/>
        <s v="Prompt service. Good quality,Product is good, but little over priced.,The best screen guard I’ve used in terms of ease of installation &amp; product finish,Since there is no align master provided, it's nearly impossible to stick it in the right place.,Nice pr"/>
        <s v="Ok but not bad,Good stand but not quality product,Not so good,Low quality,Worth and good quality,Very useful,Very use ful and easy to carry,I like the product"/>
        <s v="I have been using this phone since 2month it's very good on problem,Nice products,nice product,I am giving  9 out of 10.,Ek dam mst,Tecno Spark 8T,Gud,Lag"/>
        <s v="Handy, premium and fast charger but just 2 outputs,Don’t give much back up,Lightweight heavy duty but charging speed less,Not fast charging to one plus Nord mobile,Power beast with some drawbacks,BEAST mode,User review,Charging is fast. C to C cable and a"/>
        <s v="A conditional beast,Overall satisfied but Wow factor is no missing,Honest one which might help.,Perfect one , You can buy"/>
        <s v="Ok phone,Good Basic Phone,Nice one,Hghjk,Good one,Nokia 150,Listen to this before buying..,Good produt"/>
        <s v="Budget friendly watch,Good product at this price range,Ok,Satisfied,Watch ⌚️ Review,Nice,Display touch was good but screen bazales is too much,Nice watch under 2000"/>
        <s v="Worth Every Square Inch.,VFM, Plastic build. Must buy,3 years of extensive usage , delivered the perfomance to its price,Still working after 2 years,Low in price but sound was high,Super head phone under 1300 rs,Wow nice this headphone Just like fall in l"/>
        <s v="It’s worth,Good,Iphone 18w adapter.,The product is good to use,Nice,Excellent,Very useful and excellent product at an very affordable price. tag,Affordable price, Great deal!"/>
        <s v="Merges with the device, Ultra Thin, Smooth Sliding,Good for Privacy Concerns,Good product,RESEARCH PROPERLY BEFORE BUYING! NOT SUITABLE FOR MACBOOKS!"/>
        <s v="Good to use as a secondary mobile,It's average.,Not user friendly operation of nokia 8210.,Need invoice,Good feature phone with 4G connectivity,Model for worth,Good,Good feature phone, but it is highly overprized"/>
        <s v="Perfect fit n finish. But slightly over priced. Overall good and useful.,Screen cover,Amazing product.. I'm very glad after got it..Now I can use my watch confidently..Thank you Amazon..,protect our screen.,Perfect fitting for m nosice smartwatch ❤,Good f"/>
        <s v="Received defective phone and running from one customer care to another to replace the phone,Honest opinion.,Worth the money but not as good as promised,Good budget model phone,value for money.,Galaxy m53,Good buy for 22k,A little overpriced but gets the w"/>
        <s v="Real Monster 👽,Overall good,Good performance oriented phone,An all Rounder in the &lt; 30k segment,All good, battery life could be better.,A good Phone with few disadvantages.,Value for Money product,❤️"/>
        <s v="Very Good prodat,Battery life is 0 day,Good,Where is switch on button?,Saman kharab hai,Do not purchase totally waste of time and money.,Bhot Gandhi h ye watch,Good 👍 nice"/>
        <s v="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 v="Must Buy,Truly value for money at this price point get this type of quality charger cable.,Perfect fit for my Noise Colourfit NAV,Must try product,Product good,Good product,Value for money,Good product"/>
        <s v="Big Bubble dont go away,Perfect tempered glass in given price,Nice,Overall good but difficult to install,Good quality and great price,Best Tempered Glass👌🏻,Good quality,Best tempered glass used till date"/>
        <s v="It's worth for money and satisfied.,Nice product,Not great but will do,Very good product I like this product.,Product is ok ok as it is too difficult to connect with phone or it not be able to with ios,Must buy,Good, watch was as expected,Good smart watch"/>
        <s v="Its is good but battery life is very poor,Heart rate sanser and battery backup,Nice product,Good product within small price range,poor.,Cool product,Gets disconnected , time n data doesn't updates automatically,It's good deal at 849/- works fine for first"/>
        <s v="Worth the price,It is good,Not Bad,BATTERY LIFE,It melts the smart watch charger,Very good light weight,Achha laga,Can’t be repaired"/>
        <s v="Recommended !,Good product,Please wire quality improve karo,Value for money product.,Amazing Performance &amp; Great Quality,A lot of noise when mic is plugged in.,Great product,Good"/>
        <s v="Wonderful smart watch,Value for money. Good for first time users,Awesome,Best in market,Good,Worst customer support noise,Calls and userinterface is nice,Noise"/>
        <s v="Good Looking Sturdy cover,Perfect fit for 14 pro max,Excellent fit and value for money must buy if using non mag charger,Excellent,Over priced,Awesome,Worth the money,Quality product"/>
        <s v="It's OK,Useful product,All peices arrived,Good product 👍,very nice quality and durable,Seems to be made of recycled material, serves the purpose,Worth to buy!,Terrific purchase"/>
        <s v="Good,Ok,Nice product in this range,1.Camera is not good. Not matching up to 13mp,Overall good,Good mobile at reasonable price !!,No Fingerprint reader,Too good"/>
        <s v="Very Bad mobile,Value for money,Part missing,Ok,Good buy,Value for money,Value of money,Phone works well"/>
        <s v="Great product if you don’t mind the edges,Recommended !!,Looks premium,Real value for money however I wish there would have been stronger adhesive,Its a genuine product,Precision!,Does the job perfectly,A perfect fit for iPhone 13 and has transparent edge"/>
        <s v="Okay product,Descent product,Very Sturdy,Great protectione and design,Good Product !!,Excellent Case with Beauty,Awesome cover,Good quality"/>
        <s v="Good Product,Must buy case for samsung watch 4,Generic but good,Not for watch 4, but for watch 4 classic,Good Product. Touch sensitivity to improve,Worth of buying,Perfectly fit for samsung brezzel,Awesome Watch Cover..Fitted Exactly size ..."/>
        <s v="WORTH BUY ! THE BEST,Good for the price."/>
        <s v="Good,Good Product but Little expensive.,Happy with the purchase,Good buy in price range,Best travel companion,For instagram reels zoom in and zoom out switch is not available,MUST BUY FOR EVERY ONE WHO OWNS A MOBILE PHONE !!!,A good selfie stick"/>
        <s v="Decent,Sad But Don't Buy,Ók,Nice mobile in this bugdet,Performance below low budget phone,Good performance,Budget phone,Very good product nice photo and display"/>
        <s v="Ranjitha,Good one,Best One!!!,Good and average usage,IT'S BEEN GOOD,Good,Overall good product,Nice"/>
        <s v="Quality product,Excellent, it's fast charging,After 12 days not working 😔"/>
        <s v="Best selfie stick,Decent product with one draw back,Best for Recording videos and photo shoot,Great Selfi stick using for 6months,Nice product in this rate,Overall ok but stability is not rock solid,Selfie stick,Nice"/>
        <s v="The first light  Is not working idk why,Pretty device,Good product,A GOOD INVESTMENT,Too bulky,This power bank full charge at 12 hour and I phone 12 will be 4 time full charged not 6 time,VERY GOOD PRODUCT.☆☆☆☆☆,Its too bulky and I would say not good for "/>
        <s v="Good,Good product,Small things looka zoomed out,GOOD PRODUCT,Good product,Good quality product,Little gap to hold the mobile. Struggling every time to keep the mobile in.,Excellent product"/>
        <s v="Perfect Value for money,Everything is great but you can increase battery backup,Worth the hype....simply good!,Ok product,I love tank so much . I bought it only before 10 days .i have charged it only once after buying .,Watch design is good,Overall Good E"/>
        <s v="Good,Good,Worth buying and easy to use,Good,Great product for Ipad Pro,Super,It was good to use and also its fasttt.,Best"/>
        <s v="Quite Good,good pencil,Value for money,Brilliant,Value for moeny product,Must to buy this pencil,Problemsolver,It works as advertised"/>
        <s v="Beast in budget!,Fake negative reviews.,great product under low price range"/>
        <s v="Good product,Affordable,Good,Reding speed is only under 22mb/s,Good product 👍,good,Good product and value for money,All about it is very good product in suitable price."/>
        <s v="Small, not too heavy, good looking.,Quality of material,Nice product,Good,One of the Best Mouse for the price,Good holding good dpi easy to use,Value for money,Nice mouse"/>
        <s v="Good Product,Good,Excellent Product!,Please check before replacing...,Save Trees,overall, a good buy,Save tree,Very nice product"/>
        <s v="Good sound quality but not 40 hours backup!,Decent but not that impressive,Good purchase, good build and good sound quality,Good for cost.,Excellent,Like the product,Value for money,Call Disturbance"/>
        <s v="Good as per price,Good,Worthy for Price,Worth,Unstable on bed mattress - due to curved landing edges,RECOMMEND TO BUY.,Quality Wise It's Not Perfect But 👍 Good As Compared to Market Products,Totally is good 😊"/>
        <s v="The rebel with a defect,Nice product,Really good product,Awesome charging backup 👍,Value for price,Value for money,Bluetooth service centre not available,good quality"/>
        <s v="Product is very good , but delivery was not quite good,Overall good.,Average to good,Stability should have been better.,Price could be less,Best product in this price.,Mast,Value for money"/>
        <s v="Build quality material is not good. I feel it might last for a longer run.,Very good earphones at this price,not grate,More than average 👍,Ok,Best ear phones,Is ok,good wired earphone"/>
        <s v="Authentic review,Overall it's a good headset.,Not for me,Nice product,Best,Amazing product,It's a wonderful boat product,Good Product of boAt"/>
        <s v="Overall good except connectivity,Ideal Product,Ok,उपयोगी एवं संतोषजनक,Ok in this price range,Battery,It is a good watch,Nice watch"/>
        <s v="Good,Overall Good,Decent earphones for the price,Worth it,It's just not like that,Good one,Really Good one under Rs 500,On the budget best branded Earphones"/>
        <s v="Value for money but,functional,Good,Very easy to use,Good,Good product,Good,Cable protector"/>
        <s v="Solid and stylish, but too tight in usb port, average performance.,Good product,Slow,It works everywhere except for car stereo,ONLY 57 GB,Good,Good,Nice pen drive"/>
        <s v="Decent mouse from trusted brand,Value for money,Good,Average mouse.,Good,Cute,Its a good mouse for normal usage... loved it.💕,HP X1000 Wired USB Mouse"/>
        <s v="Noisy clicks - otherwise fine,nice one,Portronics &quot;An New Player in the Field&quot;.,Good Built Quality &amp; Smooth Experience,Good Pricing, Light Weight and Excellent Functionality,Effective Sleep Mode,good,Nice and comfortable"/>
        <s v="A Good wired headset in budget.,They Work Well and Are Reliable,Volume is not as expected,Good sound but too much of bass annoys,Boult Audio Bassbuds X1,Pretty good earphones, but....,Nice Earphone , boult audio X1,Ok"/>
        <s v="Sturdy key-board for office use,Smooth keyboard,Good one,Low budget but good product,Good,Good product,Good,good"/>
        <s v="Worth the price, expecting good performance on extended use,According to this price is value for money Good product,Good budget calling smart watch.,Just Go For It,It's a mind blowing watch,It's good product in this range,Very Good watch in this price Ran"/>
        <s v="Big in size as comparison to other normal sized mouse but works very well,Good for office uses,worth the buy,Best mouse at this price,Item is good.  No issues,It's really worthwhile,Good for home or office use,Rough and affordable"/>
        <s v="DETAILED REVIEW with Best settings for better Sound output !!!,Worth if you know how to use and what to use it for.,Good for non-professional recordings,Buy this and start creating content for your youtube.,Long cable should be optional.... it's too long "/>
        <s v="That's a nice one,Best services.,V good less price than that of market,As described,Value for money,Best battery cells out there,Quality yu,Good"/>
        <s v="Nice ball pen,Good product,Average,Nice Pen,It's a good product,Smooth,It's writing like flowing silk.,good produced"/>
        <s v="Good Quality adhesive, easy to use,Good,good product,Good product,Ok on walls,Very good,Good to use,Very nice."/>
        <s v="Mediocre,Best in Budget and Beast in Quality,Best quality this product,Ear phone With Jack,Nice,good,Good sound quality,Value for money!"/>
        <s v="Boats are the best.,Just awesome,it is good in this range .....,Great product in the price range,Awesome product,Nice,Perfect,Quality"/>
        <s v="Best for general use,Works well for basic usage,Good product in the budget,Ok product. Not so great.,Good,Good one to have,Great Product,Good."/>
        <s v="Some improvement required,Not best for tracking sleep, calories burnt of heart rate.,Noise,Noise watch is good,NOISE,DOes everything well so far,Noises,Bluetooth calling"/>
        <s v="Good,gud,Hard disk,Good product,Serve the purpose,Seagate portable 1TB External Hard disc,Good,Good use"/>
        <s v="Value for money, good wuality,Reliable and easy to use 👌,Good,AVARAGE PRODUCT,VGA quality!!,No mic is available in the product,Basic functions ok,Good when used in day light"/>
        <s v="Useful for simple use,Great product,Good,Good but not satisfying 🙂,Good product,Good product at this price.,Not for gaming,Good product."/>
        <s v="Worth Buying !,Good one for the offered price,Good one in that budget,Good one.,best at that price.,good,Ok,Very good product"/>
        <s v="Very Good for Beginners,Light weight &amp; sturdy,Product is good and light weight.,Excellent,Easy to use and light weight to carry,Superb tripod, I'm happy🙂,good product,Ok Good"/>
        <s v="Best to use wid like any phone.....it has great range,Good in this budget,Good,Very good for music lovers,Nice product,Boult audio airbass z20 review,Good product impressive,Worth of buying"/>
        <s v="Great pendrive,Value for money,Good,Kaafi slow hai, heating issue bhi hai,Good and fast drive,It is best pendrive at this prize.,Satisfactory with a bit heating issue.,Average"/>
        <s v="First day impressions: A BEAST!,A decent all rounder.,All good but multiple pairing is awful,Good Product by BoAt,Good Product (but Not well-finished) at a Fair Price of 1599"/>
        <s v="Nice,Good and light calculator,Cheap buttons,Good calculator,Good product thanks Amazon,Super dealing,Function,Ok"/>
        <s v="Works as advertised,Good product,good,The Product works as described and is super useful,Not good range,Goog item,Does increases range and speed of Internet,ONE TIME INVESTMENT"/>
        <s v="Good Sound,Not bad,Some what satisfied with the boat 242--- 4.5/5,Outstanding fantastic,Good purchase,Nice product,Good quality,Best gaming earphone"/>
        <s v="Fantastic Cute Tripod, **Detailed Review**,Worth it purchase...,Good,Good But Could Be More Better.,Camera / phone holder is not stable  🛑 NOT VALUE FOR 💸💰,Good tripod for mobiles, cheap and beginner friendly.,Very good,Satisfactory"/>
        <s v="Got less storage.,Good deal,Looking is fake product... Storage capacity 58gb.. Menstion64gb.,A nice gadget.,Nice and good,Trusted brand,with adapter!,I liked it's performance and quality.,Good quality"/>
        <s v="Best.,Price is high,Trusted and genuine HP ink cartridge.,SENT A PACKET WITH THE SEAL ALREADY OPENED.AND THE CARTRIDGE FOUND TO BE DUPLICATE/FAULTY/USED ONE.,Compatibility,Product is good  but price is to high,Good,Okay"/>
        <s v="Good,Affordable and best,Check the size !,value for money,Reached too late,Not good for keyboard. Not transparent,Not bad but,Big size"/>
        <s v="Speed is not as expected.,SanDisk Ultra 128 GB USB 3.0 Pen Drive,Good,Good,Nice product,Good but....,Nice but slow,some glich happening otherwise good"/>
        <s v="Worst Customer Support , Most Regretted Purchase,The product is a looking good but not a good sound quality, and then packaging is a very poor,Good,Missing Eartips disappointing but its a good headphone.,Connecting only one device,getting off after3 minut"/>
        <s v="It's is working is super,one of the most good product,A good prduct.,Scroller,Fully satisfaction thank you so much,Usage is easy,Good product,Overall the mouse is good."/>
        <s v="Really good for the price [6/8 months update], but with a late appearing issue,After 2 months,Right bud is not performing well,Good value for money!,Working as expected,Best at price,Good built quality, functions need improvement,Product is good but batte"/>
        <s v="Value for Money,As usual,Good,Best deal,Very reasonable,Great n cheap,Awesome,Not for camera"/>
        <s v="Nad performance and no customer support. This model is not registered on zeb official web site,Good,Nice ✅,very good product in this price range. Look is beautiful, it's like a small pet.,A Good mouse to have while Playing Doom Eternal.,Over all good mous"/>
        <s v="It's worth it,Very very nice product at this price.,Very good product,Good,Affordable,shouldnt keep it open for more than 15 minutes,Nice 👍 product...,Good quality"/>
        <s v="Decent quality,Good for the price,Value buy,It's good value,Ok ok quality,It have enough thickness. Good quality,Easy and smooth,Fine"/>
        <s v="Good.No Problem,Good Product,value for money purchase,Nice product,good product,Good,Ok ok product.,Go for it"/>
        <s v="Noise cancellation is just a hype,Okay,Sound,good quality of sound and battery backup is also good.,Ok,Good product on this prize range,Boult Audio,Ok"/>
        <s v="Superb headphone one of the best,!!!Amazing product!!!,Quality is so so good,No battery🔋 backup and no flexible to use,Very good,A good low budget earphone,Obsem product but sound quality is not best,IT IS GOOD PRODUCT"/>
        <s v="Not bad,Good for engineers.,Good,its great !,Good,200,Good,Superb quality"/>
        <s v="Average:/ Works but light is not that attractive.,Photo graphy,Easy to use,Easy to handle,Easily portable,good,Quality and portability,Best Budget Ring Light"/>
        <s v="Wow,Good,Nice product with some issues with the battery port,Worthy,Good product,Ok but large size,Value for money,3 years warrenty vs 1 year"/>
        <s v="Very useful product - but hardware is not so sturdy,Great Customer Support,Overall a good Indian product.,Really good to help internet running during power cuts,Good product and effective customer support,Value for money,Does Not support 4 hours as per th"/>
        <s v="Excellent offering from TP-Link,Signal disconnected,Bad packaging from Amazon,Good product for that money,The WiFi range got increased, compare to my old Router!,Very good router in this price segment,Good Product,Wifi router"/>
        <s v="Good but check the below mentioned things,Going to buy it again,Decent headphone,Good quality headphones,waste of money,Best product in this prize range. And the colour looks fabulous.,Size,After 1 year of usage"/>
        <s v="Best buy you will not regret,Fantastic product,Nice,Worth of money,It's working realy well and i am satisfied with the result,Good Earphones base and sound quality is good,Value for money,Very Good Product"/>
        <s v="Good,Kids love this,Simply superb,Happy,Good,Nice gift for toddlers..... Good for elders too, to mak notes,Nice,Useful"/>
        <s v="Keys got hard after 2 months usage.,Temporary buy value for money daily use,Guys please don't buy cheap keyboards online,keys are clustered,Good,Good product,Don't buy these types of keyboards for typing purpose,Nice"/>
        <s v="Nice,Value for money.,Compact and easy to use,Worth to buy,Clicks are hard but good allover,Good!,Avarage,Hard buttons and harder scroll wheel button"/>
        <s v="Best quality &amp; value for money,Great sound quality,Atif,Value for money,Good one at this price range,Good Headset,Good for a year use the cousin covering will get torn with time,Good"/>
        <s v="Awesome sound, but FM is not clear,Good Product!,Guarantee Nahin de rahi hai kharabi hai,It's nice worth for rate,Good product,sufficient sound clarity and connectivity,Sound is best bass is best 👍💯,Good 👍"/>
        <s v="Excellent Product,Good,👍,Meets purpose,Nice battery,Good,Value for money,Works flawlessly"/>
        <s v="Good quality but one defect,It fulfill its purpose,The laptop stand is good but could have been better with a grip in four sides!!,Height mentioned is wrong,Worth The Money, Good Quality, but wobbles only on bed,Damage in transportation,Good product.,Dura"/>
        <s v="Fast, but heats up and throttles...,Its a Useful One.,Good product at this price range,It's looking good and fast,Storage issue,Worth,Good,Very good"/>
        <s v="Nice product,Size is not to big not to small,I liked it,Ok,Really good,Thinner but nice,Superb product as quality and comes at affordable price.,Costly mouse pad"/>
        <s v="Got it for 280/309MRP in amazon sale,Easy Installation!,Original,Good,Orignal product,Ok,Excellent,Original"/>
        <s v="Note it before purchase headphone,Totally value for money, sound quality is good,Ear cuffs easily detachable,Decent for the Price,Best one in this Budget,Bluetooth is connecting should be improve.,Good Product.,Nice product"/>
        <s v="Comfortable keys and smooth typing,Good at this price,Good but space button very not working properly.. defect product..,Descent,Good product,as money as goods,good,Came with 2 keys not working"/>
        <s v="bit wobbly and too compact,Easy for the eye level,Not up to the mark,Good product,Nice,Serves the purpose,Best to buy,No"/>
        <s v="Worth buying it.,Nice,Good product,Good,Logitech is the best there - problem with the sroller,Very good product,Value for money product,Good quality"/>
        <s v="An Overall Good Product.,Great notebook, but..,Good,Awesome,Paper quality not nice,Very good copies,Design,Good product"/>
        <s v="Nice,Scroll wheel is extremely small,Value for money 💰 during sale price become much lower than normal that is time to buy this.,Ok,It's a quality product...,Good product,Mouse OK but upper part Flimsy,Product is good"/>
        <s v="Decent Product,Very useful,Daljeet,***,Good,Working well but heated much while charging,Value For Money and Worthable,Good among all rechargable batree"/>
        <s v="Works just fine,Nice earbuds, but not quite as advertised,The sound quality is good but not better than wired or neckband earphones.,Overall Good,Nice product,Good to buy, for compact ear pods with decent sound battery and sound quality,Good,👍 Good"/>
        <s v="**UPDATE MARCH2021**Decent for a USB 2.0 Device but don't expect anything above SBC *FALSE*aptX,Works very well, for Linux too,Using it to connect with ps5 controller on pc, no issues !,Not bad,Nice product with some cons,Overall good product 👌,Okay if o"/>
        <s v="Ya Nice..value for money..,Overall decent Product,Great deal for 1200,Good but heats up a little and error issues,Fast and efficient loved it,Does the job,Very good,superb"/>
        <s v="Noise smartwatch,The product is good overall,Good Battery backup,Okayish product,Watch not working,Satisfied.,It's great watch,Noise"/>
        <s v="Tiny helping hand,Good product,As a whole good product,It works,Used ,as of now satisfied with the product,beep sound while connected,Good product,USB to C adopter"/>
        <s v="On average is ok ok pricing,Good,Quality good.,Better,The original ink cartridges are always the best,Costly,Expensive but the product was good,Good"/>
        <s v="Good product but low quality at less price,I took for meetings and it working well.,Good but built quality ok,Problem with comfort for long hours calling,Headphone,It does the job well.,Noise cancellation is quite good in this price range.,Work with teams"/>
        <s v="Worth a Purchase. Good Quality product,Strong, Mutiple channel, Durable.. Worth it ...,Robust, Durable (Phone Holder is added but not mentioned in Product details),Really Liked It!,Mast h,Nice amazing product,IS GOOD BUT NOT RECEIVED MOBILE HOLDER AND THI"/>
        <s v="Okay to use,Worthy product ...!!!!👍,Single band. 2.4 ghz only,Difficult,Valued for money,So far all is good,Ok,it’s for 2.4Ghz"/>
        <s v="Multipurpose and time-saving,Good notepad for travelers,Nice for the personal stuff,Super 👍,Most amazing product.,Too costly,Useful product,Good"/>
        <s v="The quality is surprisingly good! Happy with the purchase!!!,Perfect,Good,Good product! Original stuff with exp date 2024-05! Worth the money!,Could get used to it,Good,This product should not be played with fiddle with it or or open it roughly,Cool"/>
        <s v="LTE features (no other feature tested),Decent watch,Good not great,Great watch let down by battery life,Good fit, good apps,Wanted faster charging and better camera feed.,Mobile app Needs to be improved facing connectivity issues,Good"/>
        <s v="BUDGET TWS,Does its job,Bhomick bhasker,Noise is nice,Des Raj,Noise -Good one,It's sound quality,It's worth it"/>
        <s v="Longevity isn’t as long as I thought it would be,Good,Value for money,the expiry date and price covered by an external sticker. Can't make out anything,Good,Excellent customer service..,Good product,Good"/>
        <s v="The price should be less than 500, not a very great product.,Good earphones,Average,Good earphone,Good for common men.,Nice headphone,Good looks but bass is not good as aspected..,Nice product"/>
        <s v="Good monitor in this price range,My Best Buy in 2022,Average product for daily use. And some gaming.,its a good 1080 monitor,Nice product,price relaetd issue,Worth monitor this price,Decent monitor at this price with limitation"/>
        <s v="Good,Product as described,Good for the price,Value for money,Good Product,Good product,Continue bright 3days no complaints,59 Rupees worth it"/>
        <s v="Good product,Value for money,Car charger,Good product,A good product- must have accessory for car,Good charger,Good,बहुत ही अच्छा चार्जर है"/>
        <s v="To good,Build material,Super,Good product,Budget bluetooth speaker which serves the purpose of low volume on a phone or laptop,best,It's OK to use in small room. But for Outdoor activities it will not meet our expectations.,Awesome product"/>
        <s v="light weight okay in this price range,Value for money,Good,EASY TO USE,Value for money,this is no soft touch keyboard,Good product in this price range,Budget friendly"/>
        <s v="Good headphones, the sound is good, not sure about comfort,Just Ok,Budget Entry Level Banger Headset,Good quality product,Good multipoint connectivity. Falls off the ear,Good quality, but battery draining,ANC very bad,Bluetooth not working after 4 month"/>
        <s v="Very fine product..,Good,Worth the money,Does what it says,Value for money product but brush is not good.,Easy to use,Good product,Worthable"/>
        <s v="It takes Forever - to transfer anything. Maybe I - misunderstood &quot;Ultra&quot; or somebody missed &quot;Ultra-Slow&quot; in the model tag line.,Comprehensive Review of Product, Company &amp; Seller,Desigh and usage,Good purchase not best,Sd card,Good Quality product,Pendrive"/>
        <s v="VFM indoor use (living room/bedrrom) use and clear view upto 120sqft rooms,Best camera in its segment but the app lags,Best,You have to pay to avail all services,All good,I was sent a used product...,Good Product,Upto mark"/>
        <s v="Good,Bluetooth range coverage is poor,Good product,Below average product model,Good product.,Complaint,To be honest these ear buds are actually decent and legit,Nice Product"/>
        <s v="Works Good,Perfect replacement cell for trimmer,Wow,As they said in ad worth it,A good product,Fit for phillips trimmer.,Good,Good Product"/>
        <s v="Handy Mouse,Good quality mouse,Good one.,Good,Good cheap reliable,Gud quality mouse,Very comfortable,Quality + Less Price Makes it Best to buy."/>
        <s v="Good,Boss of premium note books 🏆,Didn't expected single binding!,Good purchase,Good Quality but paper could be thicker...,Worth the Money!,Good quality,Nice products"/>
        <s v="Super,Excellent structural rigidity,Durable and classy,Sturdy. Good quality,Good quality and durable.,Best,Good,Tough built quality and smooth movement of zip"/>
        <s v="Clear voice,Nice,Good and recomended,It was a nice product,It's good.,Vishal Mandal,Value of Money,Bass quality was good"/>
        <s v="Don't believe the other reviews,Awesome sound and clarity for like name JBL,Bass is ❤️,Quality,Excellent sound quality and bass,, gud battery life Best speaker for single room use,Sound is not protect,Good audio.,Not a significant upgrade from JBL Go"/>
        <s v="Gud for the price, but adhesion quality is not very good,Nothing unique……,Attracts too much finger impressions,Perfect Fit (Almost),Easy to install,They provide tissues and wipes,Work well and easy to install,Gud product in budget"/>
        <s v="Value for money,Very good.,Overall good but very fragile! KEYS STOPPED WORKING AFTER 3 MONTHS,Got what I wanted,good,Recommended I used wired version,slightly overpriced but worth it.,Product"/>
        <s v="Good silent mouse,Too small to hold!,Reviewing after 8 months of with battery backup review,Its very small  do take note of that,** Nice product,Good product,Good Buy for normal use in office,Stylish mouse"/>
        <s v="Received defective item update: better now,Good product,Good connectivity,Good 👍,Go 4 it.....,Easy to Install,Nice product.,Works good"/>
        <s v="Good for typing, compact,Good product but bad packing,liked it,No caps lock light,All good, except the tiny dongle which has high chances of loosing.,Amazing product incredibly bad packaging,GOOD 👍,Mouse light is not working but it’s working"/>
        <s v="Nice but price should be reduced,WORTH FOR MONEY,Good meterial,Table is good,VALUE FOR MONEY,Good product,Please sell spare parts also,Good"/>
        <s v="Very easy to use,Easy to use .,Best calculator for CA students,good performanace,Nice,Best,Very nice and steardy,Good product"/>
        <s v="Good product but little costly,Very sturdy and easy to handle and carry,Ok,Good one but not exactly like shown pictures,Good,good quality,Good quality product,Very strong but not stable at all"/>
        <s v="Good and does it’s work,Nice product working absolutely fine,Good,Good product,Value for Money,Okay overall,Value for money..,Good product for i phone users"/>
        <s v="I like to draw on it,Best  writing pad,Great for Noting or Doodling,Good to go,The pen is too flowy and the strokes are coming out a bit thick,Magic Slate 15-inch LCD Writing Tablet,The quality and build seems good so far.,Very useful product"/>
        <s v="Average usb hub,Inferior quality goods,its CHEAP,Built in quality is low,Ok,Finish is not very good,Recieved damage piece,Packaging was damaged and is not new piece"/>
        <s v="Dissapointed in the microphone,Overall Good product in budget,don't buy for calling purpose..,Gets the job done,Good,Value for money,One side stopped working in 2 months,Very average sounding earphones"/>
        <s v="Very good mouse Under 500,pretty good gaming mouse,very good in this budget,Really comfortable,good mouse just plug and play,Good enough,Best budget gaming mouse,Too big too hold, but you will get around it."/>
        <s v="It's just good !,Good for WFH,Works according to needs,Great product for beginners,Good for beginners,Very nice product,Ambiance sound capture,JBL mic is best for Biginaers"/>
        <s v="Overall Watch Review,Descent  looking, perfect working smart watch,There is a bit of snag in wake up mode,Battery is not good only one day it will come,Beginner friendly apple clone watch,elegant look,You can go for it!!,Nice product but the touchscreen a"/>
        <s v="Nice .,very good batteries received,Longtevity,Good product, Good seller,Reasonable pricing,I liked the package and product is very good,Good,Value for money"/>
        <s v="Good quality product, Best suitable storage for 4k videos,Perfect for nintendo switch oled,Best in the segmet...,Expensive,Product Is Good,Good,The delivered one was 90Mbps write property,Nice Write Speed But Read Speed Is not that much is giv..Read Speed"/>
        <s v="Value For Money But....,Compact and Budget friendly,Average,Nice product,Premium build but hoped it had more USB3.0,Decent product,Very useful for Mac users,Works fine with Macbook air M2"/>
        <s v="Best Speaker at low price,Good quality,Very small compared to price.,Pocket dynamite,Cute one,LOUD AND GOOD BLUETOOTH SPEAKER,Portable and good one,Superb yet portable speaker"/>
        <s v="Quality is worth the price!,Good for holding,Packaging was not good,good product,Good Product,Built quality of product is excellent,Best in quality &amp; look,BEST"/>
        <s v="Worth Buying,It's a very good product at these price range go for it.,Camera SD card reader,A very handy gadget for transferring data between various devices,Product is good and working properly,Nice product,Reveewing after 3 weeks.,Use full product"/>
        <s v="Con = no bandwidth control,Setup is smooth and easy,Good coverage,as money as goods,The signal reach could be better,overall is ok,Product,Class product from TP-Link! A worthy investment."/>
        <s v="Clearly makes a difference,Good,Value for money,Good material,The ink of parker is very lite,Good,Good,Very good"/>
        <s v="Decent quality product for the price,Nice product,Sturdy,Nice companion,Need for those who has neck pain working on Laptops,Laptop stand,Good quality,Good product"/>
        <s v="Early impression comparing MK215 with MK270  - bit underwhelmed,Lagging,It is working fine till now.,Does the job well,Excellent,Worth,To avoid lag, plug into USB port without neighboring connections,Good"/>
        <s v="The best earphones you can find out there under 500 Bucks..??? Are they Comfortable..?? Let's find out.....,:( Not so good Not so bad :),Good but i don't recommend,Sexy,You can expect it to work for a year,Good buy but 1 side earphone stopped after 6-7 mo"/>
        <s v="Good note book,Five Star Product,Nothing,Not bad, decent buy,Amazing  quality,Good quality paper/binder/separator ( Value for money),Great for writing notes,One minus star is for one defective piece.."/>
        <s v="Does not fit the Duracell label,Very appropriate &amp; long lasting cells,Uh should buy,Ok,Value for money,Great battery,Badhiya,Nice 👍"/>
        <s v="Click-Bet,The alphabet doesn't light up,It is good but sometimes button got stuck and ruin your game,dont get your hopes too hight up,Good and superb but the RGB modes are less but good u can go for it,Itz mouse is so smout,Good,Cool looking"/>
        <s v="Average pendrive with mobile connectivity,2 in 1 type c and usb,Worth for money,Fine purchase,Great to store memories and notes,Nice,Value for Money.,Very good product"/>
        <s v="So good ,nice looking,Value for money and a nice product,Awesome Product,overrated,Really good,Good,It is very good 👍,Good"/>
        <s v="Good,Quite Good, just a little too costly, but worth it,Best in this budget segment,Table is good,, wood is hard, legs are strong, but plastic frame is broken at one corner,The product quality is good. The size is small. It is stable not bending while wor"/>
        <s v="Good product,4 star overall,Good, nice worth it,Good cable,Good product,Reasonable price, good quality.,amazing,PERFECT!!"/>
        <s v="Great for typing horrible for gaming.,Performance good and smooth. 💖💖,Value for money,Keyboard,good for the price,This is the best wireless keyboard,Worth it product.......,Nice one"/>
        <s v="No TRRS to TRS converter in the box,Not suitable for DSLR camera,Good for beginners,OK,Don't buy,For beginners it's good,Average product,It is a good and useful mic for YouTube content maker"/>
        <s v="Fits well in ears,Controls / Performance / backup,JUST OK,Good buy with small hiccups,Not good for gaming,Overall good product.,It's good,Active noise cancellation ok"/>
        <s v="Totally worth rs99,Best,Good,Valuable,Fulfil purpose, easy to carry,Good product,Good product,Good"/>
        <s v="Very responsive and stylish mouse,Simply Awesome,Satisfactory but OTG not working,Satisfied with this wireless mouse,Overall performance is good.,Overall very happy with the product,Strong build with silent click,Excellent mouse for the price"/>
        <s v="FPS increased in games after installing it 😍,Worst Experience turned great,Very good product,Really increase performance,8gb ram r*8,It Worked,Good ram at good price.,Good RAM"/>
        <s v="Most featured UPS,Not Sufficient for a 65&quot; Sony 4K TV,Easy to install,Kind of useless for a PC with a GPU,How to return,Value for money,Big,Good stuff for it's purpose, it is working"/>
        <s v="Value for money,Small-sized Notebook,Worthy for money,Quality,I think it is a normal product,Value for money,Quality,Quality Product"/>
        <s v="Good work,super quality,Good mouse. Handy for work from home.,Good Mouse for Laptop,very nice to use and soundless,Good,At this price, it's definitely best. Good working and functioning.,Good"/>
        <s v="Worst product😡,Ok product,Good product 👍,Good. Does the Job,Fitting Issue and Charging issue,Not working.,Superb I love it,It's ok nice..but not up to the mark"/>
        <s v="Brightness effect,Birthday Gift for my nephew...,Product damage,Very good !,Nice product,Very good product,Just Ok Ok type Quality and costly, Not a Standard Quality Product.,Good quality product"/>
        <s v="No any specific,Ok, in this price !,Write karte samay vibrate hota hai,Good but little hard to use on bed because of curvy edge,Poorly designed product,All over good product,Poor Stability,Good"/>
        <s v="Good &amp; attractive,Very versatile,Good,Good Product....,Good night light at 5Volt.,Pretty good product,Good,Nice bt it should be in direct plug not in usb"/>
        <s v="[Updated] decent tws for under 1k,Sound clarity.,Good Product,Buds are very good Quality.,Nothing,Budget Friendly,Amazing sound,Good product..."/>
        <s v="Worth the proce,Can't complain for the price,Good product,An Affordable Mouse Pad,Office only,Badiya,Worth it just for the cost to quality ratio.,Good.. But could've been excellent."/>
        <s v="Good quality,Good quality product,Must Go For It 🥰,Great case to carry charger or manage cabled products,Good,Rugged, compact. Would have been better with a loop to hold.,best for your earphones,Good"/>
        <s v="Good Product But Spped Upto 30mbps,Nice,Regarding Card,Excellent SDCARD,Good,Fake product,Good,working fine read/write speed is good"/>
        <s v="Worst Quality Stand,Very productive product and value for money.,Good,It is functioning good,Product is good but RGB is of no use - RECOMMENDED FOR WHITE LIGHT,Nice,Worth for money,Good product for it's price range"/>
        <s v="Good 👍,Product is Good,VALUE FOR MONEY,Worth it,Notebook is good and paking in very bad,Very nice book and good packaging,Nice set of 12 Lovely 😍 Books 📚,The books are beautiful"/>
        <s v="worth buying this mouse!,Good,Traditional mouse that does the job,nice,GOOD PRODUCT AND GOOD QUALITY,Worth the price money and amazing built quality,Compact mouse,super comfortable"/>
        <s v="Price wise the best in Category,Laptop is not sitting properly on the stand.,Product Quality,A good product.,Awesome product,Not that good for heavy 17 inches laptops,Good product can be better,Value for money and compact"/>
        <s v="Good enough for now.. Could be better..,Amzon better then Flipcart &amp; Others,Compact and Reliable 2TB External HDD: A Must-Have for Storing and Backing Up Your Data,💝👍One of the best available mechanical external hard disks,Nice,Woth Money,Good product,H"/>
        <s v="Amazing Product!,Good product at in this range.,Thik thak photo aa jata hai.,Good product,Review,Nice hd webcam,Not all of Logitech's products are excellent.,Decent buy for the price."/>
        <s v="Nice product,It works!,Indoor device, not for field use!,Does the job,Value for money product.,Good product,Till now...Using since 7 days..It's good,Useful USB multiplier"/>
        <s v="Decent Prodyuct,Normal,Good product,Great product,Good product,perfect,Built quality of product is excellent,Excellent"/>
        <s v="Good for cooling,Not good for gaming,quality n performance,Good product,Nice performance,ABOVE AVERAGE,Good at this price (999),Works fine"/>
        <s v="Good,Decent purchase,Awesome product,Worth,Does exactly what it meant to do !!!,Good product,Good,Worth buying"/>
        <s v="Could be better.,Nice for office use,Good,Nice but little small,Nice mouse for office work not for gaming.,Good,Performance i good...,sleek n smooth"/>
        <s v="loud &amp; clear,Avrage in budget range,Best for beginners,Good for price,Very nice mic in this price range,In budget,Product Good, Packaging damaged.,Gzzzbbbbb mic 🎤"/>
        <s v="Not sturdy enough but good.,Product looks good for the price,Good One,Good quality in this range....,Budget buy,Good,2 problems i noticed,Incorrect steps order"/>
        <s v="Okay product in picture,Good for students,Nice product,Portability,Great product at this price,Just working,Nice,Good"/>
        <s v="Sound Quality : Boat Stone 650 vs Nakamichi Speck vs Boat Stone 200,It's just a speaker with less sound,Okay to buy,Sound is not much loud in maximum volume,Boat rocks always,Excellent 👌,VFM PRODUCT BUT THERE'S MORE TO IT. READ ON!,Excellent sound qualit"/>
        <s v="Material not worth,Stable for use,Overall product is good,Durable, travel friendly,Adapter,Useful product for international travellers,Doubtful for Durability and sturdiness,very good product"/>
        <s v="Stone 180 is good as a portable speaker.,Good but not that much ok sound,Nice,Battery life,Poor battery life,Not have loud sound,Value for money...,Average"/>
        <s v="Average,Value for money product,Nice product,very nice product... screen should be little bit more bright,Product looks Good,Nice product, easy to use and perfect delivery,Overall nice,Good"/>
        <s v="Good,Heads up,Good product,Bright in color  good product 👍🏻,Nice dark colors...,black  and dark blue paper not supplied  as it should be also there making it 4x12,Quality is too good,Nice bright colour"/>
        <s v="Cute one,Received today and installed.Observing performance.,Provides 1-30 to 2 hours backup,Perfect modem and router UPS,Nice product with some drawbacks,Shandaar Jabardast Zindaabad,As expected,Excellent product for apartments with DG backup."/>
        <s v="Absolutely worth the price,Best product on low value, definitely gofor this,Works the way it says,Economical. Very light. Quite sleak. No good robust packing.,Good one!,The Best,As expected quality from a company like crucial. 4.5 Star Rating,Best in clas"/>
        <s v="it's nice. simple and easy.,It's good but I ordered avengers printing I got other one,Not A4 size,Nice product but not value for money,Money not wasted.,Good For Day-To-Day use,medium size notebook,Good for note"/>
        <s v="Nice Product,Good one,Nice to have!,5 star (i gave 4 btw) just 1 con and its huge for me,Good table to work from bed,Laptop Table.,Best stand available,Like it"/>
        <s v="Best at this price range.,Value for money,Value for money,Little bit compromise with make &amp; connectivity, rest all perfect 👌,Nice,Nice,Good,Good product"/>
        <s v="nice design.,Worth the buy,Pretty good,Nice product.,Jordaar,The product is an averagely good product,Good enough,Awesome"/>
        <s v="sometimes writes are little slow, otherwise fine,great product,Worth 100%,The only thing I was being deprived of was it's color.Instead of blue,I got a grey one.,Good product,Good product,Not with password and mailio softwares  this product not work prope"/>
        <s v="Thik thak he,wired,Sound boss,cheap and best temporary speakers,So loud,Bass,BEST QUALITY SPEAKER,Very nice"/>
        <s v="Product is good,Lots of fun for the price,Good to use,Handy,Concept is good,Lightweight,Good for children,a best device for your child to make them intrested to study and practice."/>
        <s v="Good for my work,Worth it,Hard disc is not detecting,Good hdd with a 1.5 tb storage.....really cool and fast,Faster data transfer,Nice,Reasonable price,Sleek design"/>
        <s v="Good product,Good quality,Good,Great mouse pad,Good worth the money.,Works flawlessly for many years,Nice mouse pad,Quality"/>
        <s v="Not to the mark.,Ok.,Good Product,Good but lack some features,Best quility,Nice,Good for money,Just as expected."/>
        <s v="Very very very good in terms of ergonomic,Good keyboard but have some cons,Good For Daily Use,Easy to use, hard to carry,nice,Excellent, Durable and connects to any gadgets including IPhone,Not suitable for all,Absolute Rubbish -&gt; Moderately Good Product"/>
        <s v="12V2A RouterUPS,Decent Product,Product quality,Effective and functional,Works with jio 12v 2.5A,Good product but not supported for my Wifi,Amazing product very helpful at times off power cut.,Good one to buy"/>
        <s v="Adhesion,Good product,Does not stick,Nice sticky note,good,Not up to the mark,Worth to sticky,GREAT...."/>
        <s v="Value for money,Good,Everything is good but prize is higher side,It's good product, easy to use, but not for kids,Very good,Good product at this price,Very good product in very cheap price,good product,  i am satisfied"/>
        <s v="Value for money Product,Watch start button,VALUE FOR MONEY,Budget smartwatch,Watch is good,Good watch.Lekin jab recive Kia,watch on tha.Alarm pm me set nhi hota hai,Only am me hota he,Good watch,Amazing watch amazing colour! Just bought yesterday, will sh"/>
        <s v="Missing Cable, User Manual and Weak Network,Good,Nice,Home use product only,Good,Not usable for office work,Easy to use.,Bad experience"/>
        <s v="Good product, Cheap and works well,good one,Nice charging power.,Nice,Good,It's a cable,Durable,Laptop cord"/>
        <s v="Great keyboard, average mouse.,Good for daily use,Mouse is too small in size to use and getting pain,Must buy this for normal use,Noisy and not Ergonomic,Great Product,Well suited for ordinary and official usage.,Nice Product"/>
        <s v="Good for office and watching movie,Product review,It's worthy to buy,It's fine,nice item,Overall Good,Best for Beginners,Small size but still sturdy strong . Useful for bigeners."/>
        <s v="Very good performance,It's been more than a month and it's been working good till now,good quality,Good,Nice one,Excellent,Cable outer surface is oily based,Genuine and good cable👍"/>
        <s v="BEST VALUE,Good product,Good,Good,Very good product by Kingston. But size of pen drive may reduce.,Nice product with 5 years warranty in 250 rupees,Good product,Not up to the it's Specs"/>
        <s v="Good performance,Good backup,Good,Slightly larger than ordinary AA,Good product,Good product,Less durable,2 Year Old Product Delivered.."/>
        <s v="कुछ खास नहीं बस ठीक ठाक है,Not good for regular use,pathetic battery back up,good,Does as it should,Very pathetic battery - never buy,Worth buy,Good, but 1.2 v please check when buying"/>
        <s v="You want to buy an apple-like earpods w/o having to pay the apple price.,Fragile!,Nice auido quality but poor build quality,LOW BUDGET PERFECT CHOICE,It's good,decent purchase,Worth it,Good for the price."/>
        <s v="very good product,The replaced item is fine and working good,Nice experience,Good Product For PlayStation,Poor insulation,Nice,Serves the purpose,One of the pins were broken"/>
        <s v="Fine for beginners but brightness is low ...increase brightness ..,Good,Size and brightness,It is good for rough work,Very nice &amp; satisfactory,Very low brightness,Na,Nice product for this price"/>
        <s v="Value for money.,Value for money,Price could be lesser,Ideal for new MacBooks,Average and overpriced,Meet the expectations,So I got the product on 11th August 2022. This is the initial impression of the product.,Ok ok product"/>
        <s v="Nice product from Zebronics... Using for laptop,Gr8 product need more sound quality,Sound,Best Product 👍,Sound bass,Value for money. Wired and aux quality is poor,Compact speakers for PC/Laptop,Worthy for our money"/>
        <s v="Good Quality Mouse,good,Good product for its price and warranty.,Not the best but does the job,Okayish,Go for it,really a good mouse in 250,not proper size ,it should be Littel big"/>
        <s v="Honest review,Cushion grip is coming out,Mast h ! Jaisi dikh rhi same ayi ,majboot bhi h,PHONE HOLDER IS USELESS,product quality is good as per price u can buy it,Go for it!!!,This bed table is very good. Go for it.,Not sturdy on the bed. Cheap material u"/>
        <s v="Not as per Description,It's not a 2800mAh battery. It's 1800mAh. They are fooling you with the name,Design problem of getting overheated,It is good medium speed charger,Good,Ok Chinese?,Good,Fast Charging"/>
        <s v="Nice cover,Value for money product.,Good,Worthy,Snug fit 😃,Fits perfectly | Looks stylish | Lightweight,Nice flip case,Beautiful product received"/>
        <s v="Great Build Quality!,Great condition,Nice,Good experience,Good purchase,Just not A4.,GOOD ONE,It useful but buy it only when the price is under 100. Then u will get the profit."/>
        <s v="Average,I like the 'Pentonic' pens,which is why I had made the purchase.,Useful,Liked it,Nice,Penatoni pen is good work,worth it,Useful"/>
        <s v="Sleek and battery efficient!,It's made for ergonomic and lighter use and a silent one.,Good one.,Great product,Cute, but colour mismatcg,Best for Daily use,Good product,This Pebble mouse is just mesmerising to use"/>
        <s v="Great,Don't but space pencil,Ok,Best pencil,Nice pencil,It is ok,MRP on the box is 95,Best in its class!"/>
        <s v="Good product with less money,At this price ok ok.,Good product,Good mouse at this price range,Good,Good for daily use ke liye,Good,Good"/>
        <s v="It is kinda heavy and i suggest u should use an mouse pad,I'm not a pro gamer but this mouse does the job well,Valuable mouse,Value for Money,Don't buy if you are planning to buy this for FPS Games,Good according to price and specification,Super looking a"/>
        <s v="It's good,Good,One of the few items on amazon that are original,Awesome!,Nice quality products 👍,Best price,Nice pen,Good pen"/>
        <s v="Good for gaming.,Worst earbuds,Not upto Expectation mark,Good enough,Worth it,Not suitable for long use,Ear pain,Sound quality and build quality is good 2022 its a best choise"/>
        <s v="Does its job for the price,Not for music but calling,Good product - value for money,Not for Music Lovers, good otherwise,It not working now,Great look and light weight,Good earphones,Average performance"/>
        <s v="Very nice quality,Good one for office use,Good,Try na cool.,avearage,Nicee,अच्छा है,ABC"/>
        <s v="Good quality,Bindaas watch,Good,Must buy,The LCD display is much better than shown in images or videos,Love to Noise Brand,Good product battery backup good,Nice one"/>
        <s v="🌟🌟🌟🌟,Good product,Nice product,Product quality is good and price is also very good,Easy to install,Nice product at this rate,Not gona regret after buying it,Best caddy in the market"/>
        <s v="Just gets the job done. Not so fast as it says,Ok ok for value for money,Good product,Good quality at this price range,Good product,Good value for money.,Good product,Similar performance to Ultra series card"/>
        <s v="Its okay!,Good product,battery life is decent and call quality is impressive,battery is not good,Good product,Nice watch,Good,Not for accuracy,Good looking and beautiful display"/>
        <s v="Must have product,silent but not fully.,Good product,great product,Best value for money,Sleek &amp; Smooth,Good buy,Just buy it !!!"/>
        <s v="Great at this price range,This propods are overall good .,Avarege but call facility bad,sometimes not working properly,Not worth it,Nice product,Good for music but not for calls,Awesome Quality TWS ✌️"/>
        <s v="minimum order quantity should be done away,Worthy,You can buy,300 pages = 150 sheets,Nothing,Awesome product,Nice product,It is a very nice notebook and worth buying and a very unique size(A5)"/>
        <s v="Quality,It's not fitting on keyboard,Transparency is not too good,Cost worthy,Just okay,Good quality,Workable,Durability and Quality"/>
        <s v="Fine🤘🏻🙏🏻,Good,Best for kids,Easy clean and use,Nice product,bahut accha,Really liked this product,Erase button not working 🤬"/>
        <s v="Great product,Excellent,Good one,Nice product,Its worth money,2 month,Good produot,Awesome"/>
        <s v="Good Product,Average,Average Printer,Package is good,Very poor quality after 1 month used printer printer print only 7-10 print on 1 refile.,Does the job, but it's damn slow. Have to wait for ages,Super,Best product at low price"/>
        <s v="Very good,It does what it's supposed to do,Affordable,Not a original pakage,Good,Less speed,No issues,Not too much good"/>
        <s v="Good,The smell....,fair enough looking at reasonable price,Amazing,value for money,For starter,Best as a buyer its pretty reliable,Smooth experience"/>
        <s v="Very nice product,Damaged within 4 months,Wacom review,Value for Money,Nice,Recommend,Perfect to draw, sketch and doodle.,Nice product."/>
        <s v="Nice product ..,Lenovo 300 camera,Very nice in the pricecrange and in budget.,Not able to connect with android TV , can you please help me out.,Good for 4 group calling fot have focusing function,Good one..,Amazing,Good product"/>
        <s v="Good,Best Quality product you should go for,Prince Mondal,Very good product,Good quality!,Very dark,It's dark!,Received Black quink in bottle without plastic cover at bottle neck"/>
        <s v="A well designed product,Rich Quality Music But Comes with compromise on Features,Grip to the ear need to improve,Good,This is for new mobile with Bluetooth 5.0 v or apple phones - don't purchase for old phones,Good sound quality,Value for money,Good quali"/>
        <s v="So far so good,Good,Keeps Laptop Super Cool and is worth the price,GOOD,Good product..but fan speed is little slow,No difference in gaming laptop temperatures,Value for money,A good product for day to day work and for regular laptops ."/>
        <s v="Decent product for the price mentioned,Will recommend for gaming too.,Jakkas mouse pad,Ergonomically designed!,Premium Product !,Great to use,good product,Very comfortable"/>
        <s v="Far better then expected,Dual Connectivity Not Present,Good One,good,Good product this price,Nice sound,best for bass,good"/>
        <s v="Sleek case,Perfect fit for iPad,Waluable product,Good quality,Go for it!,Its definitely worth it,Am glad I bought this.,Quality is good"/>
        <s v="Good but the scroll is now damaged,Nice,Noiseless...,It's a good one,Good.,Satisfied,Simply Superb !,Scroll wheel stopped working in 3 months"/>
        <s v="Noice,Love these.!,Good,Nice product,Good items,Drawing ke liye Maine mangvaya tha,Nice acrylic paint tubes. Good one,Smooth paste nice product"/>
        <s v="Affordable product but poor design,Amazing,Just barely serves the purpose of the wireless keyboard and mouse.,If your budget 1K - best of best,Good comfurt,Very useful 👍,very compact easy to carry,It's really good"/>
        <s v="This is not suitable for 5.6 laptop,Laptop Stand,Very useful and worth product to buy,Nice good quality for laptop use upto 10-14 kg,Very good product at a reasonable price.,I believe that this will help my work better ergonomically.,Good and Comfortable "/>
        <s v="Good price good quality,Good for Music, Bad for calls,Calling experience is bad. Person on other end don't get clear voice,Ok for music,Decent quality !,Good quality and sound average bit expensive,Ok product,Not bad"/>
        <s v="WD not interrupt,good,Lightening fast,Package was good yet working fine. Need to check some more time,SDD for laptop,SSD + WD + attractive price,best product ,I personally recommend use best product.,Affordable price"/>
        <s v="Good product,Best gel pens,👍👍👍,Decent,Feels cheated,Nice product,Good,Only 20 pens"/>
        <s v="Very good,WORTH TO BUY.,Writes neat but smells bad,Like ok ok,Nice,👍,Amajin!,One pen is missing. Silver colour pen is missing"/>
        <s v="Good,Its a good alternative apple pencil,Good,Value for money,Ok,Good performance,perfect fit for AMAZON BASICS (Pencil),Functional for casual use"/>
        <s v="Go for it, but there can be issues!,Amazing mouse but not for gaming.,Comfortable, precise &amp; liggt weight,in 1499/- just perfect,Nice,One of the best mouse you can buy at this price range,Good mouse with bad wire,It’s little big"/>
        <s v="Saunde quality is assumed,Value for money,Charging Point Has Some Problem Like Loose Connection.,Sounds like very good👍,Sound Quality is good but not louder with 10 w Speaker.,Quality of product is okay..,Good one with less budget,Actually its a good eff"/>
        <s v="Compatible with laptop SSD,Good to connect say SSD or SATA drives to computer via USB,You get what you pay,Working good,Nice product,Works, But Very Flimsy,Its working fine with old Seagate hard disk,Not Bad!"/>
        <s v="Excellent CCTV WiFi Camera made in India,Great Camera for keeping an eye on pets...,Working Perfectly,Great product,Decent indoor camera!!,It is a good product in all,Face detection is not so good,Great product"/>
        <s v="Very good,Worth the Buy,Good,manufacturing date is old,Great,Good, but not Great,Genuine product,Cr2025"/>
        <s v="Very good product,Good product.,Good quality,Excellent,Good quality,Good,fine,Lovely"/>
        <s v="value for money,Great Product,Best charger,Genuine charger at a low price,Genuine and Good,It's Orginal Lenovo charger.. Should buy it,Same as original,Amazing charger , giving good charging in limited time. It really worth and nice product."/>
        <s v="Headset,Overall a good product. Sound quality and mic quality is quite satisfactory,An ordinary headphone, though its from HP,hp headphone,Sound quality is good.,It’s okay,It is Good product,Issuebin incomming voice"/>
        <s v="Best Budget Mechanical Gaming Keyboard Period!,AMAZING KEYBOARD! Premium, Affordable and neat layout.,Pretty good for basics,Value for money,  not very fancy but subtle!,Good keyboard but,My first mechanical keyboard!,Best mechanical keyboard,Modding is S"/>
        <s v="Gets the job done 👍👍👍,Original product,Good,THe ink is not full to the brim,Original cartridges,Nice,Excellent refill ink - original quality,Low quantity"/>
        <s v="Value for Money product,I didn't receive adaptor with my speakers..I'm disappointed,Sound,I can't AUX mode service,Good,Sound best Quality.,Very good,So sweet sound but subwoofer not good"/>
        <s v="Sound and Bass,It's very nice,Good quality earphones,Best 👍,Super,Good,Good quality at that price,Sounds good and looks good"/>
        <s v="Good product 👌,5 bati,Charge seems to be very low.,Good batteries.,working fine with my car remote,Original Duracell,Great,SANTOSH PRASAD"/>
        <s v="Pathetic amazon delivery service,Decent Indoor Security Camera,Camera used by me,Other than initial hiccups, some (Mi Home app) software bugs, it is good for monitoring!,Works well,Nice camera but motion censor doesn't work,Good,Not up to mark"/>
        <s v="Good,Quality and compatibility are justified the price,Okay product,Zeb 100 4ports,Not used at all,Value for money,Good,Worth full"/>
        <s v="Waste of money,Best in this price range,Detailed Review &amp; Pros and Cons !!!,badhiya,Best Wired Headphones For Watching Movies And Online Classes,Very noise,Average quality,Nice experience in this headphone"/>
        <s v="Good product, set quickly on screen.,Go for it,Quality is Awesome,Seems okay,Good product,fingerprint magnet, great value for money though,Good,Simple to install and you get 2 of them, making it affordable price"/>
        <s v="Ok,Like all other ball pens,Regular pen over priced,Nice,It is fine.,Awful blue ink,Nice and my Favorite Pen,Reasonable price"/>
        <s v="If this is M what is S,Only Better for neckband, earphones not for TWSs!,Nice value for money,Snug fit for Oppo Enco M31,Restored my old Jabra Headset with this new caps,Does what's intended,Gets The Job Done!!,Value for money."/>
        <s v="not sure if this is a new product or a used one that was delivered to me,Good product,Ink issue,Overall good product , need to wait and watch on the ink consumption rate,Very Nice 🙂👍,Good,Printer is good, but inkjets become dry too fast,Good product"/>
        <s v="Good one,, bright!,Great product altogether,Good but there are better options,Good monitor but bad build quality with some dumb design choices,Very nice👌👌👌👌👌,Overall good. Value for money,Good,Perfect monitor for editing and casual gaming"/>
        <s v="Quality is too good,My laptop feels protected 🤣,Quality is Good but should cheaper as per matirial,Nice color and material, confirm the fit you want,Good product,AWESOME PRODUCT AT 2H,Warning - This sleeve is NOT WATERPROOF!!,Good choice under 400"/>
        <s v="As this was my 2nd order for same product.2nd time jo product aaya uski packing bahut hi kharab thi.,Looks cool and variety of colors.,Good product,very colourfull,Budget friendly,Good one,The are easy to use and are comfortable,Good buy during sale"/>
        <s v="not perfect,Impressed,1 Major Problem,Good one.,Value for money product for short power cutoffs,Good products,Review,Great choice if you want a wi-fi UPS with good battery backup"/>
        <s v="Good at this price,Good product to organize your things,HOLDING CAPACITY,Not a lot of volume inside. Only for cables and tiny objects,Pretty good product for the price (under ₹500),It does it's job , worth the buy at this price,It served my purpose,Qualit"/>
        <s v="Overall it's good. But some keys are hard to press,Good product in this price range,The start button of the controller and select button became defective and stopped working,Decent,Good,Just what I needed!,Great but.,Best controller under 1000"/>
        <s v="Original review 👍realme buds🎧,Please Read The Whole Review For All the Details &amp; Decide Yourself...,Good,Ful HIGHHHHHHHHHHHHHHHH BASE,Amazing,Good"/>
        <s v="A good buy!,Good item fun to play , Brightness is good if used in proper light,very useful,Average,Good product at this price 👌,Nice,Good quality product,Very good product"/>
        <s v="U should really go for it if are using for gaming or songs but for calls it not that good,Best in the range,ENC missing.,Vry Vry nice. ..👍,Nice product. It is very nice product in this price range 😊. I like it:),Battery backup is too good sounds quality"/>
        <s v="Fantastic,Spen works, will protect the screen.,Good,Not smudge proof at all!! But apart from that it's good.,Smooth surface, good protection, easy application.,Good,Goodbye for the tablet but not for the s pen stylus.,1 year of use"/>
        <s v="awesome,Good product,Product reviews ...,Best in budget,Very good according to price,Nice product data transmission  rate is 80 to 85MB/s,Works well. East to install HDD in this. Will recommend,Very nice product and easy install &amp; use"/>
        <s v="Awesome speed,Speed in range 7** MBps to 9** MBps on MBP,Handy and fast,Great !,Simply wow,Overprice,very costaly,Speed is fast but....files get corrupt,Does what ot says!"/>
        <s v="A beautiful experience in your budget. The volume controller was new for me but it works as a charm.,USB speakers,Nice for the price,Worth the money,Good product,No disable light feature,Please improve sound quality and more,Better at Price"/>
        <s v="Great Customer care experience..!!,Best in budget earbuds with some quality,Extremely high value for money,Worth for money and great listening experience.,Battery backup,A valuable product,So so,Great buy!"/>
        <s v="Good,Excellent quality but mouse is small for my average hand,Very good product,Good combo,Not bad,Okay for this price range,Easy to connect, good looking, value for money, easy to type and click,Good"/>
        <s v="Value for money,Ink,Great,Best in the Market,Value for money,It's Awesome,Very good ink as expected 😊,Very good product"/>
        <s v="Worthful if offered under 800 INR,Good budget headphone,Excellent headset,Value for money,Not satisfied,The Economical HeadSet,Good Product in Low price,Overall good but not upto the mark"/>
        <s v="Not a disappointment, but can be better,IT IS NOT A BAD IDEA TO SPEND YOUR MONEY ON THIS SMART WATCH,Nice quality,Display is awsome,Sleep tracking"/>
        <s v="Ha,Good product,Expensive,Good for price,This is a nice product !!,best quality,Laptop Cover bag,Unbelievable product in this Price Range"/>
        <s v="Loved it.,Not smudge proof,Nice,Good purchase.,Good screen protector for MI 5 Tab.,glass,Ok for its price but the fitting is just perfect,Poor product and poor resolution to complaint"/>
        <s v="Helpful product for students,Nice Product,Very good to write and erased,quite bright but have an excessive thick pointer which makes screen to fill up quick,Good product, struggling with erase button,it takes pressure also,Value for money,Its validity"/>
        <s v="Good,Good stand in this price,Stability,Product is good quality but it has scratchs on it.,Strong durability,nice product,Fantastic,Best light stand"/>
        <s v="Pages size is small but good quality,Okay,Quality,Best,Classmate pulse,Best paper,Good,I loved it..."/>
        <s v="Nice looking and good finish deskmat,Premium product compared to other desk mats,Nice deal! Go for it,Good desk mat,Feels good,Best mat,Worth every penny,pretty good"/>
        <s v="Utilitarian,Excellent product,Good features,Good product with reasonable price,Super,Nice one,Average product,Value for money"/>
        <s v="Nice product,Not bad,good sleev,Very Good Product At Rs 290,Good purchase,Ok,Good product,Good"/>
        <s v="Good,Made for special ones,Good Product,Awesome,Gift given in birthday and other,Good,good,Pen is Best Gift for Everyone."/>
        <s v="👎Disappointed 👎Review after 1 year 3 months of usage,Good product and received latest V4,Good Budget Gigabit Router with Beamforming and multiple options in firmware,Range is issue for 5g every where,Value For Money,Go for it,Super 👍,Signal, support, i"/>
        <s v="Worth it for the price,Ink goes very fast,Best print Quality.,Not everything looks right.,It's nice,Good one,Good for home printing and school assigmntsnment,After every 100 copy cartridge has to be replaced"/>
        <s v="Awesome,Good,Product is good but Amazon packaging was worst .,Good,Fufills my need,Good,Nies,Cheap and best WiFi 5 gigabit router"/>
        <s v="Good product! But price is high,It's good but not bad.,Just Go For it,,It was good and strong and easy to use,RELIABLE, STRONG DESIGN,10/10,Good,It does the job. Better than the one we get with the tripod."/>
        <s v="Grand price good product,Good quality, but not the best,Very good product.,Easy assembly, Easy Installation, PLUG N PLAY.,Good case with less sturdy body,An awesome product!,Good Product, My doubt is with the sturdiness,Great product"/>
        <s v="very nice design and long lasting,Good mouse,Long time user. This mouse is built like a tank,GAMING MASTERPIECE? *REVIEW AFTER 1 WEEK*,Amazing mouse, bad cable,Too Heavy for anything,Best gaming mouse on a budget,Amazing Mouse"/>
        <s v="Good rechargeable battery,Seems to be good,Nice,Build quality,Good,Met expectations,Good,Good charger"/>
        <s v="Convenience product,K380 &amp; M350 Lavender,Excellent keybaord,Very handy andneasy to use .. the quality is as expected from logitech,Cool keyboard,Not worth the hype, but manageable,A Robust, High-Quality, Ergonomic Keyboard.,The best Keyboard for a Mac Env"/>
        <s v="Good printer but challenging setup,Use friendly,Printer is good for home usage,Good,Its a nice product,Canon PIXMA E477 All-in-One Wireless Ink Efficient Colour Printer (White/Blue),Photos ar not clear,Perfect printer for home purpose"/>
        <s v="product one time replace worthy product i got,Great,Works decently. Does have some issues,Best In Budget,Heavy and a bit easy to heat up.,No compromise,Super in low budget,Paisa Vasool product as per budget."/>
        <s v="Good product with bad resellers,Works great,Best in Class.,Best quality surge protector,Sturdy and Safe Surge Protector!,Good,Perfect product.,Best quality"/>
        <s v="Pretty good,I m happy 😊got 3 at 121rs.,Product is good, packaging is worst,Ok,Great product,Smooth pages.,Value for Money,Good"/>
        <s v="Excellent product. vlue for money,Decent product,यह अच्छा प्रोडक्ट है ।पैसा वसूल,It’s good product,it does the job,Works for a year, then stops.,Good product,So far so good"/>
        <s v="It's a good product but it could have been better,OK ok,nice choice,Imou Ranger 2 WFi Camera,Very good,Two side communications are appreciated. Mobile app quite complicated to understand and control cam,Ordered grey , received white colour camera,Nice"/>
        <s v="Lighting,TINY &amp; USEFUL.,Fair product,Worth for money, but for my case usb pin got broken after 1 month usage,Good,Small but Handy,Good product,Worth buying"/>
        <s v="the only ANDROID tablet that makes sense in the non-sense tab market of India.,An impressive tablet for Android (at last),All good but miner bugs just don't upgrade it to 13.0.6.. New update details given,good tablet"/>
        <s v="A Quality Sound-Signature but leaves craving for a decent bass.Quite fragile too.Compared with Senn.HD 202 II &amp; Sony MDR XB50AP.,boAt 225 vs JBL CS100 vs Sennheisers cx180 | DETAILED Comparison after 1 YEAR of USE."/>
        <s v="Good product but one-leg-rubber missing,Stong and sturdy,Good,Height Adjustable,Superb,Value for money,fabulous,A valuable purchase, good one"/>
        <s v="Decent product.,Good,Good quality,It is original hp 65w chrger,Right product,100% authentic,Good Quality,Decent"/>
        <s v="Good product,Good,Decent product,Good stand as per the price,Good ,not great,Not so good, not so bad,No provision to tight top up-down part. It gots loose in 3-4 days and leaning downward.,good product"/>
        <s v="Very useful product to organize cable,Great, but a piece missing,Must Have for WFH Setup,Value,Exactly what I expected,Great product with a neat finish,Love it . Little Expensive but can't complain,Very useful product"/>
        <s v="Good product,Decent,Highly recommended,Kids love colour,Most awesome choice for your little artist and you,Good product excellent quality,Good product,This give happiness to my students"/>
        <s v="mast mouse hain,Awesome and cheap for gaming mouse,sensitive as I expected,Mouse gaming,Build quality is very worst,awesome design from HP,Best Buy,Perfect 👍"/>
        <s v="It is value for money,No problem,Nice,Quality,GOOD QUALITY,Nice product,Good,SATISFACTORY"/>
        <s v="Good,No guide stickers provided,Value for money,Ok,Packaging was best actually great,Alignments are not proper,Screen guard,Good"/>
        <s v="Good product,Metal but still the hinges can be made little stronger,Need to have slot to keep the stand more steady,Decent product,Good product,Just fine.,Nice,Costly but as per product description. You might get very cheaper in local market"/>
        <s v="Best product,So good,Nice,Worth it,Used it for more than 3 months. No complaints so far,Working as expected,Battery use more,Overall satisfied"/>
        <s v="Good... 😊,Nice pen but it has some problems.,A great buy,Good pen but finished really quick,It's ink gets finished after using it only for 2 or 3 times,Very nice pen,Best for neat homework.,It's help me earn my bread butter"/>
        <s v="Overall good product,Perfect,Amazing product for Laptop,Good product,Very good, can be better,Good product,Good product,Not worth the money!"/>
        <s v="Good keyboard with some cons,Wrist pain,Worth buying....!,Acceptable,Value for money,The silver coating came off after 3days of using,Awesome keyboard,Budget friendly keyboard with 3years of warranty."/>
        <s v="quality is awesome trust me guys 👍,Nice to purchase,Aesthetic look but not sure about the reverse side,worth the money,Zipless and logoless but great product,Value for money product,Looks good,Size"/>
        <s v="it worked properly for almost one year,ok,USB lamp,Value for money.,For defective I guess. One or two LED not illuminating properly.,Just ok,Very short,Ultimate nice products"/>
        <s v="Good wifi extender,Value for money!,Nice Product,very satisfied,Does the job,The product seems to be decent and good.,Good for home use,Extender is good but no 5G"/>
        <s v="Strudy, Awesome connectivity........but bass is NOT upto the mark,Good for home,Superb Product but no memory card slot,Good box as per range,Good,Good but battery drain fast...,Good,Very good"/>
        <s v="Android &amp; IOS,About Mouse,Broke after two weeks - Update: Product replaced twice and it works now,Good,A perfect one,A decent device for daily use,Overall a good product,So far so good!"/>
        <s v="Good product for beginners,Wonderful,Good,Rate is affordable,Nice will order again,Very good deal,Super,Drawing books"/>
        <s v="I was skeptical at the beginning but now love it.,It is mechanical keyboard,Very Good Build quality, price of Rs.1500/- is justified.,Amazing,Great budget keyboard,Value for money,Very good performance,It is good if you get it under 2000 otherwise don't b"/>
        <s v="Nice but few Cons (*that you must read*),Smooth,Nice,Somewhat good.,Its ok,Very nice pen,Nice product,Best parker pen with very cool design"/>
        <s v="Good Pen at Low Cost,... have been reading about this pen which I would like to answer,Decent (at this price),Very nice.,Not for speedy write...,Nice pen good quality could be more smoother,Smooth,Superb Fountain Pen for all types of users"/>
        <s v="Perfect For HP Laptop,Okay,Good,Worst Product by Seller,Above average,Product achha laga,Working fine,Worth the Price - Front Panel cover not included as shown in product description"/>
        <s v="A seamless printing experience, with scope for improvements in set up,Good One,Very user friendly when compare with others,Best for home use,Good for home use,good printer,Good,Good for occasional printing. Extremely easy to use"/>
        <s v="Good P3 Nvme for entry level,Awesome,Sometime not showing in laptop,Great product at good price,Unable to detect SSD? Funny but use &quot;mdsched.exe&quot;.,Fantastic performance and reduced boot time with my Lenovo S145,Crucial SSD's are &quot;Bang for the Buck&quot; but it"/>
        <s v="Unhappy with storage.. actual storage is 57Gb,Most amazing sound , Really unbeatable better than any  another similar products  .,Nice,Esy to use,Pendrive,Nice and small,Value for money,Good"/>
        <s v="Battery,Good buy,Bigger than expected,Best Battery for cooking stove,Great batteries,Good,GOOD,Wrong size"/>
        <s v="Kids will love it,Good,Good product 👍,bestor is best,Nice Product for kids,Very costly than others,Good,Most sophisticated product for our mother earth."/>
        <s v="Value for money laptop for normal usage,Works well, no issues,Worth it,RAM upgradability an issue,Value for Money,Kopalli,Excellent product....worth it...,Battery 3 h"/>
        <s v="Definitely good but wire is too short,Never expected an easy on pocket brand like BoAt winning heart the way apple does! Good product,Good headfone on budget,Nice,Quality is promised.,simply awesome,Value for money,Sound and mic quality good but not comfo"/>
        <s v="Super product,Worst antenna.... It came out while adjusting...wastage of money,Nice product,Good,A Must Have product.,Poor sound,Wothy,Useful product if you watch movies in mobile."/>
        <s v="Can be use as table lamp or emergency light for room,Very flexible 👍,Working perfect great,Value of the product,good product as per price,Good enough but no controls to dim,Excellent,Nice product"/>
        <s v="Good Handy Bluetooth Speaker,Very Nice,Medium,Worth to the money,4.5,Good,Value for money,Value for money is good...."/>
        <s v="All your questions answered in this review,Just fine for the price,Its okay okay according to price.,Good for winter times to boil the water,Bass fitting loose,Good product, no issue after using 2months,Good matereal,Only disadvantage is the cord length."/>
        <s v="Good and affordable room heater,Good for tight spaces,Short shelf life,Niceeee,Very good product,It's good,Heating capacity,Good"/>
        <s v="Compact and easy to you,Good work 👍,Good,Good product,Good product,Lovable and nice product,Nice product,Compact and easy to use. Suitable for a room"/>
        <s v="Good Product,Nice product,Good product,Good,I made my sweaters look like brand new.,Nice product,Perfect to clean lints easily,Good Product"/>
        <s v="Value for money and accurate,Nice,Very reasonable price, product was nice,Good,Nice product.. Value for spending,Light weight,Super,JUST WOW 🤩🥳"/>
        <s v="If it had charching support.,Worth product,Cost effective,Good,Good for the price,Accurate,You can use it for everyday purposes,Good"/>
        <s v="Nice chopper,Small easy use n clean,Not good,Good,Good,Probably the best purchase for my mom!,String issues,Good product."/>
        <s v="Good Product Worst Delivery,Overall is ok but outer steel kafi hot 🔥 ho jata he,jo kids k liye kafi harmful he,Nice product,Lovely Product, but filtering holes are big for Ants to get in,Don't buy prestige water kettle product,best product,Medium,Heats u"/>
        <s v="Quality is fine,Good,Minimum electricity maximum heat.,Light weight portable and easy to operate,Nice product,Don't buy it,Value for Money,It's average product"/>
        <s v="Very nice,Good product,Packaging,Good , quick hot water suite,Good product,A plus kettle,It’s ok,Good product 👍🏼"/>
        <s v="It helps to know about what it can and can't do while purchasing.,Good but slightly slow,Product good but its take long time to cooldown,लाजवाब हे,Good,Value for Money,Piegon induction stove,Good"/>
        <s v="Recommended but not Best,Good,Good product but due to glass lid take care with children,Not 🚫 suitable to boil milk and eggs,It is a nice product,Not worthy of investing,Not good. prestige brand name only,Its difficult to clean and and also from handle l"/>
        <s v="Serves the Purpose,GOOD TO USE but price is high,Does the job well,Go for it.,Good product,Very good product and life saver in winters,Easy to use,Solve the problem of lint on woollen fabrics"/>
        <s v="Best in this range,Product is gud but shipped damaged product but new 1 is gud,Good but should be more better from company,Average product,Does it's job well,Good product,Working this product very smoothly.,Very good much 🙏🙏"/>
        <s v="Working ok, but shape is not that good,Doesn’t froth and creates a mess,Very low power,Product is not working smoothly...after very hard press the button then it works.,Ok ok,Finally!,It would be nice if you give batteries along with product in this price"/>
        <s v="Worth the money..,Good product,This is Good,Super product,Good product,Average product but value for money,For daily use,Heat temprature very slow"/>
        <s v="Best products,Ok,Short Nd sweet product,Good,About warranty card,Good,Good 👍,It's affordable but cheap quality"/>
        <s v="Worthy, best for bucket bathing:,Water heater that does the job right,Works as promised and the installation was quick..,All good,Good product.,Worthy product to buy.,Easy to install.,Nice product and good service"/>
        <s v="Good product and recommend too,Good Purchase,It cannot warm a room of less than 100 square feet,Fan not working,Awesome,Good 9 Fin Oil Filler Room Heater from Morphy Richards,Good product for health conscious people,Really good product, Screws are availab"/>
        <s v="Good product,Good Product,Very easy to use but my mom wanted a transparent one,Very good product,4 on 5,overall good,Nice,Elegant &amp; Sturdy!"/>
        <s v="Received used product requested replacement,Good product,Tiny bomb,Very nice,works well, but its a really small tank,Very good,Value for more,Instantly"/>
        <s v="Great Design , Heating ,Usage ,Easy to clean but doesn't maintain the temperature for long,easy to use,Nice,Works well.,it is a good product time saving.,Good kettle at such price,Beautiful..is the word..very happy with purchase ♥️♥️♥️,Owsm"/>
        <s v="Overall good performance,No things,Nice product,Good deal with Bajaj . It compact &amp; less area coverage.,GOOD,Fast delivery,Not working,Quality product at affordable price"/>
        <s v="Overall satisfactory in this price range,Nothing,Noiselesss and good material quality,Pocket friendly,I like this product,Superb item.,Lifelong mixer,Best product by longlife"/>
        <s v="Good product at this price,An excellent product experience. Does job well at this price range..,Ok,overall good at this price,The Steel around the handle gets hot too!,Light weight product,Nice,A good iron for the reasonable price, tepreture control.."/>
        <s v="Just go for it.👍🏻,3 PIN Plug should be there,Mixer is good as well as jar is good.But packing is very bad.,Too much noise,Good quality product......,Good,Nc,Useful"/>
        <s v="Well over all iits nice, make sure the lid of kettle has stell casing,cord should been long,Product is ok.,Product,Easy to use,Good,Good Product.,Product body looks week . Hope it stays long .,Good looking but not very strong. What else can you get for 49"/>
        <s v="Impressive in first use,SUPERB IN ALL DEPARTMENT. BEST IN THIS PRICE RANGE,Nice product,Worth the price,It is value for money but I don't think it will last very long...,The dizion is good and comportable.,Good product,Durability may be an issue"/>
        <s v="The Best Purchase,Very useful product,Good products,Very handy to remove lint,Good product,Good product,Good,It's worth it."/>
        <s v="Warranty,Plug is not supporting,Good product,Great,Product is good,You can go for it but...... Read review,Fabulous,Good"/>
        <s v="Easy water boiling,Its fine... to use and easy to implement.,It's a good product.,improvement required,Good utility,Must Buy Product,Good product,It's just wow product, i used for a day and then i order for one more for my child hostel. L"/>
        <s v="Good product in this range,Value for money,Nice,Nice one,Superb easy to use,Everything is great only issue is durability,Fabulous,The Cable is small"/>
        <s v="New user,Worthy at this price,Good at dis price when comparing with other brands it is having two years of warranty,But there is no proper owners manuel ..which  brief the end there operation and cooking Time.,Ignore negative reviews,Best product with a r"/>
        <s v="Good buy,Item is good and recommendable,Worth the money,Satisfied,Good quality storage bag,Very useful,Good product,Not as shown in the picture. Different products received."/>
        <s v="How to choose an iron ? This one-A decent combo of features &amp; price.Cable quality not good though.,Quality Iron for power users with effective spray &amp; steam function | Review | Guide | Tips,Doesn’t remove hard wrinkles.,Easyto use but it leaks water,Very "/>
        <s v="Needs accessories,Gets water hot in under 10 mins,Slightly disappointed,Useful,Value for your money,Havells water heater is an excellent product.,v.nice,This product is very good and easy to use"/>
        <s v="Good product, removes lint efficiently.,Good product. Does job well.,A recommended product,Easy to use,Good product,The Product Is Very Useful Thanks To Agaro,Good lint remover,Nice product"/>
        <s v="Kettle is good but bottle is not good quality,Good,Ok,Bottle is not sturdy; kettle id light but heats fast,Value for money,Steel Quality is not as per expectation,Satisfactory experience,Good"/>
        <s v="Used almost for a month,User friendly product  worth the money.  The product working fast.,Very happy with cookwell services,Worth,Very good product...,Good product,Good Customer Service,Good one easy to use"/>
        <s v="Good Portable product,Product is good but within 3/4 uses battery is dead now have to change its battery(cell),Finally I got my item and it works fine.,Overall Very good products and value for money , go for it,Wonderful product,Nice,It was just osm,It's "/>
        <s v="Products review,Good &amp; easy to use.,Good and portable,Motor Like unusal Noise,Better product with value for money.,Nice product from havells,Very easy to yse and portable those looking for small room this s best to buy,it's good choice"/>
        <s v="Vaccum cleaner,Ok,Good product,Quite loud, heats quickly but very good for cleaning upholstery,Compact in size,Only for limited &amp; light duty usage,Value for money, Good bargain,Handy n works well"/>
        <s v="Product as describe,Good product,Good product but price high.,I miss my gas stove.... Induction sucks :(,Great value,No1,तेल गर्म करने में परेशानी,Good"/>
        <s v="It's an okay induction stove on a budget price,Super,Nice product,Pigeon Induction,Easy to clean,Works fine issue with delivery product bit damaged,Average,It is nice product &amp; easy to use best at this price"/>
        <s v="600 W heating kettle with warmer &amp; temp control, half coil heating element looks odd,Overall a Good Electric Kettle,Overall good.,Good Multicooker within budget,Agaro esteem Multi kettle,Quality,Very nice product. Like it.❤,Nice one for hostellers. A must"/>
        <s v="Poor packaging,Nice products,Good,Spr,Worth to money,Heating is little less,Good for heating a single room.,Acha hai"/>
        <s v="Very nice product from Amazon,Work in very good,good product,Good,Nice 👍,Good performance with cheap look,User manual book and Warranty card not in Box.,Satisfied 😁"/>
        <s v="Egg boiler,Time efficient..easy to use,Good to use,Value for money,Very good product,Achha hai egg boil achhe hote hai,Best in Business,as the price product is good"/>
        <s v="Compact and effective,Very handy and useful product,Not satisfied"/>
        <s v="Worth for the price,Good,Just Average,Great!,Good product. Few minutes to boil the water and very useful,Very nice working,Good quality,Used the product.  As of everything was fine. Good"/>
        <s v="Very useful!,Good one for the price,Temperature,temparature controll is needed,Good product but price is too be very high,Quality of material,Best,Good product"/>
        <s v="Worthy,Love this product,Good,Good,It can be used for two years,👍,Best in this price, will serve the purpose you bought it for.,Good choice in budget Range"/>
        <s v="For medium sized room,Best product,For bed only,not for full room,Damage,Its okay,Does the job,Not Good , Power cord  very short,Not satisfied"/>
        <s v="Good product worth of money,It’s okay,Not so superb,Philips Always THE BEST,Heavy weight iron,Very good,Super nice,Good One iron. Value for money and best one to used it"/>
        <s v="Good product must have for winters cloths.,All over good,Beautiful product and easy to use having items as shown in the details.,Working good but need to do some improvement,Nice product.,Awesome Product,Awesome finishing on clothes,Amazing best product"/>
        <s v="Nice iron box. Temperature control can be better.,Product quality,Very nice product,Great Product,It is gud for normal use...,Okk,It's good,Nice product"/>
        <s v="पैसा वसूल,Nice,Not a good dilvery by bajaj,Almost gud product but takes time for getting hot water,Uuummhh,Good product,Overall average to good product.,Good"/>
        <s v="Save ur clothes,Loved it.,Superb,Average product. Handy but has flaws.,Takes time to cool, but overall good product,great product and really handy!,Great product..nd best to carry in traveling,Too costly"/>
        <s v="Good for small rooms,Better,Good quality,Nice product,Good product,Potable room heater,Room heater is useful,Good Heater"/>
        <s v="Good stuff,Perfect for small kitchen,Convenient for small quantity,Nice and compact product,Nice product, good small grinder /blender,Not satisfied.,Good,Small jar defective"/>
        <s v="A travel companion,Small and thin wire,Good product product thanks usha.,Nice,Good,Good buy,Ok product.,VfM"/>
        <s v="good,Nice product,Worth for money,Good product,Very good,Does what is needed to do,Good product,Nice kettle in 699 rs"/>
        <s v="Product is good but the installation provider team is pathetic,Mediocre performance with pathetic installation experience,Satisfaction,No invoice inside the cartoon for warranty claim,Ok,Happy  😊 😃,Good product,Good ... But some problems in installing"/>
        <s v="Good product,I haven't received my warranty bill inside,Whisking attachment not received,Awesome,Great Product! Go for it!!!,Nice,Good product .,Must have for every kitchen"/>
        <s v="Easy to operate and rich look,Good,Very good product,Kent electric kettle,Nice,Electric Wire is too short..It should be expanded...,Better products,Worth it"/>
        <s v="So far it is good. Purchased only in October 2022.,Good,Best product in best price range.,Average price good 👍,Good looking,Create too much noise, overall good product,Good,Bahut badhiya hai"/>
        <s v="Perfect egg boiler,Good to use,Worth the price,U buying this items,Price is affordable.,Great product and working fine,Very nice product..only wire is small in size otherwise its good,easy to use but very very short wire"/>
        <s v="It's good 👍,Good...,Good Product,Satisfied,Good for small room,Unsure,Not bad,Don't bye it...."/>
        <s v="Nice,Good Quality,Good product,Product is good but some issues with it,Good,Good product.,Good and easy to use,Good one"/>
        <s v="very good geyser and value for money,Only geyser comes with the box,Good may be very good,Good product,Accessories missing,Value for the money product,Excellent product,Worth For money"/>
        <s v="Heavy duty mixer grinder, delivers what it promises,Works fast,It's not working good I had bought in 2020 and the motor is making,Good machine but cap locks can be much better,Good 👍,Great Mixer Grinder but not good for juices,Powerfull mixer grinder,Pow"/>
        <s v="Helthgenie product - Just received, as of now looks good.,Product seems good. The batteries packed separately inside leaked.,Wonderful, but ...,Good but it's plastic,Good for now.,Awesome product,Value for money,ONE IN A MILLION"/>
        <s v="Very nice,Works as it should,Not the best but value for money,Value for money,Useful product,Good Kitchen Product,Good,Good"/>
        <s v="Comparisingly slim fan but speed and air delivery is good 👍,This is quality product at given price and reliable.,My favourite fan,Correction needed to the product description,Good product,Nice👍👏😊,It is too good in this range,Have clicking sound under "/>
        <s v="Overall good purchase,Good,Good Purchase,Ok hi upar ka dhakkan bahut acchi quality ka nahi hi,Nice,A must have product for your home...gud capacity nice look,Decent buy,Good product"/>
        <s v="Useful on winter / cold deasons,Socket required,nice,GOOD QUALITY,Handy,Handy and easy  to use,Liked it,Good"/>
        <s v="Decent product,Handy and easy to use,Good product,Dustbag,Review,Good product with budget price,Nice and compact product for office use.,Very good product"/>
        <s v="Nice product,Need to improve length of cord,Water hot only few minutes.,Good product,Problem with the kettle.,Very good product 👍,Good performance,Good product"/>
        <s v="Good product,One month is gone,How to buy lights extra ??????????,Best product,Waste product I received a broken product,Built quality not good,Don't buy. Maharaja is a cheater company,Does the job, but have one concern!!!,Value for money."/>
        <s v="Best geyser hai saste dam mein Mera experience iske sath achcha Raha,Nice product,Good product,Working as expected,Good Product,Very Quick and Good customer service,Good product,Does the work"/>
        <s v="Good  product,Ok. To. Use and good for this offered price 485rs,All over Quolity is Good.,Nice job,Nice,Its good but iron is not otuo disconnect.,Good product,Why package is very poor"/>
        <s v="Highly time consumption.....,Slowly,It's good.,The cord length is ok, but the jack point is different,Useful product,Good Product,Good,good"/>
        <s v="good machine in budget,Very good product...,Over all experience is good with this product,Very good machine insuch a price range,Overall,Good product.easy to use,Good product compared to the price range..and performance is satifactory,Useful product with "/>
        <s v="Overall good product,Value for money 👍,Brand,Heater,Good product for home room heater,It's not repairable at all.,Electricity Current Passing Through its Entire Body,one rod is not working  solution i have"/>
        <s v="Nice product but little bit costly,Is good,Value for money,Ok,Good product,Nice product,we can use it for every work like chatni, shake, blending, etc so you must try it.,Using it since 2019"/>
        <s v="Good product,Worth of cast and useful of batchelors,This product quality is very good,i like this product,Value for Money,Verry use ful,Good product and easy to use,Looks nice,Excellent product"/>
        <s v="Very light weight. Almost accurate measurements.,Easy to use and on point!,Highly recommend product..just need some minor advanced feature in measuring liquid,Received in a decent condition,Good machine with precision,Great product,Excellent scale,Good Pr"/>
        <s v="Healthy alternative to traditional deep frying,A new useful equipment for kitchen,Nice product. A must have for healthier cooking,Best in class Air fryer from Philips,Very nice product for Oil free cooking,Very useful product,Less Oil  food to eat,Quick s"/>
        <s v="Good at this budget,Good product,Cord length,Cord length is too short,Product is good,Power cable is too short !!!,Value for money 💰,Short wire"/>
        <s v="Good toaster,Seamless. Undoubtedly the best,Good product,Everything,Nice and okayish to use at home.,Value for money,Good pop-up toaster. Bun warmer feature is a nice addition,Wonderful product."/>
        <s v="Good product,Very nice products good quality 👌👌,use carefully,No fear of over loading,very nice,Safety switch not working witch required change,Not stainless Steel make reflector !,Bullshit product"/>
        <s v="Should you buy this?, read to find out ....,Good one,Good,Best product,Stopped working in just 18days and worst after sale service,Perfect,Price seems to be high,Solid one .better and best one."/>
        <s v="It is a dependable mixer one can buy without any hesitation,Good kitchen addition,It does not have light indicater,Nil,Noise is too much,Nice deal.,Nice product,😒"/>
        <s v="good product,Nice one,Product is gud but size could be little more,Best Buying,Good product,Material is good,Worth for cost,Sturdiness of Kuber Industries Waterproof Round Non Woven Laundry Bag"/>
        <s v="Good one.....i liked it,Very rare noise,Very easy to use,Good Product,Nice product,Good one, but heating problem,Nice product,Nice product"/>
        <s v="Buy from ikea directly,Good quality,one battery set should be provided with the frother. The battery is not available locally,very bad product dont buy even no return option available,Not IKEA quality,Average quality,Really Good,Not powerful enough"/>
        <s v="Nice heater,Nice,Plug needs an adaptor,Elements is not of good quality burning smell,It's ok ☺️,Beautiful design light weight effective one,Plug issue,Damaged item received"/>
        <s v="good,Overall good product but got stop inbetween there is some gap for long term use.,Perfect,Useful,Must buy,Overall nice product,Good product,Amazing product"/>
        <s v="Nice product,Best for hostel guys,Easy to handle,Very nicely,Easy to use ...,Best for bachelor 👌👌👌,Heating is not even and happens only side of the kettle.,There is no flame adjustment"/>
        <s v="Amazing results,Bestest product ever"/>
        <s v="Good one,Nice,Wrong information provided by pigeon,Good product.,Best in class for this price,Best in this budget,Good product,Nice product"/>
        <s v="Good, but not fast enough,Excellent product,Very slow heating,A silent heater,Easy to operate and the performance is good.,Recived room heater of only 9 fins than 11.,It's nice,Heats the the room very well"/>
        <s v="It's good product for other company.,Value for money!,Not satisfy with the speed,Cleaning is problematic,Ok,Good,Good looking fan but motor fitted with fiber body.. Quality ok.,Good one, with bigger, not sure about dimension wise."/>
        <s v="I received a damaged product,Some defects but working as of now,Using for morenthan 6 months now.,Very good product,Cord length is too small,Easy to use,Noise,of good quality"/>
        <s v="Coffee Filter,Just go for it!,Happy with the product,If you drink 1 or 2 cups of coffee a day, this's it,Works well! But pricey,Easy to make coffee with and sustainable.,GOOD FILTER,good for a person or two"/>
        <s v="It is Okay.,Amazing product and fast shipping,Sturdy,Good, its Useful.,most useful products for every kitchen,value for money,Good Quality Product,Good clips"/>
        <s v="Wrong battery,It's working,Good,Ordinary product,Good,Poor packing not expected from a reputed brand like HUL😣😣😣,Water purifier,upset with product not good"/>
        <s v="Good product,Nice product up to the mark,Good one,Excellent,Water purifier,Good,Super,Good it helping us"/>
        <s v="Juicer is not effective,Ok good,Products quality very  good,Coupler stopped working within 2 months of buying,It is good,Good to buy,Good,Weight less"/>
        <s v="My sister is very happy with the performance of this item . Good buy and good deal,Product is good,Good,Great product,Good product,Good quality product but price is too high,Value for money,Good"/>
        <s v="Highly displayed,Very convenient for egg boiling,Good produvt,Good,Nice 👍👍👍👍👍,Fitting issue,Quality of item,Auto-cut stopped working after 10 days"/>
        <s v="5 star,LED light is not there.,Nice look,Better,Nice,Worthy product,Nice product,Noice very high improve that first priority"/>
        <s v="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s v="Great for smoothies and shakes,Very good products,Very nice portable and easy to wash blender,Good product,Great build quality,Good,This  item made my day,Good product"/>
        <s v="Lightweight Dry Iron,Best Iron on cheap rate,Simple and good,Good Product in this price range. However, I recevied a bit damaged product at the handle.,Good,Amazing product,Hot11,Not happy with performance"/>
        <s v="Good product,Working fine,Best hand blender,Good product,Nice product,Good Product,Nice gadget for simple use.,Defected product recieved have put it on replacement"/>
        <s v="Very useful product and value for money,Not working,Don't buy,Valuable product,Not working useless product,Return"/>
        <s v="It costs Rs 500 in local electric shop,Good product 👌,It's really a good product, required a better holding to pull it back from socket,Nice and excellent quality,Easy use,Nice product,Nice Product,Plug size"/>
        <s v="Cute n handy product for small family ☺️,Good for small items,Easy to work with,Good product.....,Very good product,Compact for travel,very good,Ok"/>
        <s v="Hassle free bagless vacuum cleaner | No more of maintaining/cleaning/replacing bags,Nice little vacuum cleaner but with a couple of drawbacks.,Simple and Effective,A,On the heavier side but satisfied with the product,Good quality, heavy noise,Great Produc"/>
        <s v="Good one,It’s effective,Amazing product for lint removal,Must for every household,Best use,Amazing product,Good product and easy to use,Easy to use"/>
        <s v="Worth for money and best customer service.,Good buy,Helpful.. customer care amazing,Good performance with less space,Best suited for bachelors,Best mixer grinder for small daily kitchen requirement..,Happy with cookwell☺,Nice product"/>
        <s v="Totally simple and good product,Good,Normal,Rice cooker is good,Excellent product,Gud product,Power,Good product"/>
        <s v="Best Product,It’s expansive but it works well upto 800sqft area,Great product"/>
        <s v="Bottom Lid should have provided,Good product... Compact.... Battery has less strength....,Easy to use, to carry and quality 👌,Good for smoothies..,Nice one,Worth it for a person living in PG.,Good,Ok for the Price. Not something perfect"/>
        <s v="No Inlet and Outlet Pipe + Installation is Chargeable,Budget friendly &amp; easy to use,GOOD FOR KITCHEN,Life long geyser is realy life long,Good Product,It is very small size but works very well.  It provides hot water in 2min which is amazing.,Value for mon"/>
        <s v="Good heater, and delivery and installation was easy,Good but comes without Plug,Nice,Bestbest,Good,Good product,Ok,Good"/>
        <s v="OK Product.,Good &amp; accurate,Not working inaccuracy,Ok for approximate weight estimation,Stopped working,Works just fine,but needs to be handled very carefully,Cheap qulity but accurate,Good Product"/>
        <s v="Cute design,worth buying.,Not good for bathing bucket,I bought it recently. Only using it for 3 days . Its okay till now, heating properly.. Good product.,More useful for kitchen use,Good one,Good product,Nice product easy to install and easy to operate"/>
        <s v="Nice,Nice buy,Good,Very nice,Good 😊,Value for money,Good,Get heat very fast but cold very fast"/>
        <s v="Nice product,Removes the lightest of lint,Very good,Product is good but price is high,very very god product,Super,Good...,Amazing product"/>
        <s v="Cannot extract small hair and takes lot of time,It's okay,Quality is not so good,Nice low range idea,Can be used only on velvet type material,below average,Wow. The first pet hair remover that actually works.,It works are advertised"/>
        <s v="They will charge you an additional ₹300/- for installation.,Good,yes,Er hardik trivedi,Noise problem due to magnets inside,Good,Easy to install like normal one,Ok 👍👍👍 ok"/>
        <s v="Useful,Not value for money,कीमत के हिसाब से बेहतर वस्तु है,Good product,Average,Very Good,After sell service,Good"/>
        <s v="Product is always good ,but service is not properly packaging also dammage box . focus on service,Easy to clean,V good,Good product,I love product Usha,Best,Good for bachelors,Good 👍"/>
        <s v="Liked it,User friendly and effective,Not as per expected,Worth buying for cars which doesn't have inbuilt filter,It works really well...AX30MAX is what we all need..!!,Air purification is awesome,Excelent product for the Prize you pay,Dont expect much"/>
        <s v="👍,Good quality product and value for money. Recommend for buy,Average product,Good product at good price,Smelling like sumting smoking"/>
        <s v="Nice product,Value For Money and Easy to use,Good but creates noise,Average product,Good product,The product is good and easy to use,Good,Good Product"/>
        <s v="Good product for this price...go for it,Nice,Very nice,Value for money,Electry consumption is high,Value for Money,Awesome.  Value for money , Writing after a week's use,Activa chalao thand bhagao"/>
        <s v="Heats up after less time of usage.,Its is fine,Excellent product,You can go for it.,Worth of money n stylish look,Good,HIGH SPEED VERY GOOD WORKING,Nice product"/>
        <s v="No more time for heat .this is very awesome product,Light weight &amp;easy to use,Ati Uttam,Awesome,Not upto the mark,essay to use value for mony,Always worst package, it was completely damaged,Good product"/>
        <s v="Good👌,Good built quality,Quality Product under 3000,good price,Nice product,Good product,Exlent❤,Outlet is very slow"/>
        <s v="Good product,Very Useful in winter,Good product,Good product must buy.,Best for kitchen,Apperance,Best product😚,Good working"/>
        <s v="Good clips.,Second quality,Value for money.,Not bad,Good,Worth the price,Worth purchasing,Average"/>
        <s v="Good product but attention needed in packing and shipping,Good Product,Installation Technician not good.,worth to money,Good Water Heater,Loved this…!!!!,Value for money,Good product"/>
        <s v="Product is Good but expensive on Amazon,The product is good.,Life is just 13 months only,,Useful product,Good induction stove,Light weight yet dependable cook top.,Good,Working fine and it's very easy to use"/>
        <s v="Nice product,cleaning,Performance is okay for this cost,Serve the purpose,Value of money,Some damage in inside the product,It's good,Good"/>
        <s v="The base unit is rather flimsy. could have been slightly thicker!!,Good,great,Good,Leaking issue,Pot external body gets heated, which is not expected.,Nice Product,Best Buy for Price of Rs 699"/>
        <s v="Purchase 2, one receoved damaged,Good for chopping.,NICE PRODUCT,A very good product.Worth buying,It’s to early heating and wire smelling were is the service centre,Nice product worth it 👍🏻,The container is very flimsy.,Ritan and ripales"/>
        <s v="Need to improve the outlook.,Scratch on product and noisy one,Excellent Product,good,Fabulous,Good item.,Very bad experience,Best market price"/>
        <s v="Demo Required,Nice product,Blower function not working. But in product name they have written both suction and blower both,Good,Great,No support from Eureka forbes,Cleaning is no more a tougher thing.,Great Product and good demo."/>
        <s v="Degree of cleanliness of air achieved and the size of space covered,Excellent in every aspect,Very good,Love the control from the app,Purifier is good - but received a 'second hand' item,Works Well!,Good product 👍,Just works fine"/>
        <s v="Good,FITTING,Sealing of the product is faulty,5 Star ⭐,Best,Easy to install,Nice,Best filter"/>
        <s v="Fan is making sound. Whom do i contact.,Speed,Good quality,nice product,Fan wise excellent but little pricey,When it comes to electric appliances Havells never disappoints.,Not satisfied because the product has got dents,Good performance"/>
        <s v="Good for the price,Good product,Good Deal,Defective,It is great to store laundry and looks good too. Good quality,Nice product.,Yes,Ok for the price, lacks structural support"/>
        <s v="Nice product, a must have,It works like magic 💫💫,Useful and beneficial,Good,Good and useful,Easy to use,Go for it,Easy to use but expensive"/>
        <s v="Worth it,Good for travelers,Nice,It works but you need to add quite alot of milk,Great product at this price range,Great product but just for smoothies,Full value for money,Don't compare it with really mixer"/>
        <s v="💥,Considering the price range, it’s a good one,Worthy,Good products,Good,Good as brand,Ok Product,Value for money,"/>
        <s v="Easy to use. Does its job..,Easy to carry now,Doing the job right,Good product initially,Good product for kitchen use,Great item user friendly,Good enough,Good quality"/>
        <s v="Value to buy,Best quality,Nothing,It's Good,Perfect for making toasts,Great product.,Working fine as expected,Excellent"/>
        <s v="No visible change,Effective,Sensitivity, Simplicity and Support,Good product,Nice purifier,Minimal and Simple to use and great for people with allergies,Works well in Noida,Very easy to maintain"/>
        <s v="Nice,Overall satisfied with the product,Good,Nice products,Slow filteration,Fit for 2 people,Mini filter,I have received delivery yesterday only and found a manufacturing defect i.e. leakage from the top"/>
        <s v="Satisfied product 👍,it was without manufacturer's pakcaging.had a big bent on metal . did not return because needed.,Highly recommended.,Very good,Writing review after 2 seasons,Very bad product,Excellent,Best product"/>
        <s v="Good Product,Good,This product is most satisfying product on Amazon,Bajaj Nam hi Kafi hai,Bahut acchi,It does what it's meant for.....,The juicer is useless but blender/grinder/mixer is fine,Good"/>
        <s v="Value for money,Nice product,Good,Product is dirty,Very usefull but small size.,Attractive!!,Best product,Superb comfort"/>
        <s v="Nice good,Easy to use,Good , however little costly,Good one,Its good.,Excellent egg boiler.,Product is so good bat the cabale length is short,Must buy"/>
        <s v="Good metal,Nice product,Good product at reasonable price.,Working fine even after 2 to 3 months of use.,Nicely working sine 1 week,Amazing product!!!,Nice product,Easy to use"/>
        <s v="Value for money,Just worth it ....,verry usefull product,Not bad,Value for money,Decent product,Good product, but the quality is not so good, easily breakable,Good"/>
        <s v="Working with some issues,Digital display faulty,Best in budget,Quick heating and good digital temperature display,Installation and Inlet Outlet Fees are 350+250,Good,Good performance,Geyser looks compact and easy to access"/>
        <s v="Very User friendly sewing machine for beginners,Easy to use,Good portable sewing machine,Good for starting light stitching and quick works. Easy peddal switch is convenient.. satisfactory,Overall its a best product at this price,Quite simple to use,ok pro"/>
        <s v="Nice,Good product,Poor,its Good working this iron,Water comes out,Average,I collect damaged item so i return but not received or replacement,Not that good but ok at the price of 899."/>
        <s v="Compact and powerful but alot of plastic,Overall good,Good product.,Superb product,Effecient and affordable product,Wonderchef Mixer,Very helpful,Very Bad quality product"/>
        <s v="Nice frother,Nice product I like this product,Best,Very low power and quality,Good quality,Waste of money,Awesome,Satisfied purchase"/>
        <s v="Superb,Quite efficient,Go for it,Very nice,Noisy but works good.,Powerful grinding,Satisfied for the time being.,Solid purchase"/>
        <s v="Over Expensive product,Handy,better to buy normal iron box,Inefficient and time-consuming.,Water tank is too small,Wrinkle free and easy to handle,works very well,Just ok"/>
        <s v="Bht hi achi hai aur usefull b..thanx amazon....mgr aap delivery charges khatam karen, plzzzzzzp.,Good quality products,Good quality product,Go for it,Extremely useful and great quality!,Good 👍,It is what is told quality is also very good,Value for money"/>
        <s v="little bit good,Not Bad,sleek,good,Good product,Nice fan,Simple but effective,अभी यूज करते हुए जड टाइम नहीं हुआ है"/>
        <s v="Good,Return value of money spent,Small size.,Good bag, bad straps,Diameter and Steadiness,Value for money,The quality of material and stitching is good, but it is not sturdy.,Good but a little costly for what it is."/>
        <s v="Tools,Good product,Small yet powerful,Pretty good for the price,Good quality,More than price worthy,MUST BUY IT,Great product!"/>
        <s v="Oratech Best Coffee Frother,Great,My review about Oratech Coffee Frother for milk,Good product,Easy to use 👍,Good product,best product,Easy to use"/>
        <s v="Nice product in this range,After 3 month of using ,,observed decorative ,less noise upto medium speed ,overall OK .,Best product,need to improve on noise,Good fan,Good,Noisy,Value for money spent"/>
        <s v="Worth the money,It’s goog,Nice &amp; Easy to use product,Not good,Wonder Product!,Good product,Right product at right price,Value for money"/>
        <s v="Nice,👍,Very easy and useful, but too expensive compared to remaining company products,Grt,reviews,Good product.,Very Handy product,Warranty registration needs to be user friendly"/>
        <s v="Good,Good product,Good,Good one from a renowned brand!!,Working fine..,Excellent to go for this Product,Product super,Nice product 👍"/>
        <s v="Excellent OTG and even excellent price range👌👌👍👍👍,Good product,Very Good Product at its Price Range,Great to use and makes tasty food,Awesome,Packaging was good, received the product at the right time.,Value for money,Worth"/>
        <s v="Does the stated purpose,Good,Good,Steam Iron,Light weight and easy to use iron,Functional &amp; hard to Use,Overall a good product,Using it for a month. So far it is working well."/>
        <s v="Good heater but digital temperature display is missed,Use intelligently for maximum outcome,Good product,13 fin oil heater has only 11 fins, wrongly advertised to fool public,Excellent product,Wonderful Product thandi me Garmi ka Ehsaas,Very nice,Nice pro"/>
        <s v="Good one,Punchuality,Good product,Good quality,పర్వాలేదు,perfect for use,Good,👍"/>
        <s v="Decent product.,Aquasure from Aquaguard is a good product. I liked this product.,Product is good but the service is worst till i experienced  .,Poor service,MVP,Good,Ok,Nice product"/>
        <s v="Don't buy this,Good product in this price range..,Good one,DO NOT BUY THIS PRODUCT,Great 👌👍,Such a beautiful product,Fantastic,Useless product. Poor quality material used. Could not give satisfaction of a singal Rupee."/>
        <s v="Good,Nice,Good product 👌,Get's the job done.,Kent 16068 Zoom vacuum cleaner is very good to use and easy to clean and charge as well.,Less durable,Preety easy to use,Awesome product"/>
        <s v="Have bought 5 different sealing machines online by far this is the best,Hi,Good Value for money,Suited well for my purpose,Good,Great product. Made in india.really like it,Easy to use and economical,Very good"/>
        <s v="Good,Seems to be good,Good,Fake replacement.they didn't come to receive the product.with out replacement.,Nice,Product is pretty good quality but taflon coating is not durable,It's work worthy,Amazing and good quality"/>
        <s v="An affordable electric kettle with stylish look,Elegant looks, glass finish awesome, starts heating quickly,Great product,After three months it stopped working,Not a quality product and bogus customer service,Ok ok,Switch to Inalsa after Borosil,Fantastic"/>
        <s v="Superb,Very helpful and great quality,Exactly what it says on the tin,A must product for pet parents,Must purchase if u have pet...,Totally worth it,Good product,Easy to use and usefull prody"/>
        <s v="Good Performing Air Purifier at a Decent Price,Value for money,Nothing earth shaking about this product!,It is good,Great product.,The product is working nicely and worth buying product.,Writing after 1.5 years pros cons solution and trics do read my revi"/>
        <s v="Very beautiful heater but costly and less useful,Decent with some flaws,Good product.... Easy to handle...,I won't recommend it!!,Value for Money Product,Good Product,Low quality heater,Everything as per the description."/>
        <s v="Nice,Heavy weight and good product.,Value for money,Looks good one but returned,I like it and good product,Super build quality,Nothing,Best iron box"/>
        <s v="Very easy and handy to use,Good to have for boiled eggs.,Superb,Effortless,Wanderful,Good,Not good,Can consider for purchase"/>
        <s v="Beyond expected,Good,Perfect Juicer - Very User Friendly in usage,User friendly and convenient to use for fresh juice,Excellent Little Juicer! Fast and Easy to Clean. Produces Very Good Quality Juice,Premium juicer,Good however...,Most effective and convi"/>
        <s v="Good quality scale but I got defective piece,Nice product....,Product is very good 👍,About product,Must buy,Great device for kitchen"/>
        <s v="Nice product,Not as effective as claimed, just an average product..,Good Product,bribing people for 5 star rating,Most worst machine i have ever seen,Just wow"/>
        <s v="Good product  but has a misleading information about warranty,Value for money,4.5 ⭐ Small and Sturdy blender and versatile,Perfect for every kitchen,Awesome Product,Nice Product,Very nice blender,Worst product and service"/>
        <s v="Not impressed with the purchase,👍,Good project,Gets small clean up jobs done efficiently,Does the job,Works okay,Warranty Card not found inside the Box.,Succetion time could be on the higher side"/>
        <s v="Little kitchen helper,An amazing product,Very good product nice to use,Handy gadget!,Easy to use and carry Great product 👌,Best product,Light weight,Will definitely save your time...."/>
        <s v="Good water heater,Good quality,Good products,Good,Good,Good product,Good product,Brand value"/>
        <s v="Value for money,Goods,Pipe is not dilevered with gysure,Product is good but warranty service follow up is hectic &amp; customer care service is pathetic,Good cooling, Fit finish not up to mark.,Value for money,good one for small town , high wattage  creating "/>
        <s v="Good product,Excellent product,Good pruduct as of now.. 👍,Best product,Happy with the product,Compact product,Must buy item.,Havell’s Instant Geyser"/>
        <s v="Easy to use, works really well.,Good experience so far,Good,Handy product,Looks great..,convenient and efficient to use,Time saving and effective.,Good"/>
        <s v="Current issue in output water,Value for money,Great Product for Kitchen,Bakara product please don't purches,Awesomee,It can be hanged any where it is a portable  water geser.,very bad product not ,work even 3 months, as well as seller is not supporting in"/>
        <s v="So far so good,Good,Good quality product,Fully satisfied.,Product Is Nice ,And Easy To Use,poor longevity,A good induction cook top,Good."/>
        <s v="A little weak but over all good,Value for money!,Not working,Nyc product,Good,Average quality product,Very good product,Affordable"/>
        <s v="Good choice,No noise and all clean air. Very effective and the family noticed an improvement right away,Good product and easy to install,Go for it!!,Happy to use,How can I contact the manufacturer,Good,Excellent product"/>
        <s v="I would have given it 5 stars.. but..,Quality product,Good product,Good,Good capacity but looks a bit cheap,Medium size,Affordable,Basket is good, problem is with the lid."/>
        <s v="Not for people who prefer taste over health.,Good product use easy,Not for big families,Good Purchase,Definitely a buy,ONE OF THE BEST BUY EVER....,Cooking awesome...,Sleek and elegant."/>
        <s v="Good product and budget price,I purchased this product from shop for Rs 1650 including everything so why to buy from Amazon,Worst product"/>
        <s v="Takes space and not convenient if in a hurry,Not useful for Cotton, Linen and thick materiel fabrics,Received broken,Only for lighter fabric,There is a learning curve, it may take 2 people to do it,It looks like an imitation product , pieces don’t match p"/>
        <s v="Very easy to chop veggies in a very short time,Super clean chopper,Nice product,Mom lives it!,“ LOSING A BATTLE”. Because of  a shoe nail.,Very good chopper,Wow what a beautiful product for cutting onions n other veggies . Why did i delay for so long,I li"/>
        <s v="Handy and consumes so less space unlike other mixer grinder,THIRD CLASS PRODUCT,Not satisfactory,It is a wonderful  product,Super,n,Handy,One jar not working"/>
        <s v="Good machine,Machine is very easy to use after watching the tutorial video,Good product but.....,Costly product only,Superb quality and handling,Usha janom super sewing machine,Worth to buy this,Didn't get warranty card and fabric is not moving"/>
        <s v="Good product but not very useful.,Just OK,Good,Good for crepe fabric dresses &amp; delicate clothing items,Here iam sharing my usage experience this garment steamer very handy to use I used it for 25 day's,Nice product,Awsome,Highly Recommended"/>
        <s v="Nice product i recommend to buy,Do not buy!! Defective product,Wast of money,Very very bad portable,Waste of money its not working properly"/>
        <s v="Need be careful,Excellent Product,Awesome Juicer with few issues,Best juicer ever , very strong and hard motor ,,Best mixer in India,Bang for the buck,Good product easy to use.,Best Juicer"/>
        <s v="VALUE FOR MONEY PRODUCT WITH WORST AFTER SALES SERVICE FROM EUREKA FORBES!,Water Taste and TDS level and Filter age,Good product but not good service after installation,Excellent Product for its price,Good product | Eureka Forbes took time for installatio"/>
        <s v="does it's job,Good,Chala bagundhe,Bottom is very thin woven and they provided carton for bottom,Good thing...,Not bad,Nice product,Good"/>
        <s v="Design Optimised for Functionality, Durability &amp; Battery life!,Nice,**HIGHLY PRECISE IN MEASURING**ACCU GAUGE SENSORS**CONVERTS UNIT AFTER MEASURING ALSO**HAS TARE, AUTO-OFF, OVERLOAD INDICATOR**,It worked good for one year. Now only grams are shown.litre"/>
        <s v="Good,Kind of too big.,Efficient one,good quality appliance,Nice product,Sturdy, well made,Fantastic product, I'm using it from last 10 days and it is working good. Value for money.,Quality product"/>
        <s v="Value for money,Nice product, comfortable to use.,nice one,Good product with some areas of improvement.,Good and easy to use.,Best Vaccum cleaner in this range,Best vacuum cleaner for house hold use,Nice"/>
        <s v="Heats up,I just bought this product and my review based on my previous purchases are my in laws home,Easy to use,Nicee,Good product,Nice product..,Very Easy to use,Powerful Blender with 3in1 attachments"/>
        <s v="Easy to keep and use,Good for quick fixes,Average product,It's a good Machine,Ok,Make it some more easier,Not so easy,It was a perfect tool for beginners"/>
        <s v="Steam irom,Good,Value for money,Amazing product😁😁,Very nice product.,Good product,Good product,It comes with 16Amps Plug"/>
        <s v="A must have addition to the kitchen.,Easy to use,Superb,Fast and sharp blades...quick work,Good product,Quality of motor is good, just doubt on jar, it's not so much strong,Inalsa Bullet Chopper,Very handy and good chopper"/>
        <s v="Over all good,Good product, but power switch,Good product,Quality product by Borosil!,Awesome 👌,Easy to use,Excellent,Its a very user friendly product."/>
        <s v="Good!!,Came with a small scratch on the casing and box was not sealed,Heat fast, cut off once a while,Small sized griller which is not so bad,Size issues,Works fine. No issues, cord could have been longer,A must buy,Its good."/>
        <s v="Excellent to Use, Adequate Cord length but Too Expensive compared with other &amp; Hope for Durability.,Easy to handle, hassle free,Good,Nice product 👍,Good product,Overall good product,Product not working more than 6months. At that time 797 rs now 999 rs. T"/>
        <s v="Ok but not for deep cleaning,Just ok. Trips frequently,It’s good product, however it’s getting heated up very fast.,It is very helpful,heat and stop after 10 minutes use,Good,Handy and good quality vacuum cleaner,Deep cleaning"/>
        <s v="Ok product but not for winter,Easy to use,There's no support for the product . You will not get the warranty.,👌👌👌,Value for money,Good,Good,Quality of the product is not as I expected."/>
        <s v="Good product but pipes/installation/plug not included,engineer charge 850/- he said company not provide instaltion bill,Good product,Its ok Good, not bad,Geyser is very Good,Genuine,Average,time saving"/>
        <s v="Sufficient for a Family,Makes superior coffee,almost par with those brewed in CCD,value for money,Nice,Doesn’t justify the Description,Good for the price,Unnecessary Buy,Delivery without Warranty Card"/>
        <s v="Like it,Nice 👍 he,Iron worse grinder still usefull,Good,Nice work,Good for,Mixer is good. But package is very shabby. Wanted to gift it. But changed my mind,आवाज बहुत आती है बाकी मिक्सर accha hai"/>
        <s v="It’s a good product in this price.,Nice product,It's very good,Good for use,Velue for money product,Good product,Value for money purchase,It is worthy"/>
        <s v="Replaced the first one.,It is very good product,Go for it,Nice Product,Simple and supper,Compact and Premium look product,Tiny but good,Best buy ever"/>
        <s v="Good,Very lightweight and good looking,good,So far so good,Nice 👍,Average,I think is this 1000 watts? Produce 750 watts.....,Good"/>
        <s v="Good cartridge but works for less than 3 months for 2 people,Normally sediment water filter,Works for a short period,Water is not going down and not filtering,Great product but too costly .,Correct spare,Great water cleanser,ABC"/>
        <s v="Sleek , Silent and Effective,Good product,100 % satisfied and recommended....,Bad product. Fan makes lot of noise,Its good with a flaw,Overall best.,Number 1,works decently."/>
        <s v="Excellent product,Good product, very accurate and sleek design. Totally Recommended,Good product,Accurate with multiple unit setting option,Light weight scale machine ... It's good for me,Good little gadget for kitchen,Good product for house use.,Awesome "/>
        <s v="It's very nice,Got the correct one, asked,Good product,Very good item,Awesome,Good,ok,Delivered on time"/>
        <s v="Good,Product is good bt smell like hell.,Amazing,Good Bag ☺️,Good quality and quick delivery,Worth money,Good and big bag,Good product"/>
        <s v="Good product,Decent product,nice n powerful but delicate,Good product. It’s a bit difficult to insert cells.,Worked well for a month,Extremely useful,Waste product,Value for money"/>
        <s v="Go for it,Good steam iron,Plage big size,Good Product and worth Buying,Nice,Easy to use,Good,Going good so far"/>
        <s v="Ok,A good water heater,Easy to use inverter,Good product,Screw missing,Nice,Gd product from amazon,Good purchase but costly installation"/>
        <s v="Good to use,Really good in this price,Lint roller,Adhesive could have been better,I like this,Low effectiveness,Good for those who have pets!,Useful product"/>
        <s v="So far so good,Good product.,good quality product and create ultra fine mist.,Can be a Great Product,Super,Works as described though difficult to refill water,good one,Amazing"/>
        <s v="Amazing! Value for money!,Very easy to use,2 in 1,Good product,Easy to clean,Good product to buy and use,Easy to operate that is simple process,Worth"/>
        <s v="A good heater for tiny spaces,Good purchase,Best room heater in budget especially power saving,Handle to carry &amp; a bit high stand would have been better additions to the product.,Nice little room heater.,Metal body with carbon heating element,Needs some c"/>
        <s v="Helpful for my mother,Do Not Buy this product,Very cute solid and comfortable 👌,Very efficient,Not operational product dispatched Also u cant cancel the order, received replacement working ok,Bottom bowl is low quality plastic &amp; not as per in the picture"/>
        <s v="Good product st this price,Good Product,Good product,Awesome product,Pipe is not there it's mentioned that pipe is with this order,Easy to install,best price.,Good,Good product"/>
        <s v="Decent product,doesn't pick up sand,Ok ok,Must Buy,Good one for basic use with normal suction power,Super,First review,Perfect product for my car"/>
        <s v="Only for grill sandwich use cord length is too shorthort,Decent product, has some old flaws,Good 👍,Every home should have this,Weak body material,but overall good product,Good one with a small issue.,Trusted brand,Nice product but cord length had to be r"/>
        <s v="Good product,Value for money,Auto cut is not working properly and fan continues even after auto cut...,Room heater,Worth of money,Budget friendly,Best room heater,Not satisfied with the product"/>
        <s v="Worth Buying,Very good,Good and sturdy room heater with compact design.,Inalsa Hotty Heater,Good for winter,Don't buy it go for Amazon brand,Package,Decent"/>
        <s v="product good but service bad unexpected,Its good,Very nice product,Efficient Product,Nice,Very good and useful product as expected before buy.,Handle length is too good you can use whole dram,Very fast heating"/>
        <s v="Nice Product,Three options (toaster/grill/waffle maker) are  neatly packed into this readily usable device.,Product arrived in under 24 hrs...yet to test it,Good Quality,Very nice,Don't know why I waited so long to get this!,Value for money,Good quality, "/>
        <s v="Great value,Very Nice product,Very good product at reasonable price,Nice Product. Cost efficient,Value for money,good product for the price,very powerfull motor best product i like it,Good product"/>
        <s v="Portable but not much powerful,not so good. power back up is very poor.its more like a toy for my 9 years old girl.,500 rs ok,Don't be fooled by ratings, not a good product,Not recommended,Worst Battery, no use,It is affordable .,User friendly blender, Re"/>
        <s v="Good Fan for this Price,Good fan with high speed,A decent product for the price.,Good,Good in price,Very happy with Amazon,Good,Good"/>
        <s v="Best mixer juicer,Nice,Best product in this price,Good Product, can buy it.,Very easy to handle and very sturdy mixer,Realy great product... Noone providing such heavy motor.,Good product,Value for Money"/>
        <s v="service is excellent,  installation guy is very professional,  I liked the service,Amazing,Value for money,Nice product,Water is clean and tasty also. Its cleans very well,Good. Happy with the installation,Nice product at affordable price.,Affordable and "/>
        <s v="Okay to use,Good value for a well finished product - recommended,Do not buy this product,Better than expected.,Best carafe from amazon,Build quality is not that great,Replacement parts not available or sold for twice as much as the value of the entire pro"/>
        <s v="no,Good and reliable product 👍,Overall very fine Quality,Useful product helped my family a lot in winter,Operating switch is too hard for aged person,Sabse badhiya,Good product,Good product at this price"/>
        <s v="It's working perfect,Excellent 👍🤠 piece,Value for money,Very good product,Good product,Good Quality 👌,Late delivery 12 days,Totally money West"/>
        <s v="It's good,Happy to purchase,Product is really good.,It was excellent,Very Good Product,Heater,The final finish product is not  elegant."/>
        <s v="Nice product,Ok,The lid could be more sturdier. Very thin plastic.,Not very good,Fine,Excellent product,Quality,Very good quality product,can store a week laundary"/>
        <s v="Decently priced fan,Power saving fan low super qwality,Nice one, go for it,Fan rod was missing,Overall good fan at this price,Good,Love it .. nice product,Okay"/>
        <s v="It is very good,Good product,Just go for it,Good product,Value For Money.,Good product easy to use,Pressure is very good but mtr shows 115bar,Nice Product."/>
        <s v="Best in its price range,Best suction power,Domestic Beast,Very good suction power and efficient,Beast of a Vaccum Cleaner 🔥💯,Good built quality,Nice product with good suction power,Great Product"/>
        <s v="Good,It's a good product. Go for it.,Easy to use,Good product, but quality is ok ok,Value for money,Gave new life to my old clothes-magical,I could not believe that this product is so good ✨✨,Good for woolen clothes"/>
        <s v="Loved it,Good product,Good product,It's easy to use.,Fine product,Awesome Product,Nice product &amp; user friendly,Correct size and easy to use."/>
        <s v="Sound is pretty annoying,Best Normal Water Purifier,Good product,Good,Good,Perfect product for a small family..,It’s a nice mid budget by product.,Great product truely satisfied"/>
        <s v="Livpure water filter reviews,Good product,overall good product, works great,Livepure Water purifier,Excellent.,Amazing product,Superb performance,Very good"/>
        <s v="Good,Good product,Heating is less,Good and quality product.,Excellent product,Very good,Easy to use, better in performance,Superb Project 🥰"/>
        <s v="Kids toys,Value for money, good product in this range,Can go for this one,Good,Nice,Ok,Ok,Durable and bigger than my expectations"/>
        <s v="Good,Goos product which you can trust,Good,Cost effective,Good,Ok,Very good product,Quality"/>
        <s v="Not so good,Good,Best best from market.,Very good iron,V Good,Light weight value for money,Really good iron at this price,Overall good."/>
        <s v="A perfect balance of price and performance,Great Suction and above average mopping | Good Buy"/>
        <s v="Good quality, plz add 1 syringe with this kit,Original product,Genuine product,very good product,nice,good product,Good product no issues,ಉತ್ತಮ"/>
        <s v="Filter not effective,The best water purifier,Worth for money,Best water purifier,Sheer waste of money,Fits well for kitchen faucet,Lousy product,Waste of money"/>
        <s v="Bad quality,Amazing product.."/>
        <s v="Good,Superb,Nice mixer,Value for money 💰,Good product,His desine,Nice,Nice"/>
        <s v="Nice products,Compact,Items is not good because it's tap is not good for output,Good,Good Product,Not suitable,I liked good product,So nuc"/>
        <s v="plastic material not good just ok,Good for middle class range,Good,Havells fan,Oscillating knob cannot be fitted,OK toofan,In this price range very good fan,Good but you have to install the item.No one will come to install the product"/>
        <s v="Good Product,Includes relevant attachments in this price point,2 in 1 is exactly what i needed! (Read the rest for pros and cons),Value for money,Apt vacuum cleaner for my requirements, does the job,Not so satisfying, if you have other options to not choo"/>
        <s v="Running Time is less,Not much useful.,Good one,Not so good,Useful product but improper blades,Overall good ...but can blend only very very softer fruits,Worth your Money,Worest item"/>
        <s v="Not worth the hype,Gud,Really useful 😃,Product is good but when we press to seal lower part of sealer is get out automatically...,Ok product. Not generating enough heat to pack,Not up to the mark,Pocket friendly, effective and easy to use,Average"/>
        <s v="Very good product,Good,Good,Good product,Not a quality product.,good,Not value for money,Great purchase."/>
        <s v="Gud product and gud service,Good product in this range.,Useful,Good,Water taste is good and installation also done on prioritu basis worth for your money,Very good purifier in this range,Satisfactory performance,Installation charges extra"/>
        <s v="Good health product.,The best dry iron I have owned in last decade!,Value for money,Good,Bang on budget,Bad,light weight,Good for home use"/>
        <s v="The wire is short,God,Rahul Mallah,Very nice 👍,Good ✌️🤝❤️👏👍❤️❤️,Stopped working after a few days.,Excellent product pls buy,Very useful"/>
        <s v="It is very good product value for your money go for it and save some money,Nice,Easy ro use for children as well,Less time more work,Must buy 😊 I would recommend just go for it,Super fast,No need to wait for a long time,It's a good product"/>
        <s v="Nice Gyser,Good child I am say,Great product in this budget,Good product,Good,Amazing Machine highly recommend,Good product,Working Great"/>
        <s v="Packaging and look wise it is awesome 👍,Perfect fan,Good product,Good looking bit heavy,Nice product,Good,Good fan,Looks classy"/>
        <s v="Good for now,Worth Buying For Daily Cleaning,Very strong!,Convenient and powerful hand vacuum,Powerful suction of Product,Good budget buy,Powrrfully loaded for the purpose.,Handy Vacuum Cleaner"/>
        <s v="The Grill and Toaster is good,Ibell,Good product,Does what it claims.,Good product and valu for money spend,I thought Ibell sandwich maker is best brand and I can use use usually easy clean it now easy,Good Product,Good product"/>
        <s v="Usable,Good,Awesome,Satisfied,Purifier,Beware to buy it from online,Very Good Quaility,Easy to install"/>
        <s v="Serves unlimited hot water instantly,Very good,Go for it,Instant heating,Just go for it.,Best for instant heat water,Amazing products,Instant got water, quite literally"/>
        <s v="Ok ok product,Great Tool for Kitchen,Easy and handy,Different frother machine,not as per images,Not good as I thought.,powerful,So glad that I bought this!,Good product, value for money"/>
        <s v="Good,Adequate and efficient are the most apt words.,Good product,Single rice bowl,Good,Gift of god,Nice,Looks elegant"/>
        <s v="It's okay,A must have for coffee lovers,Perfect product for making a perfect cup of coffee.,Stopped working after minimal usage,Great Product,Amazing!,Awsome,Good"/>
        <s v="Useful Product,Good product,Good,Most cutest color travel iron,Good quality product.,Great quality garment steamer,Superb,Superb supportive good for garment!"/>
        <s v="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s v="In this price worth to go for,First Impression: Looks elegant and sturdy with classy design.,Quality product,Good,Best purchase,Value for money. Easy to use.,It splashes everywhere and not much power,best of price in Amazon basic. hand blender in other co"/>
        <s v="Better than I expected!,Good,Good product,Great durability and original products,Very Nice !,Good product,Good,Good product"/>
        <s v="👍 nice,Lint removed instantly and effortlessly,Amazing product...worth the money,Best purchase till date,Good,Works as expected,Good quality,Must have product for Winter clothes"/>
        <s v="Very easy to use curd maker,Excited to try it,Good product to settle hassle free yogurt,Checking now,Good Product at this Price,Good product,Good,Best yogurt maker at this price range"/>
        <s v="Overall Nice Product,Must buy product,Product is good to use.,Tasty and Healthy juice,Good,Good product,material,Just got it"/>
        <s v="it s very nice and easy to use,Good quality...go and purchase,Good,Good quality,Good product 👍,Good,Value for money @600₹,Good"/>
        <s v="Good suction power, enough for most cleaning,Worth for the price given,Okayish,Budget vacuum cleaner.,Very nice product worth it 😄,Best vacuum cleaner,It's a really good worthy product,Simply superb"/>
        <s v="Nice product,Product not Quality donot buy,Wonderful product,Power Indicator is Missing,Excellent product,Value for money product,rod water heater,पानी गर्म होने में 15 मिनट से ज्यादा टाइम लेता हैं"/>
        <s v="Size of heater is small,good product,Power Cord is too short. How and where to use it? Do I spend further on Extension Board???,Not relatable product. No after sell service,Portable and efficient room heater,Useful product,Best Blower for the office use,G"/>
        <s v="Yet to know the performance,Good,Hamara bajaj...,Battery isue,Good but PNG model is Made In China,Value for money,Expansive,Service and Installation"/>
        <s v="No entanglement,Iron with freedom,Good Iron,Steam iron!,It’s wireless,Good,Wonderful,Light weight and very adjustable to ur family needs"/>
        <s v="Good,Decent,Ok,Good product,Nice,Good product,Not good as per price,small &amp; elegant hand mixer"/>
        <s v="Ok product,Worth buying product,Must buyyyyy"/>
        <s v="Good,Ease of use,Ok,Very good,Grinding is fine but during grinding little barter leaked from the drum. Kindly suggest.,Good one, but loud.,The quality is good but damaged,Ok 👍👍👍👍"/>
        <s v="Not as expected,DON'T BUY pegion products, NO CUSTOMER SERVICE,Not that happy,Undoughtable,Nice product,Value for money mixer,Sound and blade,product have too much scratches on top"/>
        <s v="A1,AWESOME PRODUCT,Room heater2900watt need separate power connection,Not upto the mark.,Probably the best build in this category.,A good heater with some additional amazing features which make it a best buy,Not as expected,Nice product"/>
        <s v="Best for small Family,The Gyser warms up water very quickly but does not hold hot water for long,It's good,Not up to the mark,One day delivery and installation... excellent service,Waranty card not found,बेहतरीन,Good"/>
        <s v="Useful item,OVERALL NOT VERY BAD,Good quality,For the price ok.,GOOD PRODUCT,Review,Good quality,Short cord and narrow mouth."/>
        <s v="Overall its good product,Heater is Slow,Small but useful !,Average product quality,Working Good,just missing temprature  Controller.,Nice quality,Good looking and tests patience,Good product with affodable price"/>
        <s v="Good,Easy to handling ..satisfied,Good,Good,Quality product,Good Product,Nice,Hanske taka product"/>
        <s v="Good quality,Super 👌,Worth for the money but the knob is slippery,Good product,Good quality,Nothing,Worthy product,Good"/>
        <s v="Worth money,Average,Morden geyser , very nice, value for money,Value for money,Voltage issue after geyser installation,Model looks nice but charged for connection pipes.,Very good Geyser. Worth every penny.,Quick service"/>
        <s v="Very nice,Efficient but little costly.,Good product but disappointing after sales service,After 30 days review ⭐⭐⭐⭐⭐,Good Product, Expensive Installation,Good,Adequately quiet, cooling is good, features are more than sufficient.,Nice and quick cooling ."/>
        <s v="Pack of two but only one compatible,Using the product regularly,Price  is very high.,Very poor quality,Good,Good product but durability has come down over the period of time.,Great quick delivery. New product, and very reasonable cost,Good product from eu"/>
        <s v="It is broken,Could have been a bit better,The first one was not working and the replacement was sent without box with a used piece,Super cool,Great,Product does not work,Product was not too good it only seal normal thin polybag,Good. Works"/>
        <s v="Works well enough,Overall good,Performance,Good For Tea , Coffee and Hot water Only...,Yes it's only coal heater,Na,Very good item..,Good buy"/>
        <s v="Hope it will last long,Superb product,This is new version, with safety locks.,Original and Good,One of the Best you can expect,Sujata chutney jar,Quality,Original Product at reasonable price"/>
        <s v="Broken product,working related issue,Satisfactory,The product needs to be checked for defects  before despatch to customer,Value for Money,Value for Money &amp; effective,Item broken after some time .,Quality is good,"/>
        <s v="Enough only for 10* 10 room as the outlet is small,The product is good,Looks like a used product which is refurbished and the wheels provided with the the heater are old.,Helpful,Not radiating much heat even though it is working.,Good quality,Excellent pr"/>
        <s v="A must buy product for every house specially in North India.,Good,Amazing product, it's worth buying,Temperature of heating,Either HOT or COLD, not mixed water.,Worthless item,Great product,Purpose is not fully served"/>
        <s v="It’s amazing but I think waffle should be more crisp but it’s Ok.,Value for Money,Good product,Go for it!!,Takes a while to cook,Not giving it 5 stars as there was no measuring cup as promised.,Value for money,very good however size is small"/>
        <s v="Best performance, Best in such that cost..,Nice,Not good,Nise product best use into winter ❄️❄️,Deamig,Durability,The air blow output is good"/>
        <s v="Good product 👍,Perfect for all the stoners out there.,Good product,Nice,This is a nice and helpful product. .,Easy to use,Good,Easy to use machine"/>
        <s v="Ok,Very good product,Broken item riceved,Everything is good but the wire length is too small,ok,Nice,So far so good,Average used"/>
        <s v="Good to go for small family. Indicater and installation issues.,Very nice product,Worth buying,Best gyser,Good,Goodwill,Bit costlier than other products in the market of its kind but quality is also very good.,Working is fine"/>
        <s v="Poor product,Not working Properly,Average,Nice items,Cord is not enough long,Good,Goog,Everything is fine except cord length"/>
        <s v="Okay Okay kind of product,Good quality though bit expensive,Easy to use,Quality is good,Good quality product,Just Okay,Very thin steel.,Super"/>
        <s v="Excellent coffee maker,Sturdy quality product!,Good product,Just go for it!,Mokapot's upward filteration is messy,i felt its more of a joy to prepare concoction in this espresso maker,Good product,Espresso quality"/>
        <s v="👍,Good product,nice product,Satisfied,Value of money,Good filter,Excellent product,Overall this is a good product."/>
        <s v="Nice iron . Heating earlist,Value for money,Nice product,सुपर,Good,Superb,Excellent product by Havells,Good"/>
        <s v="Meets expectation,Good product,High quality product,Worth the spend!,Great product,A decent filter coffee maker.,Good product for an average user.,High quality"/>
        <s v="Compatible with pureit classic g2,Very good product,Best item in best price.,Good,Good one,Nyce product,Good Item With Perfect Accuracy VFM !,One star for bad delivery options"/>
        <s v="Quality Product,The Packing is very poor so theswitch has gone inside the heater I cannot use iy,Very good 😊,Easy to use, comfortable, value for money, temperature control,Effective And creative product"/>
        <s v="Go for it,Good quality and price,good quality,Good to have instead of plastic one.,Looks good better to use than plastic,Good but can be better,Value for money,Good quality product"/>
        <s v="RO filter candle,Good product and fit perfectly,Thermacol product,Excellent product,Quality is good, I always buy this,Not suitable for Pureit Advance,Good,Nice"/>
        <s v="Nice product,Nice iron,Wonderful product,Best product 👍,Good electric iron,As expected,Acch iron hai ap order kar sakte hai,GOOD"/>
        <s v="ok product,It's a good product.,Simply awsome,Nice tap hot water,It is good for short time use. Needs continuous of temp and water flow to keep it under control.,Easy to install. Highly recommended,Excellent quality,Very frauding"/>
        <s v="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
        <s v="Excellent product timely delivered,It's good,Sleek useful but after some time filling water takes time,Good product,PH not certain,Awesome,Excercise Caution before buying,Almost ok"/>
        <s v="Best mixer,Best value for money,सबसे जरूरी बात ये है के इसमे सब पिस्ता है चाहे पत्थर भी दाल दो।😂। https://youtu.be/WBPca3j306k,Noice is high compared to others,Five star product,BEST MIXI,Best in the market best in segment,Good but not best"/>
        <s v="Good product 👍,Value for money,Does the job which is intended from it,Nice product..,कीमत के अनुसार अच्छा उत्पाद है।,Not satisfied as expected. 😔,Awsme product,Good in this price"/>
        <s v="Good product, Value of money,Basic and Good,Good product for the price range,Best for family of 3,Value for money,Nice,Best,Nice"/>
        <s v="It is a great product can be used to make dishes and curry too.,Nice and satisfied.,Good Product. Easy to use. Worth buying.,It works well.,Nice product,Its a beautiful product but very small.,Impressive product,Stylish"/>
        <s v="As smooth as it can and as fast as possible,Wrost product"/>
        <s v="Love it,Very good product quality,Awesome product,Phillips OTG,it has the maximum temperature of 230 last .,Looks Good, Easy and smart working,Good product,Good quality"/>
        <s v="It doesn't heat up,Value fir money,Ok,satisfied,Nice pic,Best iron so far,look,Ironbox stopped working after 4 months  of purchase"/>
        <s v="Felt very useful 👌 but cable is short,Good in portable series of Geyser,Awesome product,Good quality,Product okay but no bill receive,Wrong Reviews uploaded for this product.,Good Product"/>
        <s v="Weight without the wait,Good,Good Product,Nice cute scale,Best weight machine,Must have for every kitchen,Value for money,Digital Luggage Scale with Target Value Setting"/>
        <s v="Value for money,Good mini handheld vacuum, I use it to clean my electronics,Best in market,Quite handy and efficient,Small and powerful,Nice product,Blower leaks air,Really good portable vacuum cleaner"/>
        <s v="Budget friendly best product in class,Good product,Quality,Lifelong Grill Sandwich maker,We can make anything sandwich to grill.,A very good product, go for it,Comact nice design,the facility of big sandwich maker in small size."/>
        <s v="Unsatisfied,Too small for home use.,Nic,Nice item,.,Good,Material is not good.,Overall product is good, but one of it is damaged"/>
        <s v="This is a good product,Not upto the expectation,Not recommended for buying.,Very delicate product,Worth a buy,Good product,Just fine buy,Good stickiness but bad handle"/>
        <s v="बढिया है।वजन कम होने की वजह से जादा देर तक चला सकते है।,Nice product and easy to use,Heating issues,Bakwas,Nice,Good product,Good product,Good product"/>
        <s v="Not satisfied,Nice,Low quality,Amazing product,Best in its category,Very good sprayer,Good,Not sturdy"/>
        <s v="Nice product as expected...,Very good quality 😊 love it,Its leaking product as small gap,Product is so amazing,The colour was dull.,Pretty good.,User friendly,I buy a product but in using of twice the product is not working iam totally unsatisfied of thi"/>
        <s v="Good,Power and performance,Very useful and powerful juicer,Best quality,WORLD CLASS JUCER MIXER GRINDER,Industrial grade,A better product,Good Juicer"/>
        <s v="Beautiful and functional, but could be improved (improvements written in review),Agaro kettle,Satisfied with the product,A royal black beauty.,Value for money.,Agaro kettle review,Review,Good looking  elegant, easy to use"/>
        <s v="Absolutely loving it!,Excellent product,Very nice,Compact way to make coffee,Good one for a Black coffee lover,Excellent purchase,Great Product!,Perfect French Press! I have got two of em!"/>
        <s v="Simple and easy to use,Product is fulfilling the purpose for which it was purchased.,Good product, not easy to clean,Does the job very well,Very nice sandwich maker,Good quality and received on time,Good Product i Recommend,decent grill"/>
        <s v="Small size is not good,It's a nice product,Gd product for this range,Value for money,Good to Buy,Nice product,Adding review after 2 months of use,Good"/>
        <s v="No power butten to on and off.,Nothing,Product is Ok-Ok,It's auto close Green light is not working.,Good but cord length is short. Must be atleast 4 fts,Nice to use,Good,Good product"/>
        <s v="Easy to Use,Good at this price. Looks premium,Worth for price,Seems to be good,Easy to clean &amp; i like its cool surface.,Good kettle at a Reasonable price,Good quality,Best Thing for Bachelora"/>
        <s v="Not bad,Noice,Quality not as expected,Item is good, but,Not bad,Nice product, product plastic and desine have an issued,easy to use,Superb one"/>
        <s v="iT'S VERY HEAVY,NICE PRESSURE &amp; WORTH SPENDING:-),Recommend product for personal use.,Attractive product.,High noise and machine heating to high,Only Bucket filter  are missing..Please  send me the bucket filter only immediately.,Good Multipurpose Product"/>
        <s v="Ok ok,Good one. Worth puechase,Average,Nice Product,Good product,Working perfectly, cord is small,Good,Has Thin plastic lid, which is not easy to clean"/>
        <s v="Anyone can use it except your elderly folks. Does not come with instructions.,It’s good prodyct,Overall good,Works and gets out of your way,Water leakage after a 2 week of useage,Good reviews,Good product, delivering what was expected,mist is like a cloud"/>
        <s v="Not so Worth it,It is only for one use so as per me it's so costly,Not useful for pet hair,Good but one roll is available,Useful product,Vey helpful Product for my black clothes,Excellent product,Bad product. Product is of no use."/>
        <s v="Value for money.,Good product,Good Purchase,It’s Nice,Material made of plastic,Broke in first use,Good quality,Low cost"/>
        <s v="Nani's choice is still valid,Good,Value for money,Amazing,It looks great and Awesome.,Best product,Awesome 👌,Good working"/>
        <s v="Good,It’s okay,Cheap quality product, not worth,Good and worth for money,Worth buy,Very nice from the seller as well as from Amazon.,superb,That's a good kitchen scalar machine must buy."/>
        <s v="Easy installation,Product is good,Easy installation process,Good,Its going to be 6 months now, working great 👍,Nice product,nice,V guard water purifier"/>
        <s v="Good product,Best product,not that much good,Best product,A good mixer grinder,Looks good,It’s a good product…not bad at all,Go to it"/>
        <s v="Rusty Steel beater,Product delivered in good condition but a little late than expected delivery date ..,Good product,It's good if used properly.,Nice....,Worth it Buy,gud one,KENT 16051 Hand Blender 300 W"/>
        <s v="Bad servisec,a bit costly,Favourite,Thankyou amazon for brand product which I received in good condition,Good product,Good,Prestage induction,Till now going good"/>
        <s v="Good,Value for money,Good,Under 500 tds, it gets the job done.,Installation was delayed,Nice product,Worst product,NIce"/>
        <s v="Nice and easy to use ,holds good no of clothes.,Average product according to the price..little expensive,Great for laundry storage,Good product.,Not much of a great product.,Very poor quality,Appears as a decent product,Value for money"/>
        <s v="Good.,Good product,Worth to have roti maker,Value for money,It is easy to use... time saving,Good value for money,Good,When you have Libra Chapati Maker, gathering guests is no more tension."/>
        <s v="Nice product very easy clean,Don't buy it,nice,Multipurpose | little hard to clean,Absolutely perfect product,Must have product at home,Not good for any other use than boiler,Defective Model received - No refund, Only replace"/>
        <s v="Good enough,Nice Choice,Best price and best quality. Just go for it.,Value for money,Steel is good.,Good,Worthy product,Good"/>
        <s v="Lint remover,So nice but takes longer then expected,Perfect,Works as promised,Very useful product,easy to use,Amazing product,Value for money"/>
        <s v="Nice,Good but screws are poor quality,Strong brackets,As required,Promt delivery,tlob ralugnA,Good,Quality of material is good but painting quality need to be improved in future product"/>
        <s v="It is nice ..and user-friendly,Really great product,Nice and easy to use,Good for light usage,Overall a valuable product in this range.,Good,Nice product,Nice product"/>
        <s v="Good product,Delivery at door step,Price is greater than printed price.,Original spare part,Original product,Sediment filter,Good,Authentic product"/>
        <s v="Great Product!!,Good product,Adhesion,Amazing product, value for money,Works just the way it is advertised,Good One !,Easy to use,Poor quality"/>
        <s v="Good product,The product is amazing,Super product 👍,Tuta dhakkn,Good product at reasonable price,Time saving,Best product,Product look goods and easy to handle."/>
        <s v="Good👍,A nice product in budget price 👌,Not good,A good product .,Good Product,Good,Jar was leaking even after replacing the product,Good"/>
        <s v="Good product,Quality is great but chuteney jar is not working well,Good,Superb,Very good item,Super purchase,Superb 👍,Sujata hi lena."/>
        <s v="I got a used item,Nice,The product is good but water dripping outside of the iron box,Ok product and easy to use,Suitable only for light use.,nice,Just OK. Less heating,Socket is loose."/>
        <s v="Works as expected but some things can improve,I am using this more than 1 year,Overall its a good product, very useful.Some minor drawbacks.,Great for vacuum, bad for mopping,Good product.,Product service issues,Good product,A helping hand for working wom"/>
        <s v="Nice,Perfect. Reliable. Standard size. Good suction for 10*10 bathroom,Good but got costly at 1600,Good exhaust for bathroom,Good product,Request to Return/Exchange,Easy to use,No bad"/>
        <s v="Happy that I chose this,Good product,Easy usage,Go for it!,After a lot of research I found this one a very gud nd useful.,Higher sound level,Good to use. Using for the past 6 months. I run a home bakery. Quality is good.,Excellent"/>
        <s v="Good quality and build,Noice to high,👌👌,Looking good,No anti dast,It is an excellent/quiet/efficient fan and the burgundy color is very good!,When it slow running It's noise out,Elegant and good quality product"/>
        <s v="First time product user,Too short to use,Good product,Easy to use,Cost effective,Nice!!,Not great,Perfect Waffles #Waffled👍🏻"/>
        <s v="Worth Buying,Utility product,Good one,Average,Super,It’s ok,Good quality and worth the money,Not so durable and sturdy"/>
        <s v="Nice product,Best product for use in winter season,Amazing product,This devie is portable that majes its design fantastic and easy to use!,Handy heater,Awesome product,Fantastic one,Portable and easy to use."/>
        <s v="Product is good but huge noise,Good vaccum but too loud and noisy,The product was good,Good one,Super,Suction is awesome,Damage product received,A decent budget product for a clean house."/>
        <s v="Nice product,Absolutely wonderful! Efficient and healthy,This is pretty good air fryer,Very good product,Very good quality product,Innovative design and good product,Best deal in this price,Cheap and best"/>
        <s v="Good quality fan,Good one...,Fraud,No remote control,Value for money,Easy to assemble,no remote control but I think worth for money(bcz low budget pedestal fan,Good,Nice fan"/>
        <s v="Good,Value of money,Good Product,Good,Product Provider is super responsive, as received my order within 2 days,Good product. Very useful. Highly recommended.,Honesty and transperancy of the seller was perfect,Poor"/>
        <s v="Excellent product,Great Quality,Good,V good product,Overall a good product,Money waste,Good kettle, but NOT for boiling milk,Gud"/>
        <s v="Very good product..quality is good,A good product with superb buid quality,Not happy,Good,Good,Noisy but good,Remote control spoils the fan operation,Good performance"/>
        <s v="Spring alignment issue or overall alignment,Love it…,Only for black coffee not with mil,Great coffee maker.,Good product,Great coffee maker,Best brews coffee,Nice coffee maker"/>
        <s v="Bigger size,Superb.,Vacuum Bag,Price is reasonable and not available locally,Works perfect,Genuine Eureka Forbes,nice,Very good"/>
        <s v="I would not really recommend it,Good,Over all good, not suitable for living room,NOT USEFUL,Great product! Works perfectly fine,Smells good,Ok,Worth it"/>
        <s v="Good,Good Design,NICE PRODUCT,Not sturdy,Good product,Best one out there!,Best in the market,Poor quality"/>
        <s v="All fine but the cord is too short,Good quality,Great quality go and buy...,Stand nahi hota hai gir jata hai,Good iron at this price,Awesome,There was one scratch on the surface which was hide under the sticker,Superb quality"/>
        <s v="Rechargable batteries do not fit correctly,Okay product,Great purchase.,Average,Fantastic,Just buy it...,Product is good for this price,Happy That I didn't have to go to Hyderabad for IKEA."/>
        <s v="Stop working after few days,Ok. Changing every 4 months toomuch,Tap filter,Quality,Doesn't purify water,Very good product,REALLY GOOD!,Bad"/>
        <s v="Easy To Carry,Nice product,Handy and easy to use,Best,Very easy to make waffle. Best product from Amazon,easy to make,Disappointed,Very gud n very easy make waffers I love it this produt"/>
        <s v="If you’re a home baker, just go for it without doubt,Excellent👍,Nice product,Useful,Bhari,Too good,Good for cake,Useful"/>
        <s v="Good product,Very nice product,The product Is good according to its rate,The product is nice in its working. The only issue is handling product.,Just 30 Seconds and frothy coffee ready.,Nice product,Ok product,The product is by far good"/>
        <s v="Excellent,Bad Bad product. Please don't buy.,Usefully good Product,Value for money,hot air flow range not so much,Heat up immediately not working properly,Good quality,Good Product"/>
        <s v="Okay,Use full only kid's clothes,Good for beginners or minor repairs,Accessories,Not good for beginners,Good product,Good for small work at home,Good product"/>
        <s v="I like this product,Simple easy to use, but not much power to quickly heat-up a room,JALI GETS HEATED BUT A GOOD PRODUCT FROM USHA.,Productnis good and recommeded,Good Product. Worth its price. Thanks,A bit costly otherwise better than the competition,Use"/>
        <s v="Cutter speed and power is very low,Nt happy wit d prdct,Not as expected,Not even worth a star,Very poor product,Not good"/>
        <s v="3,Sturdy and Works Flawlessly,Excellent 👍,Really Good Product,Cord is very small,Plug size is bigger now, comes with 15A! Please change the plug size to 5Amps,Broken material given,Good product"/>
        <s v="Product functioning ok but price is quite high,Compact and effective,Nice product,AdiLakshmi,Best product,LIBRA 2000 Watt Portable Room Heater with adjustable thermostat,receive faulty product,Very good heater."/>
        <s v="Useless"/>
        <s v="Received the product without spanner,Excellent product,Satisfactory,Good product,great product,performance yet to be checked?,Value for money,Good product"/>
        <s v="ok,everything was good couldn't return bcoz I needed it in emergency,Don't buy this 1 litre Prestige rice cooker. Already replaced but still got damaged product,Ideal for a small family of two.,Nice but small,Read the leaflets before you start cooking. Le"/>
        <s v="very good,Work but front melt after 2 month,Good one,It is durable,Review.,DEFECTIVE PRODUCT,Nice product,Nice product"/>
        <s v="Fan Speed is slow,Good quality,Good product,good,Old is gold.,Good product,Nice product,Super 💕"/>
        <s v="Works perfect,Ok good product,Nice Product. Recommend it. But cleaning its exterior is cumbersome.,Excellent product✌,A good product for household use,मुझे बिल्कुल भी मजा नहीं आया और वापस कर दिया।,Best product,Good"/>
      </sharedItems>
    </cacheField>
    <cacheField name="review_content" numFmtId="0">
      <sharedItems>
        <s v="Looks durable Charging is fine tooNo complains,Charging is really fast, good product.,Till now satisfied with the quality.,This is a good product . The charging speed is slower than the original iPhone cable,Good quality, would recommend,https://m.media-a"/>
        <s v="I ordered this cable to connect my phone to Android Auto of car. The cable is really strong and the connection ports are really well made. I already has a Micro USB cable from Ambrane and it's still in good shape. I connected my phone to the car using the"/>
        <s v="Not quite durable and sturdy,https://m.media-amazon.com/images/W/WEBP_402378-T1/images/I/71rIggrbUCL._SY88.jpg,Working good,https://m.media-amazon.com/images/W/WEBP_402378-T1/images/I/61bKp9YO6wL._SY88.jpg,Product,Very nice product,Working well,It's a rea"/>
        <s v="Good product,long wire,Charges good,Nice,I bought this cable for Rs.339 worthy product for this price, i tested it in various charger adapters 33w and 18w it supports fast charging as well.,Good,Ok,I had got this at good price on sale on Amazon and produc"/>
        <s v="Bought this instead of original apple, does the work for 150rs, not as fast as apple charger but its a good option if you want cheap and good product, bought it for iPad pro 10.5 and it's working flawlessly, build quality is ok, its not like i am gonna ha"/>
        <s v="It's a good product.,Like,Very good item strong and useful USB cableValue for moneyThanks to amazon and producer,https://m.media-amazon.com/images/I/51112ZRE-1L._SY88.jpg,Good,Nice product and useful product,-,Sturdy but does not support 33w charging"/>
        <s v="Build quality is good and it is comes with 2 year warranty.,Good Product,Bought it for charging my mobile &amp; tab but it doesn't work for Lenovo m8 tab,Guys this cable is is best compare of everyone over heat protection, quickly charging, but chance to shoc"/>
        <s v="Worth for money - suitable for Android auto... my purpose served in car....got it for Rs.150,Everything is Okay. But packaging is not good feeling like seller gave is used cable.,Good product,Good product but cost is more.,Original cable,I bought this cab"/>
        <s v="I use this to connect an old PC to internet. I tried lubuntu 20 and ubuntu 22, it worked out of the box in both, didn't have to do any setup. There's an extender cable so you can place this in a comfortable place. Get the model with antenna because otherw"/>
        <s v="The cable is efficient in fast charging but in quick data transfer. Overall fine.,I like the usb c  L shape. Nylon Shielded core wire it improves the life of the cable.,i think i buy these every 6 months or so. fast charging stops working after a while. p"/>
        <s v="I am using it for 14 days now. The experience is pretty good as of now. Picture quality is also not bad. Don't expect something out of the world at this price point. But you can go for it if you have a tight budget.,Initial impressions: works as said, gla"/>
        <s v="Definitely isn’t as good as the original cord but works. Fast charging and pretty sturdy,Worth it,So I had a faulty cable. I was lazy and have a lot of money so instead of calling Apple I bought this for like 300 bucks. Didn’t expected much but for my sur"/>
        <s v="Loosing charging cable of apple is costly affair. This wire was great purchase made to correct it,Worked well for six months that’s it, now it’s stopped working, now planning to buy one more because the price has come down to 150,Very good product. Compat"/>
        <s v="I like it 👍👍,Best charging power . I used this cable on note 8 pro mi. Using 8month also fast working.,350 might be a little expensive but physically it’s so good. Feels premium. But power limitation is there it is not suitable for fast charging.,,https"/>
        <s v="Pros- xiomi 5a is best in budget-Nice picture quality-Very nice audio output- Full of featureCONS- sometimes tv lags-Sometimes stucksIn this prize range all tv having cons like this.::Overall nice tv,The product in this price range is good but as it is ru"/>
        <s v="Check for offera before buying,18w charging cable,,Awesome cable!Charging, data transfer and durability is simply awesome, and there is not a single disconnection issue, which I always faced in original mi cable from box. Bought 1 more time as last cable "/>
        <s v="LG was always Good , correct delivery, good service but sound quality was poor. The speakers were fitted below the tv. No clear sound. That was the only problem.,Good videoGood vice,Picture quality is awesome.,Good at that price,Okay product, the OS has l"/>
        <s v="I trust this product! Works well with car play!,Very good quality and charging is fine. As good as original,Build quality is awesome, best lightening cable ever seen, better than a official  lightening from If ur looking for a cable close your eyes and g"/>
        <s v="This connector has provided as a boon for my old Samsung LCD monitor and I am proactively using that monitor as the 2nd screen just if the finishing of the product can be improved then it would be a better purchase option.,Save it purpose well without any"/>
        <s v="Overall good.,TV picture ok smart betterSound very low another brand,Service provider refuse install my TV, bad service and samsung, I am calling 3 times service provider. Not meet my home address.why ? Bad bad,They product did not come with the support s"/>
        <s v="Worked on iPhone 7 and didn’t work on iPhone XR,https://m.media-amazon.com/images/I/71qFFAlV9ZL._SY88.jpg,Look-wise, I didn’t like it. Still, I use it for my work.,Product is quite good and is fast charging.Loved it.,I like it . Looks last long.,The sturd"/>
        <s v="About the TV - Wonderful---------------------------------------------------------------Probably the best TV in this price range (INR13000).Good - Google interface, loaded with features, lightweight, 55 watt power consumption, stable designAverage - Sound "/>
        <s v="The signal is too unstable once connect you need a bit of adjustment by unplugging or moving the wire to get a proper signal. But does the job. Go for this if you want to experiment with HDMI as I wasn't sure it would work for me or not. Otherwise go for "/>
        <s v="This OnePlus TV is great if you want a affordable and middle range features TV. I got it in the offer and it was totally worth it.Pros:-1. Sound is awesome - 100% satisfied with the quality of sound. Dolby Audio 20W speakers are really great for sure affo"/>
        <s v="The product seems and works good but it's not a fast  charging cable as it has to be and when all the three ports are connected its more slower I'm charging  only good is single cable all three ports are there so its a ok product only if yiu are looking f"/>
        <s v="Fast charging.,Cable seems to be of good quality, not used much as I keep it as backup in my car.,It’s good, sturdy &amp; durable!It supports fast charging!Only thing is it’s a little expensive!,Nice product,I am writing this review after 10 days usage of thi"/>
        <s v="One amazing cable for 300 bucks,Ok with charging. Looks very sturdy and durable.,Fast charging upto 25watts 2m in length and really durable.Bought it like the 4th time passed down my older cables to family members all still in working state.,I bought it i"/>
        <s v="Sufficient length,excellent build quality ,good alternative to generic cables,Strong cable, the cable ends are nearly like rubber. GOLD coated. Cable is also of high thickness.,Why I bought this ?I have DVR rack, for DVR which is far above the reach limit"/>
        <s v="The cable build quality is good for normal charging its great cable but doesn’t support quick charging,Works for charging but other applications are hit or miss.Example my external keyboard doesn't work with it!,Best quality and length of wire was qute go"/>
        <s v="Not charging as fast as I'd have expected. Maybe something wrong with my unit. However, the cable overall is actually pretty decent. The material is great, it doesn't bend out of shape very easily, and looks (and feels) premium. The length is definitely a"/>
        <s v="Buy it,Received in good condition and is working properly,This price cabil not good,  and also short,I am using from 2 months and charging the phone in good way and it's really value for money.. i recommend this cable.,https://m.media-amazon.com/images/W/"/>
        <s v="It's a good data cable and I recommend it to purchase,the only issue was the metal pin is not fixed firmly so it has become loose,otherwise no issue,must purchase,https://m.media-amazon.com/images/I/615SgnWv1ML._SY88.jpg,Charging cable which is sturdy it'"/>
        <s v="It's a good product.,Like,Very good item strong and useful USB cableValue for moneyThanks to amazon and producer,https://m.media-amazon.com/images/W/WEBP_402378-T1/images/I/51112ZRE-1L._SY88.jpg,Good,Nice product and useful product,-,Sturdy but does not s"/>
        <s v="Good budget mfi certified lightly cable for this price . Update usage review after 3 to 5 months .,Better than the original one in matter of robustness and durability. Better in prospect of charging . It is far better in durability from the original apple"/>
        <s v="It does the job really well. No complaints regarding the charging power. At a price of Rs. 199/-, it is worth every buck. Although this cable is a bit shorter than the original one, but the original OnePlus cable is around Rs.900/-. So there is a huge pri"/>
        <s v="I am posting this after a few weeks of using the product.Usage: Continuous, OTT only, no Cable/Dish operator.Average daily usage: 6-8 hours.The TV is a great value-for-money product.Installation: The installation was simple and Amazon assisted installatio"/>
        <s v="Same type is available in half prize other make on Amazon,Cable is good and well built. it supports all sort of charging protocols. But Samsung galaxy s8 ultra seems to have some issues. It falls back to slower charging after a second or two of ultra fast"/>
        <s v="Using it and satisfactory.,Working good also not so expensive,Using this for an audio transition from Yamaha mgxu20 sound mixer to the laptop for live purpose excellent quality.,Bought it before one and a half month.... Works well.. Satisfied...🙂,Good qu"/>
        <s v="NOTE:@ If you select brand-authorized TV installation, then DO NOT unbox the tv until MI representative arrives.This ensures, that if TV is damaged in transportation, then you will get replacement easily.@ If you didn't choose installation, then just SHOO"/>
        <s v="Easy to use,It's good and useful,Had been using this for quite sometime. Supports dual bands. Signal coverage is yet like others. Good use. Easy to install and use,Excellent product revived by old laptop.,,I got this product because for some reason my lap"/>
        <s v="Charging power is very less. It takes hours to charge even a single phone.,Ok type product. Not very sturdy,Although it is written fast charging. However it charges quite slow compared to original chargers, even when one mobile is charged at one time.,Whe"/>
        <s v="good quality tool from d linkWiFi signal is good,Nice product,Overall good and a better experience,It funcions properly and useful to me.,I you want to buy it for CP Plus Orange DVR, it works.,Nice,Its not plug an play u need to install the driver and wil"/>
        <s v="Overall replacement of original samsung remote.its compatible easily with my samsung uhd tv.but there is no voice command in the remote.,Works well. Will comment on durability after using it for a few months.,It uses two AA battery.Seems durable.,Product "/>
        <s v="ABOUT  AMAZONBASICS:xxxxxxxxxxxxxxxxxxxxxxxxxxxxxxAmazon Basics was launched in 2009 &amp; is Amazon’s own inhouse brand for fast moving small electronic consumer goods.Here amazon uses its massive collection of sales data to launch products that are in huge "/>
        <s v="I am using this on an old Mac Mini, since the Broadcom proprietary drivers aren't available and the replacement B43 drivers don't allow for sufficient download speeds, at least in my experience. I got this device up and running with Ubuntu 22.04 with Linu"/>
        <s v="It cost should be under Rs. 500,Buy it,Color is as per the photo but takes longer to charge. Also doesn’t charge on all sockets.Seems to work better when plugged in directly in the laptop.,Length of the cable is long so that you can happily use it for lon"/>
        <s v="I got this for 6k. At this price point, I believe the TV provides decent quality. You shouldn't expect amazing quality anyway from a 1366x768 screen resolution. The audio is also okay. Beyond 50 the audio starts cracking.From a viewing distance of 6-8ft t"/>
        <s v="quality is ok ok only,Well go for it good cable,Useful product in this price.,Very nice,Good,Charging speed supports up to 25V,Product quantity is excellent but very slow charging,Cable is absolutely good looking , strong , durable. But not support fast c"/>
        <s v="The button contacts are not very good.,Doesn't look as standard and durable as original product,Purchased from Seller: Smart Place Store;Remote works but low build quality. Not original.,Material is very average,Works as described,Not meet expectations,bu"/>
        <s v="Good,Got a nice product,Quick not charger🤏,Cable is very good and looks durable but the pins quality are not good, infact iPhone pin keep coming out even with small movement, You can drive and charge simultaneously. Type C is good and the other pin is ve"/>
        <s v="Working fine,very good this data cable,Performance of this product is good enough.,Have been using it since quite a well. It is doing an excellent job. You can also avail the warranty by just messaging the serial number on whatsapp. Super happy with the o"/>
        <s v="Nice,Works very well with Airtel DTH. The pairing is as same as every Airtel DTH remote. All the buttons works properly.,Nice,Good substitute for original. Nice product,ok,Poor quality! Stopped working in a month,This remote will work only for the new TV "/>
        <s v="Before finalizing the AUE60 55&quot;, I visited Croma and Vijay Sales to check for the same TV or similar models for their features and picture quality. I was told AUE60 &amp; AUE70(the models listed here as Crystal 4K and 4K Pro) are E-commerce exclusive models, "/>
        <s v="i am writing this review after 2 months, the first cable had a cut and had to be replaced, the second cable is working fine, no issues, using it to charge me PS3 controller, works fine, at a good price, planning to pick up another one as a spare.,Product "/>
        <s v="Not too good not too bad,If you have the trust of Amazon basics then go for it. I am writing this review after using it for 18 months. Still as sturdy and durable as the new one.,Nil,Used it for a fortnight till now in my car for mobile charging. Works we"/>
        <s v="Worth the price. I use the local cable providers set up. With my previous tv (Samsung) I was not facing this problem.  The only problem I am facing is each time I turn off the tv from the mains, I have to go to the settings and turn the settings on to tv "/>
        <s v="Good braided cable. Long length. Quick charge. I m using XR. This cable value for money. But chager apple OEM. Portronics type c to lighting  cable worth.,It’s easy to carry and the build quality is quite ok charging speed to almost equal to original oneG"/>
        <s v="Regarding rate I liked very much and reasonable.  Regarding the product Acer Company is manufacturing Computer Monitor and are best in quality.  So that, I prefer this company in buying TV,Its been 1 and half month using this product and have no complaint"/>
        <s v="Its a good product.  Used for 42 inch TV, had to get it installed by a TV mechanic.,Gud for 40inch above tv,best,Awesome,Nice and sturdy!!The quality of the product is outstanding.,The Stand is not suitable for 50inch and above.,Arrived in good condition."/>
        <s v="Previously bought amazon basic USB type A cable and i didn't last long, but this USB C product seems manufactured with high quality materials. Supports fast chagrining, data supply etc. just go for it,Exllent,Very satisfied with this purchase, just like o"/>
        <s v="It worked well for some days later it is not working , I want it to replace.,Nice,Superb product with white lights at both ends when charging. colour and quality feels very premium..,https://m.media-amazon.com/images/I/81u-AB650VL._SY88.jpg,Good,Good Buil"/>
        <s v="Working well and fast Charing as claimed. Pice is at highside. Good item.,Good working worth of money 💰,It is an awesome cable i got it from Amazon. Do charge my phone in a fast way.,The cable is good in quality and charges fast , got it in good deal in "/>
        <s v="Liked the product.  Accurate to my usb apparatus.,Good value,Till now i had purchased about 20 cables both micro and c type for myself and my family in this last one year. Its all because this brand wins my trust by provinding great quality with reasonabl"/>
        <s v="Yeap this cable support 65w fast charging tested on my 65w brick of realme 7 pro..Cable and pins quality looks good.Since i couldnt find original cable for 65w charger of realme i was searching for long time for a good one...,Charging speed depends on num"/>
        <s v="Product is good , and also it's  strudiness .But no fast charging in this cable , it's normally charging . I love it because it's supported in micro usb , or type c . Over all good .Pros / advantage :- -1) 1.5 meter wire  2) more durable3) supported dual "/>
        <s v="Everything is fine but it is bulky and hard, it should be softer and thinner.....,Thank you  Amazon very good charging cable 👍,Good,Good one,quality is good. worth for 150-200 ₹. short but durable.,Very Good product . Satisfied..,This is fast charging C "/>
        <s v="Everything is good. Just one suggestion, when TCL is giving its own channel, then it should have some content. What it does, it will route me to another OTT platform for which subscription will be required to be taken.,https://m.media-amazon.com/images/I/"/>
        <s v="Packing is good .. they have sent a box for itAlso the quality looks good and decently fast chargingGood product for the price paid,Nice product,nice charging cable for low cost.,Highly recommended,Quite nice cable in this price, charging my iPad smoothly"/>
        <s v="Works well on my 4K Amazone fire TV stick as well as 2nd Generation Fire TV Stick.If your original remote is got damaged. Buy this one. But price is a bit high. Should have been available for Rs. 800/-,Liked it and and it suited very well for my fire tv,T"/>
        <s v="Worked on iPhone 7 and didn’t work on iPhone XR,https://m.media-amazon.com/images/W/WEBP_402378-T2/images/I/71qFFAlV9ZL._SY88.jpg,Look-wise, I didn’t like it. Still, I use it for my work.,Product is quite good and is fast charging.Loved it.,I like it . Lo"/>
        <s v="Overall experience in this price is good.You can change 5 modes of audio.Play Store not support, but their app store has almost all apps, which we uses on tv like Netflix, Prime, YouTube.We can't adjust brightness of tv.,Im giving this review after 6 moth"/>
        <s v="Good Stuff... Recommended!!!,Need better quality for changing,Good product,I bought it 7 months. Ago it still working in good condition good 😊,good cable to by in budjet,The cable is of very good quality. Charging speed is good for my Redmi k20 pro which"/>
        <s v="Sturdy packing, good product!,Have used this brand cable for my iPhone and iPad before, so when my wife's Samsung charger cable gave up the ghost in less than 6  months, I ordered this. Braided, visibly high quality cable, unlike the flimsy and highly ove"/>
        <s v="Best quality,The product looks original-like and is perfectly working with my OnePlus 8T. Good Type-C to C buy, recommended over other companies.,its a very good product and yet a reliable and durable cable to get yourself connected,Cable is good and supp"/>
        <s v="Was working fine with window 10 old computer but is not installable with new system on Window 11,Overall very good item,Easy to install ok signal,This was used to accesd wifi connectivity for desk top, and TV, worked fine,👍,like,Good product, satisfied w"/>
        <s v="As a connector, it does its job fine.,Package arrived on time.. working good. Value for money..,Good buy,https://m.media-amazon.com/images/W/WEBP_402378-T1/images/I/61YX8qeuCgL._SY88.jpg,It's great value, although the wire came folded and i had to untie i"/>
        <s v="TV looks fine, however I see some lag while selecting the applications such as Amazon prime etc. I didn’t install any new apps.,Received the TV on time.Good Things about TV and TCL:-1. Quick Response:- After the TV is delivered call the customer care for "/>
        <s v="Working very nice ok,Sahi paise ke hisab se sahi kam karta hai,So, the WiFi adapter is working well as of now. It has a CD for installation. However, it self installed without the CD. But it showed that installation wasn't complete even though it was and "/>
        <s v="Not value for money.. not satisfied,Good,Required Replacement but replaced one is Good,Good pairing and connectivity,Got a used remote. As you can see in the pic, the back button is discolored. Since it is working and we are in an urgent need of a remote,"/>
        <s v="Product  is nice,Decent charging cable for the price. This does not carry data. Also the retractor is not that great. Within a few uses it stops retracting unless you hold both ends and try to pull. No issues in charging,just received the product, seems g"/>
        <s v="Good looking amd working fine.,I brought this primarily because my Lenovo Laptop (Windows 11) has only one USB 3 port, no ethernet slot and one c-connector port.While in office immediately after purchase of this TP-Link UE330 3-Port USB Hub and Gigabit Et"/>
        <s v="Good,,Quality of cable is good and fast charging and customer care support very helpful,Simply the best cable.. works really well with fast charging brick,Don’t buy if you have problem with loose pin…its pin is same as oroginal iPhone pin…but the wire qua"/>
        <s v=",The rubber around buttons got loose within months.,Dealfreez Full Wrap Silicone Remote Cover Case compatible for 3rd Gen Fire TV Stick is an excellent product,,A great and a must have product..,Good product,Silicon quality is awesom, but price is on bit "/>
        <s v="I wanted a long cable but this is short just want to exchange . In one day you cannot judge it,Very nice product it’s surprisingly charge fast then the original one go for it. 🥹🥹✌️✌️,The color is also calming,Very nice,Good product for the price. Works "/>
        <s v="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
        <s v="I like the product and I used it for my iphone,The product got delivered fast. It surely does work for the price you pay for it. Does a good work of charging the iPhones without any lags. I will recommend. In fact bought a couple of other products too aft"/>
        <s v="Material os very good, initially charges very fast but after 7 months saw a diffrence in speed, I contacted seller for warranty, within 1 day they delivered me new one without any cost.Great product  good service.,Costly but good product,Wire can be a bit"/>
        <s v="I bought the original cable for ~1K, and it stopped working after few months.This one is a fraction of cost, and is working well!,Good product for 1+ 6 device. Supports fast charging, charging time identical to original cable.Durability slightly low than "/>
        <s v=",Screen quality is good.It's been a month I bought it still working fine.Two main negatives are1• It doesn't have default option to directly start on tata sky tv, we have to select hdmi option from input menu to select tata sky which one is plugged in.2• "/>
        <s v="It's a good product.,Like,Very good item strong and useful USB cableValue for moneyThanks to amazon and producer,https://m.media-amazon.com/images/W/WEBP_402378-T2/images/I/51112ZRE-1L._SY88.jpg,Good,Nice product and useful product,-,Sturdy but does not s"/>
        <s v="Middle class family ke liye kafi achha he, ameer log kripya doori banaye rakhen, or galat review dene se bachen.😹😹😹,Sound quality is good 😊😊,Tv is good overallbut croma is not present at some citiesand there the service is worstorelse it good and val"/>
        <s v="Delivered in time. Package was in good condition, thanks amazon. Was installed within a day. Writing this review after using the tv for more than a week.1. picture quality is good.2. Sound could be better. Dosnt' mean its bad.3. connectivity is good.4. No"/>
        <s v="Good product,Good,Nice product, fits exactly.,Good product,Fantastic remote cover to buy. It fits the LG 2022 model's UQ80 as well...A very good product.,Done the job but value high.,Product isn't bad, but the rate is very Expensive.,Nice"/>
        <s v="It's awesome product. Fast mobile charging cable. I like it.,Good product just wish it was available in black white gets dirty easily.,For a month I had no issues with this, then it started becoming more and more useless. Don't buy it. It looks alright bu"/>
        <s v="Sometimes the remote gets disconnected with the device automatically.,Press home button for 10-20 sec, it is working smoothly like the original.,Not value for money,Not working.not even three months,Value for money.,Submitting after almost 10 days of use."/>
        <s v="Slow charging, charging speed is not fast,Not happy with this product bcoz this is a highly priced as compared to its quality and the wire is not actually retracted easily. Need to push in byhand.Scrumbles within the case. Not recommended,It doesn't suppo"/>
        <s v="i like the made of the product but it doesn't support fast charging  and it dont connect to android auto in car.,Great,Connectors are compatible. Charging power delivery depends on the adapter used. Build quality is good. Suitable lenght.,3 leads working,"/>
        <s v="Good cable. got original product and it is durable and light weight,Quality is top notch and also tough as hell very much durable and charges the devices just like the original brand cable. Never have to worry about wear and tear of cables.,Fast charging,"/>
        <s v="Some buttons not working in first week of purchase. Quality not upto the mark.,https://m.media-amazon.com/images/I/61YEe372yJL._SY88.jpg,Works as expected.,Good product with great compatability with firestick,Liked the utility, build and finish,It's not w"/>
        <s v="Tv is good as such, there are multiple issues for it, you get what you paid for so not going to brag about it. Picture looks crisp, sound is awful, light weight, flimsy legs and body, tv looks frame less unless you turn it on. This tv doesn't support Pre "/>
        <s v="Hi all, firstly, I was very skeptical to purchase TV through online. Secondary, Iam a big fan of Sony and LG brands., Thirdly,as I have 4 year old kid at home I was so scared to spend money beyond 15k. Ofcourse at the first day sale for prime members when"/>
        <s v="It's really worth it . I am using it to get output on another display from my laptop through this wire. Till now it's really good and build quality is really good.,I had problem with my last hdmi cable as anyone at home switch on/off any switch my desktop"/>
        <s v="Seems OK. Have not tried it with HD quality videos. Value for money.,Very high and in budget hdmi cable by amazon basic,Nice,I bought this for my android tv stick and it works very good with it.Quality of the cable is very good and rich.It doesn't lose th"/>
        <s v="Apart from dispatch of the item by Amazon the ifalcon smart TV is a good buy for the value of money. Picture is crystal clear enjoy it with high speed internet.,https://m.media-amazon.com/images/I/515glvxKxSL._SY88.jpg,Good in Smart TV but low sound quali"/>
        <s v="My LG smart 4K TV’s magic remote went kaput and since LG’s magic remotes are super pricey I decided to give this one a try. Besides the air mouse and motion gestures everything else works absolutely fine.Also the lightweight remote and its form factor fee"/>
        <s v="Made up of good quality material....No issue till date..... value for money,I checked many products in amazon, this is very nice product,Used to connect mixer to my Obage dt 31 tower speakers, gives best sound quality,I USE IT TO CONNECT MY ZEBRONICS 5.1 "/>
        <s v="The color is not same as what is shown in images. Rest, the quality is good.,Go for it,,, ,,it is useful and strong also. But buy in sale or discounted price only.best for daily use. Bit be alert from delivery man of dtdc of amazon. Even they are ready fo"/>
        <s v="The 2 in 1 charger is very much useful as there are still people who uses micro usb as well as c,Nice cable 👌🏼  2 in 1 , budget product and durable,Good,I am not satisfied 🙈,Quality of product is good. Fast charging supported. Cannot use with wall char"/>
        <s v="https://m.media-amazon.com/images/I/71SaXlf9TZL._SY88.jpg,Small cable otherwise good,,I like the product.,Quality is good but after a month immediately I lose 9% of battery health so that’s why I stop using it,Not sturdy, cable will break in just weeks,i "/>
        <s v="There's no magic remote and lg should include it by default as it makes life easier. The magic remote costs around 3k approximately.Display: when turned on tv and tested the display on black wallpaper found very small green and white dots.Immediately call"/>
        <s v="Absolutely value for money. I connect it with my Samsung 55 inch UHD TV, JBL 3.1 soundbar and Jio set top box. All is working zakkaass !! Picture quality improved compared to my earlier cable. Now getting Dolby 5.1 with this set up. Thumbs up for this ite"/>
        <s v="The remote looks very similar to the original one. Doesn’t need any specific setup and is already tuned to the Sony Bravia LED TV of ours.,Perfectly working,Working fine so far,Best remote in the market. I am using and controlling SONY Smart TV. Easy to u"/>
        <s v="The product was nice its charging awesome,Cant say anything about durability and sturdiness as the part which gets connected to adapter seems to be in a highly vulnerable state. With a flick of hand it might get bent as my last charging chord got to be so"/>
        <s v="TV remote is the replica of the original one supplied with TV. The original one served for about one and half year. The remote came without any battery. Performance since last few days is satisfactory. But Amazon has similar remote with lessor price. But "/>
        <s v="I recently purchased the Kodak TV from Amazon and overall, my experience has been satisfactory. The picture quality is good and the streaming capabilities are convenient. The user interface is easy to navigate, although it did take me a little bit of time"/>
        <s v="Value of money,Usually  gd,Good Product,Good,Quality is poor and responce is late,This it what you've been looking for I guess,Quality is okk , not bed it all but it's body is not proper tight or fixed.,The product is of poor quality and seems like duplic"/>
        <s v="It works more than expected , little bit lose but other than that it works well till date , it is really long and  that is so much useful,QUALITY IS GOOD.LOVE IT.NO ISSUES SO FAR.,Bought for around 800 rupees. Cable is little bit lengthier (they have ment"/>
        <s v="The cable does support fast PD charging, I have tried it on my laptop, and also tried it on the powerbank.Tested on the Samsung 45watt charger and it worked fine for the phone, tried the same on charger on laptop for PD charging, though it charged the lap"/>
        <s v="Using with my Xbox and it's working perfectly,A good upgrade from stock cable which i got from samsung. The sound quality has definitely improved in the soundbar. It is loud enough between 10-15 volume. However the subwoofer output has not improved signif"/>
        <s v="Superb,I'm using this in my car from 3 months quality of product is as described andIt's Working very good with my redme note 5proQuickly charged under 45 min 0 to 100% 5000mah batteryYou just need fast charger.,The purpose of me using this is not for cha"/>
        <s v="Vu  UHD SMART 43&quot;  web os  version good  tv 2022 , picture quality and opareting  nice  , but sound  quality I am not satisfied not afctvive  to other t vs,HDR can’t be turned off in apps,Got it at 19k in the sale. The TV uses WebOS. its snappy. its so so"/>
        <s v="USB Bluetooth CSR 4.0: (Review Includes Item Included, Specification, Key Features, Speed Test, Testing, NOTE &amp; Result)Ultra-Mini Bluetooth CSR 4.0 USB Dongle Adapter Is a Great Device With So Much Features Providing From CSR Which You Need To Know What T"/>
        <s v="tv on off not working, so difficult to battery really a bad product"/>
        <s v="This review is for the native FHD projector.Yes, it is a native 1080p led projector. connected this to my desktop computer and tested also. Dont bother trying to play videos from USB. Quality is bad.But when connected to right streaming or display source "/>
        <s v="good,Value for money 👍,This is really a good quality cable , it’s too long enough for modern tv units size , works excellent with Sony Bravia tv,Perfect size and extremely good quality hdmi 2.1 cable that gives eARC connecting option.,,Purchased this hdm"/>
        <s v="Remote control is functional well.,All functions are working. Remote is not making any qwerking plastic sounds. Not so solid as original remote. Overall satisfied,There is no mic option and few buttons were messed up,Its better then original even its ligh"/>
        <s v="The build quality is good. Not sure on the reliability front , let’s see in few months. The sound quality is satisfactory. There is a reduction in sound which is expected during conversion anyway.  But considering the price it’s negligible. Overall a good"/>
        <s v="I purchased the cable for my Galaxy Note 9 in July 2022. Have been using it since and it works neat. The cable is tough due to its braided nature.,Overall good for usage, not faced any quality issues. C point section is also good to fit properly in mobile"/>
        <s v="Good one….,Very good sturdy,I am using this in the car and work fine for far, writing this review after 2 weeks.,This cable charge as well transfer data without even any mfi certified,Very Happy with this one,my cable stopped working in a week.,Worth🌱,Th"/>
        <s v="The cable is good slightly thicker than the Apple original cables and is only good for charging.It doesn't work for data transmission contrary to what some one has mentioned in the replies to one of the queries.  Not at least with apple products. It charg"/>
        <s v="Compatabile for samsung tvs can buy and use them with out any fear.,It works perfectly like original remote. Maybe the price can be reduced a bit.,Only have 1 week experience, it's working smoothly till now,It works aa expected.... Light weight after putt"/>
        <s v="really good producers,Good with working conditions only voice assistant not working,I am using Kodak 80 cm (32 inches) HD Ready Certified Android LED TV 32HDX7XPRO.If you have the same model tv then just go for it.,Best product,Not feather touch,I like it"/>
        <s v="Tv working good, the screen is VA type, if we want to see good picture we need to maintain minimum distance to tv because this tv pixels are so big. But if we maintain minimum distance picture looks so sharp and black levels look great. And other thing TV"/>
        <s v="Quality is good, strong build, supports fast charging rates. Some people may find the LED really bright especially in the dark and it cannot be turned off. The port itself can be a bit loose but it can be used with cases are a bit thick.Just check if your"/>
        <s v="Good device and makes your laptop to utilize maximum wifi speed. Will definitely recommend this one.,Good Product, worth of buying,After installing new fiber at my place i got to know that my wifi reciever in my PC was not capable of reciving 5g speed. So"/>
        <s v="Cable is long and durable. Its worth the purchase.,I recommend this product whoever needs a sturdy and fast charging also keep in mind your charger needs to support while using this cable,After seeing the reviews I ordered for this product for my Samsung "/>
        <s v="Product is good in quality. Working good with my i phone 7.,Good quality and really fast charging and packing is also like original one worth product,Good product and good quality,Working well with iphone11.,"/>
        <s v="Good,Its working is very nice with pc. Easy to install. Connected very well. Plug and play.Link for driver:https://drive.google.com/drive/folders/1ie6u725zeiTcpN5R3zDHBkP70nIRceFv?usp=sharing,Quality is good but internet connection is slow,Easy to use. Bu"/>
        <s v="Worked on iPhone 7 and didn’t work on iPhone XR,https://m.media-amazon.com/images/W/WEBP_402378-T1/images/I/71qFFAlV9ZL._SY88.jpg,Look-wise, I didn’t like it. Still, I use it for my work.,Product is quite good and is fast charging.Loved it.,I like it . Lo"/>
        <s v="Thank you so much remote is compatible no about durability.currently it's working,Nice one.working good, voice is not working properly,The volume control buttom is way to hard to operate must be a little smoother....,Not strong,I was doubtful about the pu"/>
        <s v="Works fine with my Sony Bravia TV.,,,Quality of control would have been better,apart from that no issue,Working well, buil quality is okay,It's just like original. It's working very well good quality and Amazon never disappoint me.thank you,Not for good,I"/>
        <s v="Thank you Amazon,The length is too small,Ok so before I bought it, with my old cable, I thought that the speed was standard with an HDD about 6 years old. But once I got it, man, is it fast. Highly recommend it if your HDD has slowed down, it's probably t"/>
        <s v="Works smooth,The lenght of the cord is preety long. The charging power is not hampered due to its lenght. Well braided wire. Worth to go for. If you want short wire dont go for this. Else this is a good choice for all.,Good,You can definitely get this pro"/>
        <s v="Good product 👍🏻,Nice products and easy to use.very good quality and the product is very good 😊,,Simply Go for it.I have been using this almost for the last 1.5 years. I have been using this every day, the whole day during office hours, and sometimes wo"/>
        <s v="Price is high in respect of product quality,Durable and strudy,It is sturdy and works fine.,Best,This is an excellent product from Amazonbasics.,High quality cable 3 times better than original cables supplied with HDDs. Works great with WD My Passport Ult"/>
        <s v="When I say Android TV few buyers wouldn't be able to grasp it . It has unofficial build of Android 9 so basically you can install all Android TV apk and apps . For play store you can install aptoide manually and it can install all bunch of TV apps for you"/>
        <s v="Does not always accurately read on PC,Working fine for last 3 years,I purchased this cable to connect apple car play.Its working.,Charges fast. Better than iphone original cable as it wont bend or cut down at the joints. Bought in lightning deal for ₹699,"/>
        <s v="Not as good as the original remote, but does the job. Really happy with this product,Very light,Good one, working as expected.,Good product,Nice product.....👌 value for money,The quality of the buttons is average, but it does the job. Works fine with Vu "/>
        <s v="Good one,Perfect one,I like its built, charging power to my phone is adequate...very good so far,mostly like.*****,Received today duracell charging cable. Depending on customers reviews and duracell brand I purchased this cable. But regret to say that cha"/>
        <s v="After 1-2 months , it has become worse and my phone dosent charge or takes too much time like 11 to 12 hours. Sometimes it doesnt even connect to the phone.Dont buy it, dont buy any other cheap cables. Prefer the branded ones, they will be expensive but w"/>
        <s v="Recently ordered other. Usb for just 150 rsThe charging speed was same.This is not my main usb i use apple orignal onesHowever it seems like i over paid for getting the made for iphone tag,Product is built well, better than the Apple’s charging cable. Thi"/>
        <s v="Good product n it works fine,It's good one but price more than quality,Connecting to sensor for using is slightly a headache...... after Connecting sensor you need to use it in a delicate way,Useful itom,Good,good product and good responce,Good work,Worth"/>
        <s v="Product is good in terms of smoothness , toughness, usability.But only issue was length is little larger than the remote,The product is as advertised- perfect fit and good quality . Recommended to buy,good product,Perfect fit, cost wise ok, good quality m"/>
        <s v="Product is good but the length of the wire is short,This product is overpriced,Not proper,very good,I wasn't expecting good quality material science I had ordered set of two. I am really happy to get good material. Hope saitechit team will maintain qualit"/>
        <s v="Sometimes its simple solutions that come to rescue than a costly alternate from branded companies.  I had my Sony TV in perfect working condition but remote got worn out (kids handled it smoothly LOL).  When i tried to purchase original remote from Sony, "/>
        <s v="Quality is good. But received the damaged product. Was expecting the item but when the delivery got late i had to understand unfortunately the product is of no good to me. This item was glued at the edges,,Good but fits loose at top, bit tight at bottom. "/>
        <s v="Perfect hdmi cable for boat soundbar and lg smart tv,This product is overpriced,Value for money &amp; good quality product,Quality product,Good 👍,Good quality,Good,It's ok to purchase for and as arc port"/>
        <s v="The biggest issue with buying an accessory for an Apple product from a non-apple supplier is you will never know if this will work. This products is working. I used it an old iPod touch. I am able to charge and transfer data. I hope the product has good s"/>
        <s v="Picture &amp; sound quality good,Storage is not 8 gb there is only 2.8 gb,https://m.media-amazon.com/images/I/51-RmznbJjL._SY88.jpg,Good tv i like it,https://m.media-amazon.com/images/I/71R-NmGhkYL._SY88.jpg,,It’s a nice smart android television support all t"/>
        <s v="2nd purchase review....Purchased on 17 July 2019, dash charge STOPPED WORKING on 15 September 2019... Within 2 MONTHS...BUT.... When I contacted them on the given WhatsApp number, they right away sent me a new cable the very next day....5 stars for keepin"/>
        <s v="Good product,The wire worked fine for 1.5 months then started problems. for a few days, I could not understand why my phone did not charge whole the night and then i realized, the cables automatically stops working and starts on their own wish, when check"/>
        <s v="The remote is exact like the original one. But its not a Universal remote. However, for a given price its value for money, works well.,Tata Sky remote for Rs. 140 (incl. taxes &amp; free delivery) is worth money spent. It is not original but working fine. Wha"/>
        <s v="Good projector for this price range...nice picture quality.. stylish design and finishing also good but low audio volume.it's better to use extra speakers...,Good quality for the price,It was amazing to see it in big picture at home.. and the pixel projec"/>
        <s v="Value for money,The remote is compatible with our Tata sky box and does the job,It didn't last for more than 15 days and has stopped working. Absolutely waste of money. Please don't go for this product,Ok types for the value,Waste product,  don't sale oth"/>
        <s v="I was looking for durable cable for my ipad cause the cable apple provides in the box feels pretty flimsy, and doesn't really inspire confidence. Also, i use my Ipad primarily for gaming, so it is almost always connected to my pc while gaming.So, i needed"/>
        <s v="The remote works well and is pleasantly compatible with the system.,It's a good Remote. All the functions are working for tatasky,Nice quality,The back cover was loose and fragile.,👌,Good,मैंने tata play का remote मंगवाया था. पर वो काम नहीं कर रहा था. फि"/>
        <s v="Nice product,Nice product,Ok good,,Good,अच्छा,Only for home drama and cinema experienceGood to buy in this price rangeReview after two months its working fine without any issues,"/>
        <s v="Update after 9 months of use:1. The TV is still going strong - all the good points mentioned in the original review below are still true and very happy with the TV.It's as if OnePlus have been listening to their customers! After recent firmware updates, t"/>
        <s v="I'm using this from 6 months back, it's working for me till now.,Must buy. Works well. I hv order this for Amazon fire stick. Still having no issues. Highly recommended.,Good one.,keep it up,Nice product,I am using it for firestick. works perfectly fine ."/>
        <s v="Working as expected,Good product, Perfectly works with Amazon Firestick,Works,Works well, no lagging and disconnecting issue. Good quality.,Very Good Connector,I bought it for my projector as my HDMI cable was short to reach the port. I joint 2 HDMI cable"/>
        <s v="This is bed product low quality material use,I bought it during travel works perfect,This is my second cable and it is good and alternative to Apple ones but need to check the durability down the lane,Extremely happy with Quality and Sturdy,Good one! No m"/>
        <s v="Durable but little slow,Buy at 300+ rsLocal market we can get it 150-200/-Functionality and durability ok, but price point is bit high..,Poor quality.battery drains fast,TV on off button defective,The remote is working fine. I want to reset the Airtel rem"/>
        <s v="I'm using it for Dell 22-inch monitor and I found it difficult to fit, hence I had to visit the fabrication shop to smoothen the corners else it is really good,,Good,Quality of the product is good. But it didn't clearly suit the Samsung monitor I have. I "/>
        <s v="Good,Using it for Samsung Z Fold 4 with an Ambrane 30W charger.Fast charging works. Side on design is very practical.Sturdy build. Well worth the money.,Very useful,Very nice in this price range,The cable quality is great and its built well, both sides ar"/>
        <s v="https://m.media-amazon.com/images/I/61T7yiKCRXL._SY88.jpg,Good,good one installation very fast sound good quality good service better ever and everything is good and totally satisfied product,Good,HD and non hd separateEverything is absolutely to the expe"/>
        <s v="Cheap price.... Looks good..... Value for money....,Product is not strong , assembled pets are loose and not fixed firmly . Works fine with Samsung . Have to wait and see it’s durability,You can buy it, nice,Can buy,very good suitable for my samsung tv,Pl"/>
        <s v="Superb… am writing this after 2 months usage… simply super product… should go blindly… never dissatisfied..,Ok,Can buy in in this price range,Delivery was fast but the product quality is just fine not very promising.Issue: The battery got struck into the "/>
        <s v="Like ok,Product as specified,Good,,Yes it's very good product,I tried many wires, but only this worked on my sansui 65inch. 2years warranty from the seller is the best part,Sometimes not working properly,The product works nice, no lags in video/audio, def"/>
        <s v="Product is not working after 2 months,Boat💕,Nice product,Worth a buy,Really satisfying quality and product is still working fine.,Worth itSame as original,Not worthy,Thik aaw"/>
        <s v="Like : quick data transfer, Dislike: geting hot itself in 2 minutes and let other pendrives getting hot also.,Product, Built quality, Transfer speed all good. Small in size so easy  hold and carry anywhere. But the bill i received nothing is visible on it"/>
        <s v="Amazon should provide 2 mtr cable length, very good quality,Nice item, received in good packaging.,The cables is perfectly working and there is no color difference with it.,It works perfectly with GTX 1650 Super (Asus TUF) and DELL 2520D with single deskt"/>
        <s v="It's very good peace what I read.,Institutions free is very expensive and difficult prasasan but thanks for Amazon,My review is after 2 months of buyExcellent Mi Tv 55inchI like the its built quality.Picture quality is osm and working good no issue with d"/>
        <s v="It’s doesn’t support Alexa (What is mentioned in product description, it’s wrong),Excellent purchase. Feeling the videos are little bit darker. Any body can help me to set it in a good clarity video. Like which mode i have to select, brightness level, con"/>
        <s v="Good compatible product,Like,Remote is working nicely just the up button and down button is working a little slow else is fine,This button is very soft,Originality. Used as remote control,The buttons are very hard,Best Remote u can get👍👍,No syncing need"/>
        <s v="👍,works very well and its still going great even after 3 months of use ! It supports PD and it has a solid build quality, have a couple of them and it's been good so far ! Go for it blindly,Decent product, I have tested with my samsung s20 FE, it is supp"/>
        <s v="Just got delivered, there’s lag in remote, it takes like 2-3 secs after pressing the remote key.Like I said, when you can’t find the original remote to buy this can be handy.,No voice communication,It is acceptable for the price ( INR 399 )  , works as in"/>
        <s v="Affordable, available and multi purpose cable best suitable for traveling and reducing overall cables to carry,Warking fine 🙂 build also good,It is a nice cable as it fits in most of the phones and devices.Sturdy one, no fear of damage by wear and tear.H"/>
        <s v="Shown 2 pieces, received only one. Also it's not 6ft at all as mentioned. Did feel cheated. Charging is ok. The reason i opted for this is Just that I needed one iPhone charger with USB port.,It is actually set of 2 three feet cables, both working fine fo"/>
        <s v="Good Packaging.. Wire Quality is Good.,Very good quality but the wire is 15 meters only at least should be 20 meters for the price......😓,I am using this with an F&amp;D A140x as my satellite speakers' wires were getting very flimsy. Out of the box these cab"/>
        <s v="My 32 inch tv fits fine, also 55 inch TV can be wall mount for sure. Good product quality. Various sizes  screws and nuts included in this product,Nice product,I am giving 3 stars because screws provide in the product do not fit properly. I had to get it "/>
        <s v="All is good except little loose cover,I ordered this specifically for the colour. It fits okay. The product catches lot of dust.,priced over is Item,Nice product,It was a bit overpriced but a good quality product. I did not receive the same blue color as "/>
        <s v="Ok with that price but has issues with power button and no voice support,Good,Good,Mic is not working,Voice not working. You can't enable voice assistant in this remote.,Quality is average, the buttons are not smooth and the range is not good. But overall"/>
        <s v="Excellent product,It's just a day old now. Look wise, it's good, sturdy and durable china product. It says 60w capable, don't know how to measure it but works good with my 25wats brick.,The charging cable stopped working within 2 weeks. I opted for a basi"/>
        <s v="The delivery people were not careful with the unpacking. Amazon needs to train their delivery staff on unpacking different types of things since they have come up with a policy where they need to open the package and verify any defects. 2 stars to them as"/>
        <s v="The remote is so far good and works smoothly with a slight click. No need to press too hard, just a soft click required without any effort. It should be better if there would be Netflix, Prime, and YouTube buttons but at this price range it seems fine wit"/>
        <s v="Good as,Good,Bought us a backup remote for Vu Premium smart TV. It is fully compatible. The remote does not have microphone, so Google Assistant do not work.,The keys are of rubber..  not like the original one... But not bad,Plz don't buy, very poor quali"/>
        <s v="Cable is working propely but the price is on a higher side.,Good Quality,Cable was too short,Hello everyone,Do not go for this .beacuse it says 5gbs transfer speed but it has a very slow speed in comparison to the original cable I got from Seagate company"/>
        <s v="Nice product,Okay product at Cheap price. But very high delivery charges even for prime customers. Quality is not great (cheap plastic) but does its purpose.,Worth for money.. but it's light weight so only for setop box stabilizers other over weights can'"/>
        <s v="Good Built Quality + Clear Audio + Value for Money,I purchased this cable to connect my phone to my Onkyo home theatre system as it supports only RCA aux. the cable quality is good and is gold plated. Though I have just purchased the cable so cannot comme"/>
        <s v="This is my third time which purchasing a lightning cable though this is my first time Iam using Amazon basics lightning cable it’s comparatively looks more durability than other brands normally other brands are worn out with in a year and I tested product"/>
        <s v="Good quality cable.,I had projector flickering issues while connectIng to my 2018 MacBook pro 13” with a third party Usb C to HDMI adapter, extended by other high end HDMI cable to a Epson projector. I tried to reset NVRAM &amp; reset The System Magement Cont"/>
        <s v="The mouse feature of the remote is not working,Remote control with push button seems to be ok but no voice recognition and no ray pointer as in the original LG product..would like a refund for misrepresentation on the website..you have amended the descrip"/>
        <s v="Everything is great. I love this.,Very good and working very nice,First of all, thanks to Amazon for listing it as a returnable item and at an effective cost of less than 3k.Coming to the device itself, the reason for purchasing it is to experience Google"/>
        <s v="Quality issue..,Good,Cable length is ok , quality is not good . In this price it is ok,Very good &amp; quality product. Reasonable price alsoYour cable easy to replace.,Best quality,Good product but thickness of cable is less,It is very good product.Thank you"/>
        <s v="Good,Good quality product,Affordable hdmi cable,Not working,Great product, the length is perfect, quality is really good. The built quality is also good.The output through this cable is also very good, it doesn't affect the output as much as other local c"/>
        <s v="Atlast  I connected successfully. Working good. But sound volume &amp; clarity not adequate. Durability, to be assessed.  Dear amazon.in, tell the seller to write connecting procedure clearly.Manual printing also is bad. I had to struggle.,Does what it says. "/>
        <s v="Everything is fine but sound quality should be little bit more enhanced. After viewing the price it is also good,Awesome product,FM Radio antenna isn't strong enough, rest features are value for money,Tower Speakers are big but the size of this is not big"/>
        <s v="Good quality,As mentioned in the product details the loop is not provided. The quality of the item looks average.,It fits perfectly on remote. Its Worth for the money I spent.,Good product . Value for money.,Good product,I would not say this as a value fo"/>
        <s v="Tv is good in this price range,It's an excellent product for this price range,Good,Picture quality is good,Amazing product sound quality is okay and smart features is little bit slow but it’s okay overall ✅ love this product,Ok super work,Good product,"/>
        <s v="Picture quality poor,Good,Very good product,Ever since I have been using it, it's working fine. picture quality is good, and signal is also up to the mark. I have been using this Digital TV HD Set top box since a month with no problems, also weather was g"/>
        <s v="Ok,Very disappointedRange is not good it doesn't catch from a little far and it doesn't support Bluetooth and untill and unless it is not connected to set top box via bluetooth voice search will not work.Also yo can't return you can only replace it.😡,Ver"/>
        <s v=",Please don't buy this product.Cable stopped working after 10 days automatically,value for money,Very nice product and cheap compare to other,using for a month now,,https://m.media-amazon.com/images/I/711x3nzWzLL._SY88.jpg,Bad quality product as it chargi"/>
        <s v="Value for Money and works flawlessly on Xiaomi Television,This is a little costlier than the original product, there are some improvements in the design from the original one, and works almost good. Could be much better.,The battery cover wasnt fitting we"/>
        <s v="It has been a week since we bought the 43&quot; LED TV. Its definitely a value for Money buy. Good Picture and Sound quality, loaded with abundant Apps and Features.The Flip side is the Installation time, as has been mentioned by others in earlier posts. It to"/>
        <s v="Go for it without any hesitation,Even after selecting a branded product(Lenovo), I got this cable which only works with Samsung devices but doesn’t work with LG devices. Poor compatibility.,Nice experiance,,Files transfer okSuper fast charging cable goodM"/>
        <s v="I have a pd supported car charger and I bought solimo cables previously which work perfectly fine but this one doesn't trigger full 3A fast charging unlike solimo usb a to usb c, which is strange because this is supposed to be a 65W charger with 4A fast c"/>
        <s v="It is just ok,The fist time I bought it lasted about 6 months. The second time, barely a week. Spent a little more money but went back to the original from Tata Sky. Not really going to buy this again,Good product,i like it for prompt delivery plus super "/>
        <s v="It's a good data cable and I recommend it to purchase,the only issue was the metal pin is not fixed firmly so it has become loose,otherwise no issue,must purchase,https://m.media-amazon.com/images/W/WEBP_402378-T2/images/I/615SgnWv1ML._SY88.jpg,Charging c"/>
        <s v="Super,Good Quality , value for money.. in time installed,Tv thik hai but vu ka customer support bhot bekar hai , bacho se tv lock ho gya tha , vu me call kia to kahne lage Amazon me baat karo , matlb tv ka lock Amazon wale batenge , Amazon me baat ki to k"/>
        <s v="Good and easy to use but product life is hell short. It means you have to buy it within next six months.,Good,Better,Quality is good and working as expected.,,Decent replacement cable for my aging external hdd. Works at usb 3.0 speeds,Worst cable. Not wor"/>
        <s v=",Product is Good as per the price but customer support team is very bad, asking for money for installation and the most important thing that customer service team have not good manner/behaviour to handle the customer...1 star for them, if possible then st"/>
        <s v="I bought this remote as My original remote of Fire tv 4k stopped working. This remote works OK OK. so when it works it is interesting,I get the right bottom popup note from Fire TV that the battery is too low in the remote even if the batteries are new.If"/>
        <s v="The product quality is really amazing. The wire length is enough and it is a sturdy wire. It comes with one year warranty which makes it a good choice to have.,Quality is good,I like it very much. It is a very good product.,,,Nice one,High Quality product"/>
        <s v="Wifi connectivity is getting lost frequently. (at every 30 to 45 minutes). We have to re-connect to wifi.All other specs : Good for price.Jio cinema : not working (even 3rd party app is also not working)Startup time : comparatively high.Display : superb !"/>
        <s v="As mention in description, its awesome.,Nice,Good lengthy with good Metalic body on jack side., Difference can't find with older cable.,Great Stuff and superb quality,Good product,Nice 👍,I am like the hdmi cable,"/>
        <s v="Go for it with out second thought.,It works well in my New Kia Carens Car. Excellent product my daughter enjoys charging her Mobile sitting in Second row 👍👌🌹🙏,Value for money,You can easily transfer files between two android phones, one with micro USB"/>
        <s v="It's a good tv with a picture and sound exceeding its price class. The installation, however, leaves a lot desired. It was delayed until several calls. The technician was not the most well behaved in the world. Overall, happy that I bought this tv.,At thi"/>
        <s v="Its very strong remote! I ordered 2 other remotes earlier which were very delicate. This one is working perfect and having good durability!,Good,It is value for money,quality average,but serves the purpose,The remote is not of a great quality though it do"/>
        <s v="A good product.,Got this for old 40 inch LG tv which is heavier and thicker than current models. Has held so far.,Stand is easy to install... But price is too for this item.,The product is very goodFits perfectlyA little bit over priced,It worked like a c"/>
        <s v="Overall working is very smooth and it's easy to operate also. Highly satisfied with the product at this price. Hoping that higher versions of android os can be updated in future.,Quality and light weight,Good product for the price spent. Would last long i"/>
        <s v="Amazing,बहुत ही सुन्दर है,Received damaged product,Good quality product,I liked the product for its charging and value for money. It charges quickly.Easy to handle. I suggest to go for it,Its not orignal usb its 100%fake lava usb (in product pictures 'lav"/>
        <s v="Ok,Quality perfect , perfect 5m, must buy,Ok,Excellent,Value for money,https://m.media-amazon.com/images/I/71P8NCpa-AL._SY88.jpg,Good, received as per specification.."/>
        <s v="Valu money good quality products,Checked it, working so good &amp; also speed is very fast... Satisfying product!,This adapter is meant to help connect your laptop or desktop to the internet using Wifi. Unfortunately, it keeps getting disconnected and also re"/>
        <s v="Good product,Cable is very good it wort perfect with morpho device, Cable is hard it may break after sometime. But till now it is working properly.,The cable works well. But it is little bulky and not able to fit properly in the original cover of the devi"/>
        <s v="Works well. Sturdy built and good quality. Only worry is not Made in India :(,Nice working,Using this for my car honda civic working good.I am still looking for a cast screen cables.,Good quality giving perfect result,It is limited to HD quality not 4k,I "/>
        <s v="V nice and good,Good,Good,Very non responsive company,after several reminder to company and Amazon they don't bother to install the TV as committed since last 8 daysLet's see how they will respond in case of warranty or service requirement in future.,Exce"/>
        <s v=",If you have brain,its very easy to install and yes the plastic is good enough to hold your alexa.I liked it,rest the cost is no doubt on a higher side,The fit and sturdy you buy without 2nd thought but price is the concern,Ya an amazing fit for my Alexa "/>
        <s v="The worst service given by Amazon, you say it's amazon product but after booking many times nobody came for installation, Quality is good, software is not updated you should give updated versions.,Product is super but have some connectivity issues in mirr"/>
        <s v="Purcahsed 2 pieces. Supports fast charing, good compatible with many devices. Braided cable protects from uneven bend, so should last long.,Liked the length of the wire. The quality is good. Does it's job.,Now these days smartphone are so expensive and we"/>
        <s v="Would have liked the product to be in the company box sealed. I'm not sure why that is not possible these days. It seems to be a common trend to ship in a separate pack. Why can't we have company box pack?,My first purchase on Amazon for which i can give "/>
        <s v="The product is over all good, jus the headphone adjustment gets stuck, hence not that great sound bt it's good thou.,Very nice product 👍,Overall experience,,Good product can buy for timepass who interested in movies much loving...,Good VR headset. Nice p"/>
        <s v="Quality with low price,It's working good and satisfied.. Good quality as well,I was surprised to see this. When I checked current rating in Ampere app while charging, it shows more current than what I saw while using company original cable. This is just a"/>
        <s v="Used this cable for 10 months, very sturdy, really like the cable length.,Good,Repalcement in warrenty works,I ordered this for my S21 ultra as and it is working same as my original cable... It is charging very fast with my 25W charger.,I've been using th"/>
        <s v="Cover is perfect size wise and it's exactly same as shown in picture.u can go for it.,Best product and best fitting for remoteValue for moneySoft materials niceI recommend this product👌⭐️⭐️⭐️⭐️Thanks amazon and shopoflux team,Just ok,As described in desc"/>
        <s v="I purchased to connect my security camera. The purpose is met. Ok product,Firstly it's good enough in length  , i like this but only long data cable  otherwise it's not charge  fast it's a normal cable .,I used it for my Wi-Fi camera installed outside my "/>
        <s v="Value for money. Sturdy cover almost like a case.,This remote cover really fits too well on jio remote and seems durable also but bit costly when compared to overall Quality.,Useful item,Quality of the remote cover is quite good and it should be able to p"/>
        <s v="Volume Buttons, Mute &amp; Power off options not working after 3-4 days, rest is 🆗,Item is a perfect replacement for my Generation 2 Amazon Firestick,The Remote is working fine, but we have to press the buttons harder. sometimes more than once.,Remote is wor"/>
        <s v="Like,Good quality nice fit,It's good Airtel Xtreme set top box cover. It's had some thickness and protective Go for it!,Very nice quality and fit. A good buy which meets expectations. Thanks Amazon.,Expensive,Very uncomfortable to use.,Value for money...."/>
        <s v="It's good working product,There is nothing to dislike about this product, only the aux cable is a bit of low quality but as for the price it’s a very good product .,Product is easy to install &amp; use. I use it along with my set up box &amp; fire tv stick. Works"/>
        <s v="Good quality,Good product,Average,No operation button in television which is big irritate when the remote not working,In simple words, Please don’t buy this MI TV and especially from Amazon/this seller (Sold by Cloudtail India and Fulfilled by Amazon).If "/>
        <s v="Two negative things I should mention here: 1) The cable is too rigid, so there is movement on the USB connector point when inserting or removing device from the other end of the cable.2) The USB connector is a little loose, it must be tightly seated.Other"/>
        <s v="Best but slow response from tv,Product is good,https://m.media-amazon.com/images/I/71Knz9n24GL._SY88.jpg,Value for money,Super quality....go with TCL,,Best price,చాలా బాగుంది కానీ యుాస్ బి పోర్ట్స్ లోపల కాకుండా బయటికి ఇస్తే బాగుంటుంది మరియు గుాగుల్ క్రోమ్"/>
        <s v="Quick delivery.Awesome ProductPacking was goodJust opened the productExcited to you it"/>
        <s v=",What's not to love about this all-new 55 inch Amazon Fire TV?UNBOXINGThe whole experience from delivery to commissioning was completely seamless;  the packaging is strong and very sturdy, using a lot of bio-degradable materials; the unboxing was a deligh"/>
        <s v="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s v="Good product,I like it's picture quality and recharge plan,,,,,Cable is very short, ground floor ke liye bhi Chhota tha,Good product problem in channel selecting,Like picture quality,I m impressed, service is very good,All channels not available,https://m"/>
        <s v="Everything is great go for it after all it’s esr common,Length is good and charge fast. Need to maintain well cause of it’s length.,Fast charging.,Value for money,Its been more than a month since I am using it and it is working as expected.,Nice product g"/>
        <s v="Works perfect for connecting my Dslr to ipad &amp; tethering. Seems like a durable cable.,Good,WORTH FOR MONEY, EASY TO USE,Nice easy to carry,Supar,Product is nyc.. Price is bit high,Good,Okayish"/>
        <s v="I liked it, worth the money, light weight and comfortable at every situation.this one i got here has stable ui,no lag even,feels premium (mainly the soft strap and the cool crown button adds up much)..the main reason I bought this because it brings all th"/>
        <s v="2 months review- its been working fine, there's been no problem as of now.. some things-the whole step tracking thing, i bought it due to that reason, it didn't basically satisfy me to that level with that, but it does count steps accurately in the walkin"/>
        <s v="[Update: Sept 29] boAt seems to have heard the feedback 😀 and updated the watch faces. Now there are a few good ones to pick but a slight improvement over the ones the watch earlier had. Bit Impressed. Added one star for it.Not a very polished product. T"/>
        <s v="I haven’t used any other battery pack so will not be able to provide the exact expected performance. Simply put it is not 20,000 divide by the battery size of your phone will be the expected cycle times. If I consider this as a measure then I would say th"/>
        <s v="I have been using this phone for two months. According to the price range, the battery backup and screen quality of the phone are good. According to this range, the camera is also fine. If we look at the performance, then it is not useless at all, but it "/>
        <s v="Verdict : A Solid buy for this price segment in 2022 (and even for early 2023)There are 2 reviews in this section. Review 1 is 30 days after purchase (Typos in the Review 1 has rectified now) and Review 2 is 15 days post Android 13 beta update. These revi"/>
        <s v="128GB SD Card is showing 134GBDon't buy this product,It was a bit costly but prouduct is of great quality. Could have been made little bit cheaper cost wise.,All good,Fast and smooth,Ab mujhe computer ki jarurat nahi padti,Speed is fast but not as adverti"/>
        <s v="Touch screen functions well .step counting is not that much accurate, heart beat sensor is quite accurate but i think spo2 and stress measurement are not that much accurate,The watch is great for the price. Most things work great. Has great battery life. "/>
        <s v="Phone is ok except middle button it’s a headache.  rest all is good battery lyf is about 10-12 hrs when fully charged,Superb battery life for more then 3 days,I bought this phone to use as a replacement of my smartphone for calling, alarm, listening songs"/>
        <s v="This was indeed an ideal purchase. Good performance, good built, up to the mark functionality at this price. Stable and Sturdy. Recommend. 👍🏻👍🏻👍🏻,Looks ok,हार्ट रेट एवं ऑक्सीजन,Good for normal users.....Not for heavy users like daily activities....."/>
        <s v="The quality is not upto mark for the price paid. Other brands offer good quality earphones with lesser price. But per my experience none of my earphones have lasted more than 1-1.5 years.Given that this is JBL, lets see how long it lasts.Can someone build"/>
        <s v="It's original price is not worth any praise so try to purchase on some card offers or other free bundles. The screen is not full HD but still offers good brightness and color accuracy. Speaker also sounds good enough. Front camera is not for selfies only "/>
        <s v="p tron neckband is good product. when it new so you have  feel some bad but after 1 month you feel better sound and bass. so product is very good .must purchase.,Good bass and sound quality. Nice one doesnot pain the ear too much,It is a good product unde"/>
        <s v="Camera and display is very poor quality and battery 🔋 is very good nothing bad,Nice phone at reasonable price.,Good,NICE,Value for money,Theek hai 🥰,Not bad,Good"/>
        <s v="Had used Ptron earphones earlier. So wanted to tried this one. And it's good,Newly purchased. Not yet used. But looks good and worth for money,Charging well but build quality could be better,Quite nice,this product working fine....,Ok ok,Good Purchase for"/>
        <s v="The sound quality of this earphone are really good. The bass part was also good. I only found the noise cancellation was not what I expected. It could be much better. Finally, I can say its a good value for money.,At this purchase, i did'nt received head "/>
        <s v="Very good, fast charging. Can be charged both with mico usb or usb type C. Looks nice and very compact,Powerbank is a must have mobile accessory i was looking for one which is small and safe most of them are either too bulk or not so good with mobile safe"/>
        <s v="Good quality. Does not make sound. A bit less stronger for heavier mobiles.,It's having good adhesion and suction power. During my last few months of usage, i remounted this once due to broken windshield for different reason. adhesive was good even after "/>
        <s v="Samsung offers super fast charging at 25 watt....just a joke.... wherever other brands are offering full charge before an hour providing heavy chargers, Samsung is not....Secondly Samsung is offering C to C charging...you need to carry your charger always"/>
        <s v="Battery life is low,Worth purchase,Good performance at this price range,A economical product to buy for average usage of checking time, heart monitoring, steps track, etc.Battery backup great single charge stands for min 3 days.Recommended only for simple"/>
        <s v="Its only 4 days since we are using the product and based on so far usage, review is as below :PROS :1) Looks, it looks premium.2) Features at this price range3) Battery : It seems as if the battery will easily last for a week or more with normal usage ( H"/>
        <s v="I would not consider buying an i-phone simply because my friend owns two of them – or blindly go for a new Android model suggested by my son or nephew (both of whom are more tech savvy than me) because their recommendations are obviously based on their ow"/>
        <s v="I am not big on camera usage, personally. I was even mentally prepared for a bad camera, based on some reviews here. But I was pleasantly surprised that camera clicks good photos. They are not awesome, but they are decent photos that can even be shared.No"/>
        <s v="Received the product today. The packing was intact though I found watch not at its proper place. It fell down inside the box and found the inner holding box damaged also. Not expecting any kind of tampering but thought to share the product packaging. Over"/>
        <s v="This is My first 5G IQOO mobile  purchased on 26th December at Amazon. Till now i didnt feel anything bad in this mobile .Happy with the Purchase. Camera quality is Good. It works smoothly in all the options.,This is good performance handset but the quali"/>
        <s v="If you want a smart phone for just the use of calling and using social media. This is a very good option for you. I bought it for my mother who specifically told she just want a phone for calling purpose. This has only 2 gb of ram so don't think of runnin"/>
        <s v="Today only i recieved this watch at first instance it win my heart ....I was using it a whole day and i found some pros and cons of this watchPros# Amoled Display is very bright and nice# Look and design is premium# Bluetooth calling is awesome, speaker i"/>
        <s v="1. Please add app gallery when we do right to left swap on home screen. Because right to left swap or left to right swap have same pages.2. It should ring instead of vibrate in alarm or you can give it optional depends  on user.3. The temperature doesn't "/>
        <s v="I purchased the 6/128gb variant.To sum  it up in to pros and cons.Pros :-1.Good design in terms of look of the phone and it's build quality.2. Screen quality is good with little boosted colour tone.3. The new processor is very smooth and responsive.4. Spe"/>
        <s v="Not quite durable and sturdy,https://m.media-amazon.com/images/I/71rIggrbUCL._SY88.jpg,Working good,https://m.media-amazon.com/images/I/61bKp9YO6wL._SY88.jpg,Product,Very nice product,Working well,It's a really nice product"/>
        <s v="Kk,Good quality product and best fitted into my car.,This is a good charger. Charging time 1 hour to full for iPhone 6. It’s way better than the charger supplied with the iPhone.,Good looks, speedy charging and dual ports.Checks all my requirements.,Cable"/>
        <s v="After using the phone for a day, I feel corners have been cut in various areas:JN1 sensor is not that great in low light. Color is typical samsung style with oversaturated greens. Interesting to note that JN1 is also being used in Samsung's new F23.Therma"/>
        <s v="I bought this product with the hope that it would be a good and stable selfie stick. But it didn’t help at all. .It is not suitable for large phones like IPhone 11 Pro Max . . Very clumsy and the tripod doesn’t stand at all. . Keeps sliding. .Had a very d"/>
        <s v="I like it,Great phone in smaller amount these camera amazing and display very smoothly play,Mobile is good.. but Amazon very low service very product..,Value for money,https://m.media-amazon.com/images/I/61BpP86A3rL._SY88.jpg,Good product very nice,Someti"/>
        <s v="I bought this phone after tonnes of research and watching and reading several YouTube videos and blog reviews of multiple phones. My budget was around 20k max, and this one somehow fit in all ways. I had almost finalized one plus nord ce, but changed my m"/>
        <s v="Not charge like original my brother have same charger which is comes with note 10 box his charger charge without heating and fast and this is not charging as original,Got great discount nice product,Please be aware while buying the original samsung 25w ch"/>
        <s v="Despite being affordable, these headphones are pretty good. I use them mostly for talking on the phone. The sound quality is crisp and clear, though for serious music listening, I think, other more expensive headphones will be better.,Worth to buy ..sound"/>
        <s v="I ordered this phone based on specs it was providing, later I saw flood of negative reviews coming up on Amazon which made me test few of things that was mentioned, if it was true.1. Calls getting disconnected - I had call with my brother last night and w"/>
        <s v=",Wow!!! Just wow!!! How can a beautiful product like this exist at such an affordable price?! I mean I am simply amazed by this watch. Kya dikhti hai yaar aur kya waqt dikhati hai yaar. Yeh ghadi tik-tik toh nahin chalti but it has made my life tracking t"/>
        <s v="The selfie stick is made up of cheap quality plastic.However the built structure of the selfie stick is stable and even the tripod stand will provide you ample support to make a video  time lapse or a portrait selfie.Recommended to all video bloggers who "/>
        <s v="It's a good deal to get the SD card in this price, but it was even less in Reliance digital. But as I needed in 1 day it's fine to order.,Looking or fake product...,Storage is perfect,Package quality not good,Installation was easy.i got it for my tablet.i"/>
        <s v="Good charging speed as expected but heat up faster like it charged speed.,Best adapter for iPhone and buy one thing it can’t take more power supply voltage in it, it may damage,Go for it,Value for money product,Value for money,Fast charging. Very good pro"/>
        <s v="Delivery: It is delivered on time as promisedReviewed on 03/Jan/23 after 1 day usageFire-Boltt Gladiator (black) is my first smart watch bought it for it’s beautiful look and all features like Heart rate, BP, Spo2, Stress measurements and 123 sports mode "/>
        <s v="It's a good product.,Like,Very good item strong and useful USB cableValue for moneyThanks to amazon and producer,https://m.media-amazon.com/images/I/51112ZRE-1L._SY88.jpg,Good,Sturdy but does not support 33w charging,Nice product and useful product,-"/>
        <s v="This is good mobile stand. Sturdy with mobiles but not sure about tablets. Looks good on the desk but not very much attractive as per its design.Unless you are not concerned more about look of the stand and want it for your mobile then, this will be good "/>
        <s v="The earphones have good clear sound quality. It lacks base. Battery backup is good. ANC is a myth in this earphone. It might hurt your ear if you wear it for longer duration depending on the shape of your ear,Eat easily fit in ears and light weight ,and s"/>
        <s v="Very nice product and easy to use as well as very soft to cable.,IN PICTURE SHOWS AS 16 NOS BUT IN COVER ONLY 8 NOS,Easy to attach with usb cable. Bought total 12 pieces in Rs99. Loved it ❤️,Quality product,So far ok. Will hold the wire connecting after t"/>
        <s v="So about the product Boom ultima, as it goes by the name it really got the ultimate bass effect. Wires are great built and tangle free. The audio jack is compatible with almost all devices and its gold plated as well. I just didn't find the case. It was m"/>
        <s v="I am using OnePlus 10R 8GB 128GB more than one month. It is my first ever OnePlus phone. My personal review about this phone is as under:Pros:1. Boxy design looks nice but feels not so premium but if you use its cover it feels nice. Cover quality is very "/>
        <s v="The stand's quality is decent. Beacuse of its compact size and various folding angles it widens the usage according to the user. Highly recommended for students !,One side is slightly tilted,Good product ....,Good grip &amp; sturdy product. Fullfill the need."/>
        <s v="I am very happy after using it.  This power bank is very good.  I have seen a video on YouTube with an amazing rating before buying it.  Enjoyed buying it.,Good product value for money.,Esme ek choti torch Jaisi light add Karke thoda price Badha Den to Ma"/>
        <s v="Worth every penny compared to the cost. A basic Bluetooth band that support only single device at a time. Call voice us clear,  and microphone does a decent job of noise cancellation.Don't expect good base treble in this. The rubber ear piece is not tight"/>
        <s v="I bought this power-bank to use during my vacation with family. It is sturdy BUT a bit on HEAVIER side. Can charge three phones at a time if you use the two USB and third Type C port as well for charging. The speed of charging is alright and appropriate. "/>
        <s v="Review OverviewAverage2.7The Boat today launched the ‘ Boat Xtend ‘, the company’s latest budget smartwatch with a price tag of Rs. 2,999. The Boat Xtend Smartwatch comes with a stylish design resembling the Apple watch. Moreover, it has built-in Amazon A"/>
        <s v="Item is good.  No issues.  It supports mobile which have great charging inbuilt feature.,Charging is good but cable quality not good,Good,If your smartphone doesn't support more than 20w fast charging then this will cover it for you I would suggest gettin"/>
        <s v="It is good for data cables...I liked it,https://m.media-amazon.com/images/I/81QHClS+4gL._SY88.jpg,Nice,So basically its good product with good quality, but this product is overpriced because same product from different brand are selling at 25% or more les"/>
        <s v="I was looking for a phone below 10K. I am not a person who believes to burn money for phones. My requirement was a phone that has good network reception, good wifi reception, a balanced software, good battery life, good screen that don't strain eyes, a go"/>
        <s v="Expect it will last long, price wise it's a good product. Till date it's working well.,One slot got out of order and one using now.value of money and second slot of the charger is average to use.🤪🤪🤪😂😂🇮🇳,Good quality no issues till now working fine "/>
        <s v="Product is just as described and does what it has been described to do. Durability and other features may have to wait while we use the product more to state justifiedly,Helpful for charging multiple devices at a time.,Very good handy product,Build qualit"/>
        <s v="Look good,The product is good, does what it says especially to mention about their customer service and replacement policy which is too good with 1 year warrenty. Kudos to the team!,Overall a great product I had this fear before buying that how good it wi"/>
        <s v="Best wishes,brought it online as cautious about buying offline coz of fake and overpriced products. using it for my wifi camera. working fine,Nice product,Nice quality product easy to use. Thanks amazon,Well known brand ..Nice product.,Good,worth product,"/>
        <s v="sound of song are good its really good or i am still using almost maybe 2 or 3 month maybe more but they still good,Product is in good quality and comfortably fixed in our ears but the major issue is when we were buds for few minutes, it will start hurtin"/>
        <s v="Strong enough, good one to hold.,It's serves the simple purpose of holding phone..But it's not possible to make a phone sit in 90° ..phone slants back little.. (i use pen adjusted at back to keep phone in 90 angle).. worth for simple use,Best,Nice,Avarage"/>
        <s v="If your budget is low and you are looking for a good phone then you can buy this realme narzo 50i,The product is very nice and good quality . after using so many days ithe product is not warm and also phone is not hang .so the is good at this price,Averag"/>
        <s v="I used my 13 pro without a screen guard for a year now this screen guard was easy to apply but is a bit slippery and when you do the long press (ex. when you long press on WhatsApp for reaction or other options it automatically takes random press) also a "/>
        <s v="Good fit, nice smart watch in this price range, especially for  those who need only basic features . I bought grey color,It's been long I'm using this now. It has no issues. The battery, touch screen, bluetooth connection every thing works fine. I was loo"/>
        <s v="The camera is good, phone is quite respponsive, fast charging.There are some niggling software issues and do not forget password (pin), there is no way you will be able to get it back to factory settings,This is my second iqoo z6 pro and my humble advice "/>
        <s v="Very fast charging,It's a original item and does it's job. Price can be low on other sites bye overall very good product with blink of the eyes service by Amazon,Fully fast charger,I really like the power of this charger. This charge my device so fast. Re"/>
        <s v="I like this product,It's okay for a backup emergency phone or a naive user who uses it just for other extra sim or basic needs,All are fine,Good,Finger print is good for this phone battery life is excellent and camera quality too.,best budget phone betwee"/>
        <s v="rating everything is okay except voice sound during call,Battery life is very good... sound is also loud..Economical.,charger quality bad,https://m.media-amazon.com/images/I/614VMH+hRtL._SY88.jpg,Battery lasted for 15+ days with low-medium usage. All func"/>
        <s v="It is easy to install at home. The kit has all that is required to install the protector.It does not affect the touch or the front camera, but at times fingerprint marks are often seen on it.,The installer is so precisely made to fit the phone to attach t"/>
        <s v="Pros -Really like the stylus. It works fine , using it from last two months. Excellent for note taking. Tip quality is good doesn't wearing off. Extra tips provided. It provides all the functions which are mentioned. Charges quickly. Response time is real"/>
        <s v="Good charging speed, supports well for Suzuki burgman also,It's dash charge OnePlus devices,Product is good , you can charge your iPhone easy.,It is built really well &amp; is very compact in size.It also supports fast charging my Poco X3 pro (33w).Though it "/>
        <s v="This review is based on my two days of usage. Work fine on Activity and Fitness Tracking but Sometimes Software does misbehave. Need some improvement on the Software and Not Work only with Bluetooth Connect it Requires an Internet connection for sync.  an"/>
        <s v="just a watch not smart one... all features are to make fool of  you,Worst watch,  connecting problem with phone nd automatically disconnecting from phone,Very good quality of product and price is very low.Very good,,ভালো ঘড়ি টা।,Dislike,After use of 2 mo"/>
        <s v="The sound quality is excellent for the price, and so are the three buttons. However, the material quality isn't good, and the wite breaks after 9 months or so.,Less bass.. good sound.. quality might be better,I like to buy this headphones,Good product,  v"/>
        <s v="It’s A Good Purchase For Long term Personally I Like It Because It came With 2 Install Kits And Costed Me Around ₹999($12) And Trust Me It’s Very Easy To Install.And It’s Protected The Device For A Fall Of Bed To Ground. Overall Nice Product! 👍,It's very"/>
        <s v="Oh this is really nice and sturdy product , keeps my phone stable while I draw or paint . I tried it immediately as it was delivered.Amazing .,It's good for moderate usage, the metal clamp is strong &amp; it holds the table properly. The string is quite flexi"/>
        <s v="Smart watch is good with proper large displayvoice assistance siri for iphone userscalling facilityface time facilityOne deficiency that you are unable to message or type text in WhatsappIf you have small wrist dont go for it or else its a perfect choice "/>
        <s v="Product has good quality of metrical use,Cover is sturdy but gets yellow within 10-12 days,It turns yellow within few weeks of usage,Value for money! Local shops are selling for 600 to 1000 but this one at this price is good! Good quality, clear, Sturdy a"/>
        <s v="Good quality. Can buy if it’s price is below 250,,Good product  but little expensive,Good product, holds mobile and mediumsize Tab.,A little costly,Very nicely designed mobile holder with good quality. The best that I have purchased so far.  Go for it.,Th"/>
        <s v=",Overall meets the requirements nothing to say negative with respect tolthis phone,Charging is very slowly,Maine is product ko apni beti ke liye kharida tha,Fingerprint is good, battery life good, camera is ok,Good phone at this price,Nice in this range.,"/>
        <s v="This was a saviour for me as I didn’t want to buy expensive stylus and max dont work with Iphones. It’s not too precise but it gets the job done. I love it,Unexpectedly this product works very well. But When I buy this, the spare disk was missing.,This it"/>
        <s v="Ordinary,Nice pic 👍 I'm happy,Its original mi charger which gives a fast and smooth charging.,Great product,i'm using it for 2 weeks now. No issues with the product. I am satisfied with the product.thank you.,MI Mobile chagerWire &amp; adopter ki quality and"/>
        <s v="A 10bucks piece can save cable worth hundreds. Totally recommend,I just received it and applied on my iphone related cables and connectors. Specially, apple accessories are not that sturdy and doesn’t last long due to breakage at the end points due to wea"/>
        <s v="Sometimes tap to wake up screen work. Little bit lag in touch screen.,https://m.media-amazon.com/images/I/81raP1KgBrL._SY88.jpg,Nice productsBut hand wash screen off problemRe-start problem,Automatic Restart problem,For the first time, I purchased a smart"/>
        <s v="Amazing product. Very useful too.,A good product.,Good value for money, bought it for 89rs. If height was 1” more would be great,It's heavy and stable.Good product but can't change as given in photo because space is very low near base.,I loved the build q"/>
        <s v="Overall it is nice  phone at this price go for it,Tbh it's a good phone for your parents. Of you are a heavy user then don't consider this phone.Cons:-1. Slow charging (this phone usually takes around 2 hours for full charge)2. In initial days you will be"/>
        <s v="The watch is good, the app is very bad, no Google fit integration or anything, watch face is barely customisable, I don't know why they used the new noise fit prime app with it, the app is very glitchy.If you want this watch for calling, go for it, otherw"/>
        <s v="This works by clamping on to AC vent. It holds on sturdily, minor block on AC flow is not of much consequence.The phone clamp is spring loaded and accommodates all phone sizes.Most holders working on suction does not hold onto glass. They fall off while d"/>
        <s v="Looks sturdy but there should be more space between the ports. Fitting two cables is a challenge. Beats the purpose. A grave engineering defect.,good,The adapter heats when charging for more than 30 minutes!,Small, weightless and easy to carryCharging pow"/>
        <s v="I got it for 1499 and I guess for this price it's good enough. Don't buy if you are buying it for than this price. If you just wanna try out a smart watch, this is really nice. But if you are expecting too many features in it , then go for a pricier one. "/>
        <s v="Camera : Great. No words for it's outstanding performance at price of  10,500Rs. It can even beat smartphones upto 15,000 Rs in camera department.Battery : for 45min ~ 5% charging gets discharged (used for quora, twitter, pininterest)For 18 min ~ 5% disch"/>
        <s v="Good one display is good battery life is very good camera quality is good for me finger printer placement is not good can't be used with both hands,Using it from last 3 months now. Battery backup is good , camera is good and in this price range this is on"/>
        <s v="Linking the smart watch to my mobile phone was not as seamless as is to be expected for such a product. Once it was set up it works flawlessly. However, the NOISE smartwatch app on my Google does not give any data on sleep cycles and neither is there any "/>
        <s v="Ok with charging. Looks very sturdy and durable.,One amazing cable for 300 bucks,Fast charging upto 25watts 2m in length and really durable.Bought it like the 4th time passed down my older cables to family members all still in working state.,Great product"/>
        <s v="Good Quality. Works well. It shows warp charge on phone when charging. 4 start only coz the charging is a bit slower (about 20%) than the original.,Value for Money,Good 👍, but not like original,Over all good product. Decent buy,Very good product,Value fo"/>
        <s v="I really like this product. Gifted to my sister, and she likes it,Great ⌚,Good product,Nice 👍,Thik hai,In this price range it's ok product,Color so nice..I loved it,Need some more features:("/>
        <s v="The sensors has burnt at two point of more than 3mm dia on my wrist upon wearing overnight and I have abandoned using it out of fear.  Had enclosed photos herewith.,Worst to buy, it's belt quality is totally poor, performance is average, not proper tracin"/>
        <s v="I really suprise there is no Bluetooth calling and no gpsAlthough brand is good but if there is Bluetooth and gps it will be extra good for buyers,Pleas add bluthooth calling so your watch selling will increase,Its a premium build watch with mid range fea"/>
        <s v="Only issue I've had is battery life.Rest it is a great product.,Very nice watchNice touch,ok.,Nice,Good product,Battery back up need to be improved... Remaining all features are good...,Ai is not working properly,Watch is good ..but I had battery issue an"/>
        <s v="i use it for powering my bluetooth speaker and another usb light. so it powers then nicely,Good charger my feedback is 1 month after giving is nice product.,Working with any types of USB either C-type or micro.Temperature always normal with 2.4amp ranges "/>
        <s v="Nicey packed , easy to install and with good quality adhesive. Perfectly fit on the screen,It's a well made basic screen protector. Application can be tricky as it comes with no aligner. But the protection it offers is goodRegards to durability to scratch"/>
        <s v="Perfect for a 10 inch tablet both vertically and horizontally,It was the best phone holder,Premium quality and reasonable price 👍🏼,Good,Fulfil purpose, easy to carry, solid material. Think it will last long.,Nice,Liked the product. Easy to carry, portab"/>
        <s v="Quite firm and steady. I wish they used a little metal or hard fiber for this Like bobo company holders. But great product at this price.,Good product and good quality,stud should be provided to fasten the rear screw,Everything is good but it suppose to h"/>
        <s v="PROS: Very sturdy and stable. Not easily knocked down by kids. No fear of falling over.Mobile holder stand is very flexible, easy 360 degree rotation.Mobile holder also pretty tight., very safe to keep the mobile.The adjustable clamp is wide enough to sui"/>
        <s v="Good quality tempered glass. Best part is these guys are extremely prompt in customer service and warranty issues,Product quality good, but over priced. Also there is a small gaps from the edge, but can be ignored.,I got two screen guards (for 14 pro &amp; pr"/>
        <s v="Lital bit ok,Good design but china product,It changes the angle and gets loose in a few days only,Very poor quality,It's worth and good quality,Very good quality,,I like the quality of the phone holder its amazing"/>
        <s v="I used this mobile Last 2months overall very good i am very satisfied buying this and no lag no heat you can go for it,Nice phone looking good and over all good for this price,good,Everything is good, but the voice of recorded call is very low.,Fentastik,"/>
        <s v="The product is handy and really feels good to hold. It supports fast charging.It takes around 5 to 6 hours to fully charged it.The only down side is that, it just has 2 outputs 1 usb 2 and another USB C,It is good is if you want a budget power bank but ma"/>
        <s v="Liked - Top notch display, gorgeous display, heavyly and seriously powerful device thanks to 8+ gen 1. Tremendous battery life in heavy usage. Super cool device. Silky buttery experience with blazing fast performance. good sound quality. The form factor i"/>
        <s v="Audio contains lots of distortion when using speaker, Battery life is good.,I bought this phone for my staff, who can handle only these basic variety types. She is very happy and loves the color.,Nice one,Hgh,Battery backup is great. Didn't like center bu"/>
        <s v="I liked the watch, the battery of this watch is so good that before use i charged this watch and it's been 2 weeks and this watch still have 25% battery left. And nagative side is i ordered black strap watch and i got grey strap watch and this is sellers "/>
        <s v="-------------------------------------------------UPDATE:20/01/2018-------------------------------------------------It's been 5 months since I first got Boat Rockerz 400. Some of the dislikes I've mentioned earlier in my review are no more dislikes. I said"/>
        <s v="Looks good and didn’t harm to iPhone battery and as price is worth,Value for money,Best product and fast charging. Thanks!,The money is affordable and charger is good,Nice,Bought both Adapter and cable.! was very skeptical about it first but ordered based"/>
        <s v="PRODUCTLIRAMARK Webcam Cover SlideEVENTS DATESOrder Date - 09/04/2022Delivery Date - 11/04/2022Review Date - 05/05/2022STATUSReceived and AcceptedRATINGS4.2/5.0DESCRIPTIONUsed terms in the description --&gt;&gt; Slider - Sliding part of webcam cover&gt; Static Fra"/>
        <s v="Network reception is not that great.  People who call get out of coverage area message even though the phone show two bars of network .The same sim and network worked fine in my smartphone.Can use this as a secondary phone or as a backup device and cannot"/>
        <s v="Perfect fit n finish. But slightly over priced. Overall good and useful.,Good product, proper fitting,https://m.media-amazon.com/images/I/51U+yRuGOeL._SY88.jpg,This product is very usefull because it's cover full display and body smart watch and protect a"/>
        <s v="Below is the experience so far.1. Received a defective product. Battery was getting drained out in few hours, wifi kept getting disconnected and almost every app was giving trouble,  including Google maps. (Location was not getting captured)2. Tried to re"/>
        <s v="Posting This After 8 Days of Continous Usage:I came from Oneplus 5t that too because last to last week I had an accident and my 5t has dead on the spot.After watching a lot of reviews on Youtube and Amazon, I thought I should give it a chance.First Impres"/>
        <s v="Good Prodat,Battery life is so bad.,Nice product,Dislike product also not return its only replacement,,Iska tauch kaam nahi kar raha hai aur kewal mobile adoptot se charge karne par on dikh raha phir turat band ho ja raha hai.ise wapas karna hai.,पहिल्या "/>
        <s v="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
        <s v="The cable was safely delivered and works well with my watch. Perfect watch for my Noise watch.,Quality finish and charging capacity are efficient universal fit and at a low cost. Fits with my smart watch and band perfectly.,The cable is perfect fit for my"/>
        <s v="Used guiding stickers but in those places bubbles formed. Shop guy fixed them,Too good in this price range. Go for it.Suggestions to company - for perfect  position, at speaker cut, give transparent background of film instead of black colour.will be much "/>
        <s v="It's good product and value for money.  it's comparable easy to operate operate for kids..,I like all the features and in main B.P. check and the product is value for money and used for sports purpose by walking,Tuch panal is very tuff not easy,Very good "/>
        <s v="Its is value for money,,Good product,Good, liked,,charging lasts short time. charging with straps impossible. very poor working. not worth the money paid.,It's tiny specially can be look great on tiny wrist, look is also nice but internal feature is some "/>
        <s v="Good for the price,Nice one,Just OK for the price...,BATTERY NOT WORKING,Comfortable and small to useIssue in power supply that melts the charger cable of smart watch,,Pasand,Sleek etc yes, but mine stopped working after 7 months.  It has a moulded outer "/>
        <s v="I bought this splitter for 120 rupees. I did not find any issue with this product. I am using my wired realme buds 2 earphone and MSI gf63 laptop to test it. My feedbacks:My mic is working properly.No issue with left and right sound.Build quality is also "/>
        <s v="This smart watch is very nice one. It's battery back up is also very nice. Bluetooth connectivity is also excellent. But, wheneveor i try to see share price it takes few more seconds by pressing side key. It must be seen by changing the page without press"/>
        <s v="The cover felt sturdy and came in sealed package. There were protective films covering the cover from both side which had to be removed before putting cover on the phone.The fit was perfect and to take off the cover we might need to use some force . Overa"/>
        <s v="Doesn't always stay at the neck of the cable, but does help in reducing bending and stress. I would however recommend just getting some L-connector cables to avoid this issue altogether.,Good useful product,Weak packaging, but all the pieces came. They ar"/>
        <s v="Good phone,Ok,Nice product in this range.,Performance is fine, it is not a C Type charger. But Q/A mentioned as c-type,As of now its fine, will write off after using 15 days.,Good mobile at reasonable price!!,No finger print reader in this model. Never ex"/>
        <s v="Very Bad mobile,Best mobile.,Phone good but charger Nani aya,It's good,The phone serves all my purpose..very good one❤️,Value for money,https://m.media-amazon.com/images/I/71veEcoG5-L._SY88.jpg,Phone works well."/>
        <s v="It’s a no brainer to get this. Just that the edges don’t fix in properly. There is always air bubble kind of thing on the edge.,Easy to apply and no bubbles. For Rs 150 they send 2 units which is amazing too. Satisfied with the purchase !!,Overall good an"/>
        <s v="There are small scratches on the back apart for that the product is good.,Descent product. Exactly the way u wanted. Simple to look and transparent. Ordered for blue colour iphone,Case is good. The cutouts, the material, the camera bump all are very good."/>
        <s v="I have purchased it for my galaxy watch 4 44mm it fits perfectly and the touchscreen works good. But packaging should improve.,I am writing this review after using the product for 1month. Nice case for samsung watch 4, no touch problem I faced till now. B"/>
        <s v="It's been 15 days since i using the device extensively.I bought it on the Last freedom sale for Rs. 41,999 ( including 6k instant discount coupon).First let me be clear , I bought ' S20 FE 5G 'with Snapdragon 865 , not ' S20 FE with Exynos ' and i am a us"/>
        <s v="Good,Thoda sa kam stable hai, phone lagane ke baad thoda bohot hilta zaroor hai. Build quality thodi aur achi hoti, to pakka value for money hota.,We’ve been using it for around 2 months, it’s good, sturdy, Bluetooth connectivity is also good.Overall a go"/>
        <s v="Its decent,Don't buy this phone buy if you are aged at 40 + This phone is not for younger generation. Phone useful features are YouTube WhatsApp Calls only.,Ok,Nice,The phone is not very effeciently responsive. Battery runs low even when not used in 1 day"/>
        <s v="Product works well and charges the devices in a quick mannerValue for money.,I like this product,Not working 😔 after 12 days"/>
        <s v="I really appreciate the build quality,Over all product quality is decent with only draw back that telecopic arm only extends less than 60 cm which in my view is little less..,I purchased and after one year of purchase my selfie stick working without any f"/>
        <s v="-Packageing was fine- Haven't tested it working functionality yet.-just got the bank and the first light is not working idk why need to check and if it continues Ill return it ASAP,Good device for such cost,Good for fast charging,GOOD FOR  SMARTPHONE'BATT"/>
        <s v="Good quality product,Good product and keeps my charging organized. Happy with my buy.,I was looking a the pics uploaded by seller and assumed them to be large enough to fit a 6.5 inch mobile. To my surprise they are very small. I am not sure how long it c"/>
        <s v="Perfect buy for the price of 1999/-After use of 10days my overall rating is 8/10 following are my reviews.Pros:1.step counting accuracy 85-90%2.sleep monitor 95-100% accurate3.Notifications and bluetooth connection with IOS and android - 10/104.touch sens"/>
        <s v="Works the purpose of OTG for samsung galaxy A7 tab,It is little bit tight for my realme c type mobile. But works. No problems,Very useful. Easy to use. Reasonable price.,Nice one otg,After searching multiple products in the market for my ipad pro and ende"/>
        <s v="After 10 days of use bhaut acha chl rha ha and I will review again aapko bata dunga kessa ha Thoda time BaadBut Product acha ha Abhi tak kuch kharab nahi hua and mene bhe isska khayal rakha ha,pencil is good working good but build could be better,Excellen"/>
        <s v="Bought it in January,posting it in August. So i've used it almost 6 months and giving honest review.In short if you are getting it during sale time @899-999,then it's a steal deal..also in regular price b/w 1299-1499 it's a good product..Sound quality is "/>
        <s v="Very chip very good,Really happy to buy this pen drive comparatively with low cost,Very good,Storage capacity is good,Like,good,Good product and value for money,It's all good , you can vo for it."/>
        <s v="Hi guys! Bought this yesterday, so haven’t used it much, so an early review. But the most detailed review so please read till the end. Very important points are mentioned.Looks are cute! It looks really nice and elegant. I am using it with a MacBook Air. "/>
        <s v="The product is a good one, however once i received one with a small bump and I replaced it to receive one which won't erase one part of the screen.The product is very handy and easy to use. However you would have to replace a couple of times to receive a "/>
        <s v="Sound quality is good,enough loud at 50-60% volume. Bass is also ok. Mic quality is also good in indoor condition. Receiver can clearly listen to you. I didn't use it in noisy environment or in outdoors. Company claims there is low latency while gaming,i "/>
        <s v="It's light weight, good looking. Stability is moderate. I got it for 399/- I hope it the price to be less that i bought. Overall Nice experience to have this beautiful table.,It's a good product but ut has few marks on it which is not going away even afte"/>
        <s v="Writing this review after 10 months of usage. First about the product itself.  It's sound quality is very good. Bass lovers will just love it. Average mids and high.  It lasts about 25-28 hrs with a full charge. Also tested on heavy rain while driving ( d"/>
        <s v="The Product is useful and i use it daily. I gave a 1 star less because product had a small piece broken while delivery maybe. But that was not a functional part though.,The material can be bit more thick for durability. Overall a good buy.,The only issue "/>
        <s v="When you are representing some product from a well known brand you must provide that well known build quality.This product is designed well to grab the good looks but not the quality of the material, it seems to be bad quality will not last in the longer "/>
        <s v="Best budget headphones. I'm procured this headphones in 2021and now is 2023 when I'm writing. It has some prominent problems first is head adjustments get losse after 1 year and after one and half year cushions get also strat rip off thereof  third inital"/>
        <s v="The watch works fine. Good touch screen and overall features. But the connectivity with smartphone is pathetic. If you prefer a smartwatch which is not intended to pair with you phone then go for it. It works well in all other aspects.,This was indeed an "/>
        <s v="It has been only 1 month since I have bought this item so I can't comment on its durability but currently it is working perfectly. Sound quality is good. Fitting in ear is perfect which has been constantly an issue with other earphones I have used till no"/>
        <s v="Ordered this product for charging cables. The package involved 3 packs containing 4 spirals. However, they sent all the packs containing same 4 colours. The spirals are tight for thick cables but loose for apple's charging cables as they very thin.,very u"/>
        <s v="Got 2 of this 32GB HP v236w pendrives this morning. Review is based on testing done the same day:Summary:The product is genuine and sturdy, but the performance is just about average, based on a random file copy performance to fill the entire space.Pros &amp; "/>
        <s v="The mouse is decent for its price of 269I don't usually use Windows I'm using this on my Linux OS and its works fine on Arch Linux so I'm sure it will work fine on any Debian-based distro as well.First impression - The size is a bit smaller so it will tak"/>
        <s v="Light weight. Easy to hold. Clicks are a little hard. Sleep mode fine - there's a switch on the back. Just remember this is not a silent mouse, and will make loud click sounds.,worthy easy to handle,Product is completely satisfied from Portronics. I never"/>
        <s v="This is my first product from Boult. I wanted a wired earphone and when I searched on Amazon I found Boult in such a low price and I ordered it. Recieved it today.Checked it by connecting to my phone and I was surprised by the audio quality. This is a nic"/>
        <s v="Ordered it for my home office and have been using this for almost 10 months, it looks good and there is no lag in typing and the keys are comfortable while typing.,Nic product and smooth keyboard! Effortless typing and keys are aligned exactly as per my e"/>
        <s v="I'm using this mouse from more than 6 months now and It's working great.but the only problem I faced is the big size of it.It looks like the old ball mouse which is quite big in size.Good for gaming by the way.,Working good,by far the best mouse I've used"/>
        <s v="NOTE :@ Its ready to go Mic, which doesn't need any sound card and can be plugged and used directly even with smartphones.* Has 3.5mm jack connector built in, you can use 1/4' connector if needed.@ It has very Long cable which measures upto 20 feet, so no"/>
        <s v="Nice one, tried on remote mouse and found working fine.,Good product, good services.,V good,As described Duracell battery good one,For AC Remotes,The life on these is excellent, been using these for my controllers for gaming and these are the best. Lasts "/>
        <s v="Very nice ball pen,Thank you Amazon,Easy to hold but not water resistant. Can say value for money,Kids like the colours and are very fond of writing with it,The product is good, and my son likes it.....,Loved the product, very smooth and apt colour of ink"/>
        <s v="Quality of adhesive is very good. I used it to stick photo canvas on wall and it worked well.,Good kwality,i dont tell this product totally good.but i believe this item 75 % good.,Good product,Holds good on walls but not in wood works .,Sticks well.. Hold"/>
        <s v="Recieved damaged product the first time, the seller is very good and quickly replaced it for a new one. Go for bassheads 242 if you are spending this much. They are charging more for the metal enclosure and the braided cable. The angled jack is a plus but"/>
        <s v="The sound quality is amazing but you have to be very careful while using it as the wire from the earplugs to the controller seems very delicate. One negative point is that the noise cancellation sucks.,Great bass and noice overall awesome and build qualit"/>
        <s v="Writing this after using it for two months --Pros -1. Noiseless button2. Soft press3. Lightweight4. Good build quality5. Non-eraseable button sign6. Easy battery installation7. Good support range8. All button work properly9. All 104 buttons are available1"/>
        <s v="Good one.,gud,Hard disk is good but data cable quality poor,Finalised this product after a lot of research. It works well. Go for it.,Serve the purpose,Good one,Nice product,Still at work."/>
        <s v="The video is slight zoomed in, which is great for office work since you want it to focus on face rather than the rest of the background. However there is a slight tinge of sepia (warm temperature) in the picture quality/ hence reduced 1 star. Really cost "/>
        <s v="I have used it for week now on daily basis. It's a good product.1.For normal use It's great. You can use it with ease.2. For game 🎮  also it is usable but it's littel bit on heavy side Its unnoticeable if you are not that habitable to play games.3 sleep "/>
        <s v="I am using this Product from last 12 days, and its working great.Keyboard:- Keys are really soft touch and almost soundless. It automatically goes in power saving mode with in 1m20sec when not in use.Mouse:- works smooth works almost on every surface .Fas"/>
        <s v="I recently purchased a tripod online from Amazon and I am very pleased with the purchase. The product arrived quickly and was well packaged, making it easy to set up. The construction is solid and sturdy, allowing me to confidently use my camera without f"/>
        <s v="Everything is good as I've used like a lot of earbudss nd this one i found is quite ammusing.....like i didn't get the nice range quality as in my device never cncts wid every wireless device..... but it connected wid my device nd it works swesome,After u"/>
        <s v="Initially the pendrive i got was getting very hot when inserted and without doing anything but then i applied for exchange and the second time i got a pendrive it just gets little bit warm and is much better than first time. I had called SanDisk for first"/>
        <s v="As I browsed various multiple earphones in this range on a not-so-busy workday break, I came across this very feature-packed product. It seemed interesting - and had something called DIRAC Opteo in it + ANC. So I thought I'd give it a shot.First-day impre"/>
        <s v="It is very easy to use.,Good and easy to use.,Overall built is good but button quality is very poor. If you have ₹200 more then i suggest you to go with &quot;FX-991 ES Classic&quot;, it's much better choice than this.,Nice productRecommended from entering college,"/>
        <s v="Liked easy set-up. Disliked having to download and app and create a account,An awesome product. This covers 2 floor plus terrace in a 1800 sqft house. You can buy this product without any concern. I would suggest you to have tp link router too to be bough"/>
        <s v="Review written on 09-12-2022It is a nice little tripod for your Phone / mini camera or Gopro. It has Rubber grips, which makes it anti Slip on flat surfaces and feels sturdy in your hand.Here are few Pros and Cons u should know before buying.● PROS▪︎Light"/>
        <s v="I ordered 128GB but got 119GB.,It's a good deal to get the SD card in this price, but it was even less in Reliance digital. But as I needed in 1 day it's fine to order.,Looking or fake product...,Storage is perfect,Package quality not good,Installation wa"/>
        <s v="Best Fingerprint Scanner Divice.,Easy to use,Ink cartridges are easy to install. Genuine product with very fine print quality.,SENT A PACKET WITH THE SEAL ALREADY OPENED.AND THE CARTRIDGE FOUND TO BE DUPLICATE/FAULTY/USED ONE.,Compatibility issue,Product "/>
        <s v="Value for money,Grt product,Please ensure the size of your keyboard is fit for this cover. Secondly, it has bad adhechesive.,got the keyboard protector at 39 Rs. So i am satisfied with product.But, the size is little big for my 15&quot; laptop keyboard,Product"/>
        <s v="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
        <s v="Update: Now after this review they have told me to give them atleast a 4 star review just to even consider arranging for the replacement, not even  guaranteed. Now lets see if they actually do as promised.Original Review:  After 6 months it stopped workin"/>
        <s v="Product is good and I like that . Performance is good 😊,its working good . nice product.... its worthable for this rate!,The wireless mouse  is working well. There is one problem. Those who start using the mouse have to switch on  and they should  switch"/>
        <s v="--------------Update after 8 months--------------Update 1: The problem mentioned in the earliest review is becoming more and more dire with time. Now right earbud gets discharged in hour and a half, whereas left one keeps going, so reducing one star. Will"/>
        <s v="Use Remote Car... Wall Watches... and Other...,Batteries are as usual nice,Good,Mrp 180Got it for 112/-Best deal,Good,Got it on high discounts n works really well compared to other batteries.,Value for money,Dislike"/>
        <s v="Very bad performance even for normal work. Even this model is not mentioned under their official website.Tried many times to contact customer care no response.,Good product but Pekeging not good,https://m.media-amazon.com/images/W/WEBP_402378-T1/images/I/"/>
        <s v="Its worth it,At this price the product is very nice. And easy to use for beginners also. Kids love and enjoy while working these wonderful acrylic colors,I ordered these to use for painting wooden ornaments with my 11-year old niece and her friend. I was "/>
        <s v="Mousepad is sturdy enough doesn't move around a lot. The print is a bit rough. Expect this much smoothness at this price point. Overall decent product Will get your job done,In hand texture is good. May not be good for gaming as it feels little brisk afte"/>
        <s v="Case is hard and spacious.hard disc and  other pandrive, cables etc you can put easily .it is good to safety and storage.,Fit product for palm size hard drives,value for money purchase,Quality  is good . Looking is nice .light in weight,good product in th"/>
        <s v="Good :Sound quality - surprising at this price, in built acoustic/3d sound (nice), bass is not overpowering (good on ears), instrumental details, dialogues and background music/chatter is also clearNot harsh at all (thumbs up)Looks are okay, battery backu"/>
        <s v="I have just received my BoultCurve. Its really Totally unexpected good quality..Just keep going no two thoughts about purchasing the headphones! only thing I'm waiting is to know it's durability through days to go!. Out of 5, I will give you 5.Packing :Th"/>
        <s v="Good,I use this to solve my numericals and its good.,Excellent tool for kids in learning,A quality product,Good product,Product is amazing and less weight good use of it and u can go for it,Good,https://m.media-amazon.com/images/I/61uctVLMIjL._SY88.jpg"/>
        <s v="Stand is good. But the light is not that bright. In photos it Feels bright but irl not that use of the light.Also setting up the light and stand takes bit of effort.Quality of stand and parts is average .I bought it for Rs 800 but I won’t recommend u guys"/>
        <s v="Nice portable .. liked it..,Reducing one star as packaging was not good.Mouse is big.If you prefer small and travel friendly mice go for someother design.,The mouse looks good, and it is even easy to hold and use due to to it's design. The only issue I fo"/>
        <s v="I used this product for about 4 months and really had no issues with it, until I noticed that my internet stopped working. After getting it checked I found out that the issue was in the UPS (maybe wiring cable) which stopped transmission.I contacted the c"/>
        <s v="My ISP provided modem-router combo is in another location in the house, and I was getting speed drops on 5 Ghz when I was across the house [as was expected]. So, I decided to buy this router to use as an access point. The setup is pretty straightforward, "/>
        <s v="The product was received without damaged and seal intact. Coming on to the product I bought the jazzy blue sunburn edition.Pros:Battery is good, used as opened from the pack it held good for about 10 hours across 4 days and still charge is leftSound- Sens"/>
        <s v="The Mi Earphones sound great for the priceThe cable is covered in Kevlar fiberThe Mi Earphones are priced at Rs. 699Xiaomi has garnered a well-deserved reputation for producing high-quality smartphones with powerful specifications at affordable prices. Th"/>
        <s v="Goid,Best Education Gadget For Kids,Brightness needs to improved,Nice,Good,Liked by kids, hassle free, dust free.Can improve the screen brightness n font visibility,Good,I ordered black but it came blue , although not a big issue colour doesn't matter tht"/>
        <s v="The product is very good. Keya are ergonomic. After using it for 2 months, the keys are starting to get hard.. let's see how it performs in the future,For daily use value for money normal typing is good spacebar key is not properly pressed overall good to"/>
        <s v="Build quality cheap plastic ka h 🥲,Mouse functions smoothly.  Buttonclicks perfect. Little bit hard.  Should become easier after some time,Overall good value for money, compact and easy to use. Button bit tight to click. Rest is good no issues,Worth to b"/>
        <s v="Sound quality is superb noise cancellation is extremely well but bass quality  needs improve ment.,Overall its great the only thing thats poor is the range its not even half a meter! Rest is good,Good,It's a very Good headphone compared to it's price. Pre"/>
        <s v="Bluetooth audio sounds really nice, decent bass too, but FM reception is weak. Even after plugging in the usb cable (antenna) the FM reception is not very clear. Its not able to catch all stations and even when it does catch a station, moving the speaker "/>
        <s v="It is good for data cables...I liked it,https://m.media-amazon.com/images/W/WEBP_402378-T1/images/I/81QHClS+4gL._SY88.jpg,Nice,So basically its good product with good quality, but this product is overpriced because same product from different brand are se"/>
        <s v="Made in Indonesia, (thankfully not China).,Good for long use of remote,👏,Battery works as replacement,Serves the purpose, Good seller, Good battery life,Good. Worked for my Ertiga Car Key remote,Working good,Works flawlessly. Good Battery Backup:Good pac"/>
        <s v="The Table is good itself and also good grip on floor, one drawback is the edges on board are razor sharp and you might hurt yourself (i hurt myself). could be the best in price point just smoothing (maybe rounding) edges,Great to have for studies and lapt"/>
        <s v="The sequential read speeds for a 8gb video file (after reformatting to exfat file system) were 157MBPS constant for a 8.7GB video fileNote- the computer being used for testing has a pcie nvme ssd and a fairly modern and powerful cpu, but machines with a d"/>
        <s v="Nice product,if you want to use your mouse for gaming and stuff life photo editing than please dont purchase thisthis product is for the mouse which is used for web surfing , pdf reading , study , ms office , pros:durability 5/5printing 4/5spill resistanc"/>
        <s v="Cheap &amp; best genuine black ink 003,First of all, the seller needs to add some more decent photos of the product (first time I searched for it and landed on this one, but honestly I thought it would be a duplicate one, but no it is a original one, photos a"/>
        <s v="I have used boat 900, boat 400,boat 550 and i go for a 1st time with zeb thunder pro, actually im a music lover and i expect more sound quality, bass thump and rich music feels , trust me below what i quote hereBoat 900 is a budget segment wired type less"/>
        <s v="Comfortable keys and smooth typing,Good,Average,Ok,,nothing to say...,good,So the space bar was just horrible, zero response from both side of the key and had to press hard in the center part as well, and the minus key on the numpad was not working at all"/>
        <s v="for 17&quot; it might be too small. also it's wobbly. was good enough for not making me return it,If you own gaming laptop and want some elevation for those fans it's not a bad purchase but the temperature is not much but good for eye level,As it has simple de"/>
        <s v="I am using it from 1 month, it works decent.Size is bit small, so it does not provide a good ergonomic.As they say clicks are noiseless, that is not true, button press sound is there.Overall it's considerable and worth buying it.,Like,Light weight and wor"/>
        <s v="First Of all, the item looks good attractive. The front and back side covers are good, feels smooth and premium. I give it a 4 star considering the below points..Also, Thanks to Amazon for Superfast Delivery.1. Paper quality - nice, I used Ball pens, Sket"/>
        <s v="Packing was not good, over all good product..,Scroll wheel is very small otherwise the product seems good at least at the first use,https://m.media-amazon.com/images/I/615o-xCWE-L._SY88.jpg,Ok,,A bit disappointed with on/off switch.. it’s too tiny .. othe"/>
        <s v="The quality of this batteries are really good. I used this batteries in wireless mouse and trimmer. In wireless mouse the batteries lasts for more than 7 days and in trimmer it lasts for 15 days. Happy with the product and happy with the packaging and del"/>
        <s v="Review after using it for about a month -pros-• battery backup is the most amazing of all.• sound quality is amazing but bass is on the low side.• build quality is well made almost feels premium but could be improved.• very comfy even after a long day use"/>
        <s v="***This is the Update MARCH**.I want to make a huge point to anyone who doesn't get good distance, may I suggest purchasing either of the extension cables because they are what I use and they work great,FEDUS USB 3.0/2.0 Male A to Female A Extension Cable"/>
        <s v="I think it's value for money.Speed Test# Read speed  USB 2.0 : 80-90 MB/s  USB 3  : 85-95 MB/s  USB Type C : 85-95 MB/s# Write speed  USB 2.0 : 20 MB/s  USB 3  : 21-25 MB/s  USB Type C : 20-25 MB/sPros:-* Metal body and not heavy* easy use* have type c* g"/>
        <s v="This eliminates the need to buy chargers for the new USB-C charging cables.The adapters tend to heat up while charging with Samsung fast charger.,Good product,Value for money,It works worth the money,Value for money,Its continuously play a beep sound whil"/>
        <s v="A lot of people rate this product low as there cud be other underlying reasons for catridge not working, the seller is giving 7 days return policy enough to test the catridge,Good,Quality is good,,Better than refill cartidge,HP original ink Cartridges for"/>
        <s v="Sound quality is ok, noise cancellation is not Upto the mark, volume is good. Overall for the price it’s worth product. The cushion on the mic comes out easily , couldn’t have been fixed properly,Good,The built design is ok for the product. Everytime i we"/>
        <s v="I generally don't write reviews on Amazon. But this product is worth every penny.Amazing Product1. It is sturdy2. Good heavy-quality metal is used yet still lightweight and portable.3. Can be easily carried in 1 hand4. On Full Open, total Height reaches 5"/>
        <s v="It's a china product to be clear. Look and feel is good. Base of the device is little wider, so if you have 3-pin socket points consecutively then ysing the next socket could be difficult.The wi-fi signal strength is good as extender but it reduces intern"/>
        <s v="Compact product to use during travels or even at home. I don't need to search for different items. I can just grab it and use it for multiple purposes. Go for it!,Good for taking notes and reminders in a single pack.,This is especially for those who are u"/>
        <s v="https://m.media-amazon.com/images/I/6171Cw2IlPL._SY88.jpg,100% genuine and perfect product.,Good,Worth the money as its a fun experience to use instant cam!Product is original with good packaging!,The top most amazing feature is it makes pictures look lik"/>
        <s v="When I purchased this watch, I thought it couple be used to send sms, make calls, access notifications without being connected to the phone. I knew that third party notifications required the phone to be connected to the internet, but I thought the watch "/>
        <s v="HONEST REVIEW :-I got these buds in ₹895/- and I only buy earbuds because of the music, movies, series...MUSIC EXPERIENCE- 4.5/5 (Tbh I like to hear balanced music like crystal clear sound with a balanced bass but yeah if you are bass lover then just thin"/>
        <s v="I used these for my wireless mouse which is a razer deathadder v2. One of these would last exactly from a week to two. Was weird because I used the mouse same way with each but some of the batteries would die out quicker than expected. Should be fine if y"/>
        <s v="I was using  JBL C100 SI,  and this time bought JBL C200SI,  and honestly i couldn't feel much difference between this. One common thing about these are the cheap wire quality.  JBL could have address this.,I have used it for listening songs and I can say"/>
        <s v="Good product i am giving this review after 2months of use and i have ha good experience with this monitorThe only problem you may face is the control panel is not user-friendly it is different to operate it.,,Good pics and good gaming all are top in this "/>
        <s v="Good,Product is as described, good we can use it,Good for the price,These are not super bright but i like them since small in size and can be folded.Easy to carry when travel and can be used with poerbank.I use it sometimes as night light on my charger fa"/>
        <s v="Still using it , have ordered long time back, easy to use and install,Value for money,Nice,I received a used product first and then wrote in comments for proper quality check of seals not tamperedAmazon did their job in QC and sent me a new product which "/>
        <s v="Bahut hi achha product hai badhiya saund and bluetooth connectivity,Build material is plastic body. However, sound was good,Nice,Sound quality is goodBattery performance good,It is a satisfactory Bluetooth speaker and is perfect choice for those who are l"/>
        <s v="design of the keyboard and mouse lenght of the wire is short.,Value for money worth it .,Good,NICE PRODUCT,Good for lightweight use. Ocassional gaming can be done .  Uplifted keys.. keep your hands soft while typing.,Although it is quite cheap and works n"/>
        <s v="The headband is really thin, therefore it starts to hurt after 15mins of use, I have wrapped a napkin around it for extra cushion but that doesn't look good if using outside. I wish the comfort level was better,Expected a better product from JBL. The Bass"/>
        <s v="Usable for cleaning tech kits.,Good product at this price,The microfiber cloths were perfect objects to clean my laptop screen. The brush was a bit rough, and the bristles kind of fans out while cleaning and you need to use your fingers to put it back to "/>
        <s v="Update:I returned the drive with money reverted back.Seller was cooperative &amp; reverted without hassle or communication.ABOUT THE BRAND SANDISK :xxxxxxxxxxxxxxxxxxxxxxxxxxxxxxxxxxxxxxxxxSanDisk is an Israeli-American manufacturer of flash memory products, "/>
        <s v="VFM indoor use (living room/bedrrom) use and clear view upto 120sqft rooms.Configuration is pretty easy for any novice. Night mode is good as well.Only flaw i feel is that the head portion is bulky while its resting stand is not heavy leading to the camer"/>
        <s v="Good,Good product but Bluetooth coverage is poor. Gets disconnected often.,Good product but not comfortable, not fitted properly,I am writing this review after 1 year I have got this headphones it is almost 14 months now the right ear piece is not chargin"/>
        <s v="Works good,Bought it to replace my Phillips QT4005 trimmer's 7yr old  battery cell.Old trimmer battery lost it torque... would not start without smacking it on the hand.Soldering the connections was bit tricky but i got it done by sanding both side surfac"/>
        <s v="Liked this Product,https://m.media-amazon.com/images/I/710C5jPDcrL._SY88.jpg,Purchased for a laptop. Perfectly working,Good,Very good mouse for a budget setup.,usefull . ... gud quality,The good thing about this mouse is that u can remove the scrolling cl"/>
        <s v="Paper quality is good. Worth buying...,Delivery was on time, perfect packaging,evry thing was perfect,but the price could have been little lesser of it would have cost around 100-110, it would be the perfect note book , but yeah it's ok price but whatever"/>
        <s v="Still using,Dealing with Amazon was a pleasant experience; the goods were delivered on time and in proper condition. Both the packing and the goods were excellent. It seems sturdy and has enough room for any standard-sized hard disc or external SSD. It is"/>
        <s v="I have better sound quality my experience this best mid range budsBass quality goodNoise cancelation also good,Product is very nice. Sound quality is very gud but in calls little bit problem,Good sound quality and bass, great charge backup can play for 6h"/>
        <s v="The other reviews say that the volume is too low but it is not at all like that it is pretty good ,For such a small speaker the quality and the volume is very good. It is very easy to carry around . The people who bought JBL go 1 this is an hands down upg"/>
        <s v="The edges may start gapping out, but overall quality (including touch sensitivity) is good, as for the price tag.,The packaging was very nice. There was a microfibre cloth in the box, though it was basic ,I liked it. Now the main product, it was just perf"/>
        <s v="good gamepad, could've been better in ergonomics cos after a while, the grip starts aching. also comes with Haptic vibration feedback which is great for the price,Gamepad is very good and it's working also good. Worth to buy.,In terms of bulid quality it'"/>
        <s v="It's little small for big hands. But best available in the market.,Good product, but too smaller than the regular one!,Hello everyone,I bought this Mouse in April 2022, so after 8 months of use, I'm writing this review.Battery (the most important one): 10"/>
        <s v="The router won't turn on, requested for replacement.Update: the replacement router is working fine. Judging by the condition of the boxes, I probably had received a refurbished item the first time around.,Good product for home use,After 2 months, it is wo"/>
        <s v="The keyboard and mouse are good for typing and normal use. Cannot comment about battery life since I've used it only for a month. Sometimes mouse did not respond when laptop got hot while gaming . Hence not using the set for gaming.,Product is very good b"/>
        <s v="Price is high,https://m.media-amazon.com/images/W/WEBP_402378-T1/images/I/71ZRGtYWBAL._SY88.jpg,Nice,Stand is given in curved  shape bench unable to stand sturdy it is falling be careful while using laptop,Value For Money,Easy folding. Convenient to user."/>
        <s v="Very good,Nice product,https://m.media-amazon.com/images/I/71M+sT3c-iL._SY88.jpg,simple and handy for travel purposes and use at office.,Nice,Good calculator but i think price is high as compared to market,Writing review after one month usage. Very good q"/>
        <s v="If you are using a seperate mouse go without cup holder it'll give you some space otherwise it's fine for even 15 inch laptop. It's strong and sturdy but it should be 350 to 400 not 599.,Everything is perfect - the sturdiness, the color, the finishing, th"/>
        <s v="Using it to connect my type C Plantronic headphones to Dell laptop and it’s working fine.,We like this product it is just amazing,support good charging speed.,Nice,Small yet very good accessory for the car. It is very small in size and becomes a part of t"/>
        <s v="I use it for writing messages or drawing.. the only con is it reflects light and brightness is less.. so nothing is visible when lights are out... But its very smooth and easy to use.... I like it,https://m.media-amazon.com/images/W/WEBP_402378-T1/images/"/>
        <s v="Quality of the material is not that good. If it falls then it will break in parts easily but overall it is easy to use and speed of the ports is fast.,Manufacturing quality is quite poor. Even a small movement can cause the second device to get unplugged "/>
        <s v="Dissapointed in the microphone,4/5,don't buy for calling purpose.. voice not delivered properly to hearing other side.. you should by best earphone in local market.,I've been looking for a good pair of earphones with type C as my phone now comes without a"/>
        <s v="I have been using this mouse for like 2 months and this is the best mouse under 500.the mouse has the basic gaming stuff like extra buttons dpi settings, but the main thing is the software like you can customize so much on this mouse the RGB is fully cust"/>
        <s v="It just good for beginners you can start your work using this one, noise cancellation issue you can face while using this and some time connectivity problem also can face coz of it's 3.5 mm jack it's not working well sometime ....overall it's okay at this"/>
        <s v="Great watch, good features. Easy and simple to use. Watch face is nice. Battery life is decent. Last for 4 days. Sensors work well. Smooth controls and display is bright. Only issue is that, after the watch came into contact with water it started malfunct"/>
        <s v="Nive,very good batteries received,Like,Good product, Good seller,Durable life,Great productAnd good packageNo damage,Good,Value for money. Delivered timely. Go for it."/>
        <s v="Good quality product, Best suitable size for Good quality video cameras like action camera but didn't like sellers packaging he did no effort for packing simply picked from storage and dropped in Amazon bag then send for deliveryit might damage the produc"/>
        <s v="It is very good. Product Quality is decent but the only problem I m facing is that is incompatible with with my Tablet and My Mobile Phone.If it was Compatible it would be great and Sometimes it Just keep Disconnecting from the device. I don't know if it'"/>
        <s v="The speaker's sound is good and all the other feature are also at the best. the only problem is the battery backup it's normally about 5hr, but that can be acceptable with this price.,Small but over all good,Price is too high for this product but sound qu"/>
        <s v="The cover comes up with good foam on both of sides enough to protect the laptop. It's good for as it says 13&quot; inch laptops. I don't know about the water resistance but except that it is good.,Average quality,Product quality is good, value for money but pa"/>
        <s v="I'm really liked the product more than expected. It's really easy to use.,I like is that at this price range so you can go for it in this it's a 3 and 1 combo where you can connect to phone or in pc , laptop at these price range,compatibility.Value for mo"/>
        <s v="Non returnable, so now using this as it is. Bandwidth control is a must for this price range. Model was archer c80.,Great delivery from amaozn.  It was easy to setup as a extender . Signal is also good but not that great. It can cover 1 flat well . Signal"/>
        <s v="I first used non-parker ink for my fountain pen and hesitantly switched to Parker Quink Ink, given the cost was many times higher than regular ink. But it is worth every paise. The Quink ink is clearly worth it with its thick blue color and giving superb "/>
        <s v="I have been using it for the past week; no complaints so far. It's really good and gives the laptop proper ventilation to breathe air.,Nice,At first I was reluctant if the stand will be good. However now after using it I can tell for sure it is a nice pro"/>
        <s v="I had been using a Logitech MK270 for a couple of years before a couple of keys started getting iffy (no spills or accidents). With an overall positive impression of Logitech's performance (compared to my experience with similar from Dell, HP) - I decided"/>
        <s v="____________________Technical Specifications---------------------------------Here's the technical information of Boat BassHeads 225 In-Ear Headphones. The information provided below is as per the manufacturer. Boat BassHeads 225 have a frequency range of"/>
        <s v="Nice notebook with sufficiently good quality papers..The add in the bind cover is removeble and can be make it more aesthetic.The only thing is price is little bit inappropriate considering the number of pages.but overall it is a good notebook for study p"/>
        <s v="Does not have enough oomph and quickly loses power. Makes you wonder whether it really is Duracell. Such is the life of the batteries. Indeed firs the name- Chitra power,Got it just now. Hope it last longer than Eveready's cells. Excellent packaging as we"/>
        <s v="Always wanted to purchase it but never got a chance before I built a pc for my sister. Zebronics has always delivered us with the best state of the art hardwares for gaming. Out of which this combo is one of the shining star.,The alphabet don't light up j"/>
        <s v="The pendrive is good enough. But don't have a higher expectation from this pendrive. It gets heated after when transferring a file and the speed also reduces drastically.If you are looking for a high speed pendrive then this is not for youFor normal uses "/>
        <s v="Easy to hold and to good in this price,The quality is really good!The pen for me it was a bit slipperyBut the comfort was all rightI recommend you to buy this product as it has value for money and it works smoothly and better than my imagination,Beautiful"/>
        <s v=",Package arrived in a big box, inside the table was packaged inside another box, the drawer was stuck or locked a little bit, but then came out. Quite good product, just a little costly,I use this on my bed only . These type of support to the table bottom"/>
        <s v="Using since last  two weeks  .,Good,Good, nice, worth it, perfect,Does its job, the build quality of the wire is good nothing to complain about.,Good quality product works well.,Reasonable price, good quality.,wao wao super speed fast asf,"/>
        <s v="Typing is easy, comfortable and fast but keyboard is not good for gaming. The buttons when pressed and held down for long time can remain stuck when released. The button itself doesn't stay down but it still keeps working until I press it again. Died in g"/>
        <s v="This mic's sound quality is very good but if you are looking for a mic which you will use in your PC then don't buy this microphone because it doesn't come with a TRRS to TRS converter. Overall good mic and wire length is also average 1 Meter. In this pri"/>
        <s v="Audio quality is good for this price range. The noise cancellation also works pretty well. Best thing is that it fits well in my ears. The functionality of microphone is also good because it reduces the unwanted environmental noise for eg when you are tal"/>
        <s v="Perfect for a 10 inch tablet both vertically and horizontally,It was the best phone holder,Good,Premium quality and reasonable price 👍🏼,Fulfil purpose, easy to carry, solid material. Think it will last long.,Nice,Liked the product. Easy to carry, portab"/>
        <s v="I really like this wireless mouse it has became my daily driver. The connection is instant and fast. The mouse is super comfortable in my hand. The click is easy and perfect feel. Very responsive and the look is stylish and compact.,I bought this wireless"/>
        <s v="I installed it in my ASUS TUF FX505DT and i use it for gaming earlier it have 8gb RAM after installing it total RAM is 16gb and fps in game increased i am satisfied from this product 🥰,I received a defective piece. I already check my laptop before purcha"/>
        <s v="My office PC UPS Legrand  Numeric UPS Digital 600EX-V is having only one LED and beep codes. This is not sufficient, if we want more details. However the unit is robust, easy to disassemble, easy to replace battery with generic battery, having best transf"/>
        <s v="Good product,Thought the book would be longer but it's quite small. But, it's easy to carry around.,I like the mode of packing along with the quality of the product,Great product.,I dislike it because it is too smallBut it has many pages (300)Thx,Quality "/>
        <s v="very good producteasy to handleuse of dpi is awesome,use karne mai bhut badiya clicking no sound super quality hai mere according,I use it for WFH . It's very handy to use and having good battery life,based on initial usage Mouse is nice and easy for usag"/>
        <s v="After 20 days of usage, pls don't buy this product. It says 10m range but after 30cm it will properly connect.,Call rieciv not working touch control not better,https://m.media-amazon.com/images/W/WEBP_402378-T1/images/I/61jo1NSTxJL._SY88.jpg,Does the job."/>
        <s v="The product is really good but after written the words in pad it shows very lighter we can't able to see well.,Its good for my nephew .. but price is slightly high for this product..,One got damaged immediately,Very good product if screen little bit more "/>
        <s v="NA,Slightly imbalance legs, overall ok product to use delicately.,Dislike,Curvy edge is making it hard to stay on the bed, it will usually  fall if the weight on one end of table is more. Overall i am using it so i am used to it now for how to use that. B"/>
        <s v="Some USB ports are little loose but I will manage.,Apt brightness can be used as a night lamp,Nice product,Yes,Good milky light. Better value for money. Used it in a phone's charger. And also in a power bank. Can be used in snowy winter when least electri"/>
        <s v="[Updated]  Overall you really get what you pay for. They serve the purpose of a decent pair of tws for basic quality calls and music listening. Main problem I noticed was with the pairing and connection strength as they routinely lose signal for no appare"/>
        <s v="It's smooth and good quality. The bottom has a finish which stops it from moving... Good product,Better to buy a better one for more price,I like this mouse pad. I have no problem with this item.,I wanted to order a mousepad that wasn't a ginormous waste "/>
        <s v="Good quality product at this price,Its good but could be smaller and easier to carry,It's really hard from outside, which will protect your kept inside stuffs even if heavy things got loaded on it. Size is big. Surface area is great. Two ear leads with sm"/>
        <s v="Good Product But Spped Upto 30mbps,Nice,Superb card for DSLR camera 😊👍Instant support must buy 👍Totally satisfied with the product 👍👍👍😊,Highly recommended purchase,Good,Seems I am fooled by Amazon by selling to me a fake SanDisk 128GB memory card. "/>
        <s v="LED is good however the stand that is shipped with the product seems to be manufactured in some local Gaziabad street side factory. The quality and precision are so bad that even this can't hold the LED properly.,This product helps in making video profess"/>
        <s v="All good,Product is Good,i love the Notebook .Quality is Good . And I like the texture of page and Packaging is also Good Not Bad Value for money,Good quality copy pages are soft and bright.Feels good in writing,Note book is good and paking is very bad,ve"/>
        <s v="I am not a pro-gamer, i play gta, valo and cs:go, this mouse is enough for casual gaming, and i didn't find any issues with it, although after a year something, i can hear the parts in side the mouse rattling, but that could be because, the mouse was drop"/>
        <s v="I've just started using it, i can't say much about its sturdiness. Lookwise it does feel sturdy but depending on the usages it will show how long ot will last,At all stages one side of the stand doesn't fit properly.,Not that perfect, one side has a littl"/>
        <s v="It's been only 10 days and used it to transfer 64gb for now.. so i have not used it enough..i would update this after some days.. my relative bought seagate onetouch (Its best competitor) so i would compare it with it..**SPEED**Multiple Photos (32gb): Got"/>
        <s v="Totally worth it! Product is quality is good and beyond expectation in such a price range. Wish company has added other features and some add on in quality and more megapixels to it.Best buy for students and working professionals, but don't consider it fo"/>
        <s v="Easy to install.Working great, recommended for light use.If you want to use hard disks without lagging then i will suggest to buy self powered usb hub,The product does what it is intended to do....however, it does not compliment the sleek laptop I use it "/>
        <s v="Overall a nice thing to have. But it would be better if you could provide a holder for this particular black varient of case cover.,Good,Value for money,I like the quality is above expectation. You can buy this product. Your laptop will be save from scrat"/>
        <s v="After testing a couple of times It seemed as if the fans didn't impact the cooling experience as much as I'd hope and most of the work was done by the stand raising the laptop itself.This laptop's fans started failing a couple of months after purchase and"/>
        <s v="This is good. Very light and thin. But, if gap visible when your screen closes very tightly.,Need of this didn't occur to me till I watched Snowden (2016) recently :/,Design and hence operation are superb!,They work for what they are designed for.,Its mea"/>
        <s v="I wish it would have come up with the feature of auto switch off. As of now it's manual. It kills battery.,Overall good for normal work,It's so smooth to use this. No pressure on hands.,Mouse is working very fine and look also awesome but little small.,Us"/>
        <s v="at Rs.319 it's a great deal. I use it for mobile vlogging.,Noice cancellation is not working,Value of money 💰,Good mike, worth money,Very nice mic in this price range.,After seeing many microphone. I found thisI bought it becuase of its good ratings and "/>
        <s v="It was easy to assemble. The manual explains the procedure of assembly for both with and without resting pad. And the height can be adjusted accordingly. Just felt it is not sturdy enough.,The product packaging was good and clean. While assembling, I coul"/>
        <s v="When you use its okay product.,I am using and don't find any problem 🤠,Nice product, good quality and easy to manage,The best thing about it is that its super light weight and small.. so its wasy to carry almost everything,Go for itGood for landscape mod"/>
        <s v="This is review is primarily focused on sound quality.The term Bass is used losely. One doesn't expect true Bass from such small drivers.SHORTER VERSION:Boat Stone 650: Very loud. Loud and somewhat uneven bass. Mids are a bit supressed. Somewhat muffled mi"/>
        <s v="I can say costly, although it can do the job,I like the modal and size,,i bought this one year ago, just reviewing now, i carried this to Europe and UK. It's still working good. very good product.,my adapter fallen from charging point its not working,Usef"/>
        <s v="Bought at 800.Sound quality is good enough.Easy control buttons. It would be better if button are given in a different colour rather than in same colour.Looks good in colour, shape and size.Best part is the battery as it lasts longer.Suggested to buy this"/>
        <s v="Product quality is not that much good you have to work with lite hand if you put your hand on it and starts drawing or writing it will cause bending in pad,Overall nice product,Nice product,brightness was not upto the mark,https://m.media-amazon.com/image"/>
        <s v="Good value of money if u have students at home,Liked it,Good product,Product was good 👍🏻value for moneySheets thickness was good bright in color,Value of money...,black  and dark blue paper not supplied  as it should be also there making it 4x12,These p"/>
        <s v="Working as described but too early to comment .,Easy to install and performance under observation.Request to hold return instruction and reordering for replacement,No manual intervention needed, it works seamlessly when power cuts happened, Provides 1-30 "/>
        <s v="After I changed from my slow 500gb HDD to this SSD feels like I was living in a stone age. My PC started to run as smoothly as I could have ever imagined. Although I am not a gamer but can differentiate the performance of my experience. One who wants to t"/>
        <s v="I liked because it was aesthetically pleasing.I thought it was thicker. But overall it ok. Go for it.,You can buy but don't go for printing,It is a short copyYou can use it as a diary😀,Like its sharpness and style,Liked it,Product is good ...but I though"/>
        <s v="i bought it around 2000 rs and i have been using for around a month. i feel this is good product and nice for office work from home. the space is good for laptop 13 inc and remaining space can be used for phone and other small utilities. Fan i haven't tri"/>
        <s v="This is an amazing Bluetooth earphone for its price 500 it's good sound,good battery but only problem is there it's band as its flexible it dosent stay at place when in neck they go over another. Otherwise it's an amazing earphone. If your budget is low t"/>
        <s v="nice design and print. But hard to differentiate between the ocean and nonocean areas, the color shading of countries could've been better otherwise all is good.,Had Purchased this recently for a secret santa gifting , Worth the price and also the other p"/>
        <s v="sometimes writes are little slow, otherwise fine. light weight and very easy to carry. Good product.,great product,one of the finest External hard drives at this price and features and protected...,https://m.media-amazon.com/images/I/71jy6bO7YqL._SY88.jpg"/>
        <s v="Nice product,short wired atleast give 2 meter wire,Sound quality  is good,Was looking for a laptop speaker for remote work for few months, something sounds louder than my laptop. I bought this with very very low expectations. BUT!!, Sound quality is not t"/>
        <s v="Product is good. But the brightness is not that much enough.,Very good and engaging tablet for small kids. Totally worth the money,Lightness , average bright,Very economical nd handy for kids,The concept is good but product quality is not the best,Good fo"/>
        <s v="I have purchased for my camera assceres like battery small lens and cables.  I totally satisfied for the purchase,WD Harddisk is faster as compare to others. It is light weight. Design is good. Performance is very nice,I want new hard disc,Really good por"/>
        <s v="Quality of product is above average.,Good quality product,  little bigger than expected,  please check the size before buying.,Value for money but need to see it's durability, just got the item,https://m.media-amazon.com/images/W/WEBP_402378-T1/images/I/7"/>
        <s v="Had zero expectations when bought it. Neither disappointed nor am I happy.The most important flaw there are times I forget to switch it off. it stays switched on throughout. If you have a big palm then it is going to give you aches after a few hours of us"/>
        <s v="I bought it when I watched an instagram influencer showed this product and wanted to try hands on this.Quality wise it's really good and since it's made by Logitech which has been in the market from too many years in PC Accessories - so less doubtful abou"/>
        <s v="The 12V product will not work with most type of modems. It's always better to purchase their 12V3A product. I have used 12V2A product for 9 months and it stopped working after that. When I contacted the customer care, they told me that I should have purch"/>
        <s v="It's a good product but the paper sometimes  dosent  stick on surfaces for more then 2 times.,Nice sticky notes,Pros: Quantity and ColorsCons: the adhesive strength is almost non existent.Its just paper cut outs,Has 3M adhesive,good,Not up to mark,Worth t"/>
        <s v="its value for money , its good for students and for causal writers , overall best build quality , stable , and sturdy .,Good,Prize is higher side!,It is a very good product for WFH and study, but the edges are very sharp. Couldn't read for a long time. Ha"/>
        <s v="I've been using the watch for a while now and I got to say I love it. The battery lasts around 4-5 days not 10 days, you do get around 10 day battery life if you disable all features of the Watch. Overall I like the call quality and display touch.,I got t"/>
        <s v="I have received this product with a torn packet, missing cable and user manual. It seems incomplete product. And the same airtel sim gives me a strong network but here I foud it slower than my mobile network. It's fine, it might be the problem of network,"/>
        <s v="The cable looks exactly as it is shown in the picture. I can't say about durability of this product because I have purchase this on 15th December 2022After 3 to 4 months I will update my review about the durabilityAnd the cable works fine,good one,Used it"/>
        <s v="EDIT: This doesn't change my review (actually, it probably makes it lean even heavier towards the 4 star than 3 star rating) but I actually sat on the keyboard while it was on my chair (I'm an absolute unit of a dude weighing 120kg) and the keyboard wasn'"/>
        <s v="Very premium and good material use,It's good but one thing I don't like it that phone mount is not good it has broken when I tighting the mount to tripod and when you remove your phone  then you will be seeing some of the scratch or something like this on"/>
        <s v="Really it is solid and effeciant. Net signal is very fast,It's working fine,value for money,Nice product 👍,Idk but my WiFi signal from the router is unstable. I called and got it check from service providers also. But as of now product Seems to be good,V"/>
        <s v="Buy it,Received in good condition and is working properly,This price cabil not good,  and also short,I am using from 2 months and charging the phone in good way and it's really value for money.. i recommend this cable.,https://m.media-amazon.com/images/I/"/>
        <s v="USB 3.0 pendrive in USB 2.0 Price.However, on connecting to USB 3 in some devices, particularly desktops and All-in-Ones are getting disconnected due to overcurrent protection.However USB 2.0 is not having any such issue.In USB 2.0. READ Speeds are great."/>
        <s v="Using it from last 4 or 5 months. Each cell running long, fast charging..,Newly purchased, Giving good backup,Thanks.,I bought this for my point and shoot camera, I've been using use and throw Duracell battery which work perfectly. But when these arrived "/>
        <s v="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
        <s v="Then this one is for you. It's actually well made and the colour options are pretty catchy. I basically wanted some no silicon tips wired earphones for laptop&amp; cell phone calling. Didn't want to pay more than necessary when I saw these for 200/- grabbed t"/>
        <s v="good product value for money,,Good product,Works Well With PlayStation 3, Must Try.,It shorted from the inside. There was no visible damage outside but the cable shorted from inside and sparks started to fly during ordinary use,Nice,Looks sturdy and bette"/>
        <s v="Achha product hai ...thoda brightness badhane ki jarurat hai ...,After heavy usage for 10days,Pros:1.Battery last2. Brightness depends on the brightness of the place we're using it3. Smooth and Addictive4. Attracts you to scribble something on it5. Best t"/>
        <s v="Used for more than a month. Works (HDMI, USB) well so far. Not tested the MicroSD slots.,Build quality is great. I'm using this with my MacBook it works fine . While using this adapter Amazon prime videos can't play in 1080p resolution on monitor it says "/>
        <s v="Zebronics Product is always good. I bought this product for my laptop and using everyday for watching movies, hearing Songs...,,The sound is awesome as I recommend this for music purpose as it has medium base but rest of all its awesome,,Sound quality is "/>
        <s v="The product is working smoothly with soft slight clicks. Lookwise is stylish at some extent. Handy in use, portable and flexible product. Better product at this price range. If you are looking similar product at this budget then go for it. This is just th"/>
        <s v="Yeah here is the honest review.... Looking good..Quality is OKAY... Not an defective product... But I'm not satisfied with the phone holder... It is too straight, because understand the reality,every one will like and feel comfortable when the phone holde"/>
        <s v="Batteries does not charge as per the description, I have charge for more than 8 Hrs for full recharge /to be used properly, after the 8 hrs charges the charging does not last for more than 3 days with out use,I noticed when I got the batteries that they a"/>
        <s v="Nice cover but no place for stylus. Then why give stylus pen along with cover if no place to place the stylus?,Value for money product. You get free pen , cheap through but it works. I wish this cover has option to store the pen.Front of the cover looks e"/>
        <s v="The covers are sturdy, flexible and compelling. The back of the notebook has a nice texture to it as well.I would say that the quality of the pages is well above par and it does feel great when writing on it.It's particularly helpful for students who take"/>
        <s v="It's good, but they give 2 different shades of Green and both the colours are same , there is no difference in the shade of greens,,Good for making notes and writing key points. Helps as a highlighter but they don't look same as the picture. They look sil"/>
        <s v="It's a good bluetooth mouse. Connects within 1 second. Battery is superb, after an almost 2 months of use it's still at 100 percent. Lil pricey, more sleek, if it's in your budget or around it, just grab it.No it's not for gaming!,It's small ergonomic mic"/>
        <s v="Value of Money ...,Amazing apsara changed my son is left handed it changed his handwriting good but space pencil is litte ok,Ok,Value for money.,Nice pencil,It is ok,https://m.media-amazon.com/images/I/71QfDO96QaL._SY88.jpg,One of the best option to save "/>
        <s v="I love zebronics company the quality is really good,I almost use it for 1.5 year .Pros :)1) Light weight.2) long enough cable length.3) price justify quality.Cons :(1) middle button is not smooth.2) not heavy duty, I mean not for gaming.As I did, now look"/>
        <s v="It's really good but it has alot of weight to it but after a week or so u will get used to it and the mouse requires an mouse pad because it's heavy. You can find an good mouse pad for 100rs in amazon. It's an really good mouse i suggest u take it but it "/>
        <s v="Everything is fine but it's bit dark and stickey.It's good.,Didn't verified for water resistant 😜. But product is good,just one issue of non- cartridge system 😂😅. For save tree campaign 😋,It's good to have original products,I really like these pens, t"/>
        <s v="Good for gaming only. Other than that the sound quality is not as good as other models.(I have used 181, and still prefer that over 191).Battery back up is definitely better, but the case depletes fast due to the LEDs being lit everytime you put the pods "/>
        <s v="A peculiar product in the market. Good sound quality and build quality for this price range. The wood color and texture will not be the same as in the picture. writing this review after using it for more than a month. No problems yet. So, good budget wire"/>
        <s v="I wanted it for my shop laptop , i am using it on a grass mat, quality is nice, working very nice.,Good 👍,, print colour also still there,Useful and easy to handle 😜,Happy ENDING.,it is ok,Very Good,अच्छा की,ABC"/>
        <s v="Taking to school or exercise,Must buy it if u're looking something greatThanks noise,I like very much,Good one at this price ra,This is an outstanding product. This is best watch under 3000rs with max features,I gifted to someone, when I given to him, he "/>
        <s v="GO FOR IT BUT I MADE SOME CHANGES TO FIX MY DVD DRIVE HINGE IN THIS CADDY.NEED TO PRECISION THIS PRODUCT FOR FIXING HINGE IN DELL 3542. 🌟🌟🌟🌟,Product is good and you can easily install the product in laptop. Via replacing the DVD driver. Go for it.,Its"/>
        <s v="The write speeds are plateauing around 18 MBps and not 140 Mbps. That is a very huge gap. In which universe have they tested it. It is just okay; I'm disappointed by its performence.,This card offer 200 mbps but it can be achieve only with scandisk card r"/>
        <s v="Bought it for 2299! If you wanted to have a apple look like watch than here you have fire boltt ring pro No doubt! But if youre looking for actually worth watch for features and accuracy so go with another one! Battery is almost 4-5 days without calling! "/>
        <s v="It’s a must have, easy to use , nice look. Easy to handle. The Bluetooth just connect seamless.I loved it,its silent than usual mouse but not fully silent. overall good,Good product,great product,To be honest this is the perfect mouse for office, its comf"/>
        <s v="Great quality overall in this price range.Bass is very low but not so low that it will feel bad.More of a balanced sound.If you use any app to improve audio such as wavelet it will almost feel like premium quality.Some points to to note:Mic is available i"/>
        <s v="Pro- Looks good- sectional copy- decent designs- round edgesCons- Pages are a little thin but you will find them of decent quality.- the total number of sheets is 150-5(color pages in between)= 145 sheets, 24 sheets in each section.. i.e. total of 290 pag"/>
        <s v="Fine product not much happy but... Better than nothing,It's small in size,Transparency is not too good,value for money as per cost.,The length is slightly longer. But the product is worth for the cost. It's quality is also good.,Just okay,Quality is good,"/>
        <s v="A little slippery to write but ok and after writing on the tab scratches left their,Good,Best to writing for kids,It's easily erasable and my kid enjoyed after receiving it, quality wise it looks fine,I ordered a black coloured pad but received green one."/>
        <s v="Great product.. go for it,Very nice,Picture quality is good,Good product quality,This camera is very good option if you have wifi connection with good speed. Its worth money.,https://m.media-amazon.com/images/I/51ahUA0d7AL._SY88.jpg,Good product .Picture "/>
        <s v="Qualitywise the plastic body used is fragile (like you get a feel that it might break). Although they have provided a paper for instructions with images on how to set it up - it's very difficult for a new person to understand and then install it. A video "/>
        <s v="Very good connectivity,Update to my below review. Issue was MAC authentication, for anyone with pppoe broad band connection make a note of ur existing routers mac address (go in the settings and see not the mac address on the sticker) and use it while set"/>
        <s v="There are folds when I have received the product. I am writing this review after using it for 2.5 months. It's working fine. There is no wear and tear as of now. As per look it looks good on my black table. You can just put keyboard and mouse on it. Nothi"/>
        <s v="If you are want to uses pen tablet so that you can buy. This is very nic product,Previously purchased one is not working accurate after a few months of use. Movement of culsur become uncontrollable and inaccurate. and the new one i purchased the same prod"/>
        <s v="Picture quality and camera build is good.,,Very nice web cam by lenovo ,picture quality is very good ,havent seen its video quality but what i see on screen is just wao.wide angle coverage is a very good feature added.as i wont have to rotate  the camera "/>
        <s v="I USE PARKER INK FOR CALLIGRAPHY AND IT IS WORKING GOOD BUT PRICE LITTLE BIT HIGH,The best thing is you can use it for any pen you want. I personally see this as a smudge proof product worth buying,Good p,Nice  pimentation,,good flow of the ink and smooth"/>
        <s v="Let me start with something no one writes about.UI:Power On. Hold the center button for 2 seconds and the earphones with say in a Japanese/Indian woman's voice, &quot;power On, battery about 70%&quot;. She does not sound Chinese like the cheap Chinese headphones. H"/>
        <s v="It is working as expected so farNo complaints,Godod,The product is definitely worth the price and keeps the laptop super cool. I am not a gamer and this review is NOT for a gaming PC. Its very convenient for my office work. The cooling pad has an addition"/>
        <s v="Good Product, saves your palm from the rough surfaces. It's ok so far. The external material deteriorated a little, but nothing like it has become unuable or something. Other than that all good.,I am super satisfied with this mouse pad. I have been using "/>
        <s v="Well I had a notion that cheap bt headphones could not produce good sound.. Well I was wrong.. N Im glad .. I use iem, in ear wired headphones usually.. Used sony skullcandy soundmagic kz.. M not gonna say its better then all of the above but u will be sa"/>
        <s v="Very thin and sleek,Premium quality Over all good,Waluable product for a student.,Worth for the moneySuitable for hard use,It's been a week since I got this and so far it's good.. does the job !,I really am enjoying using my ipad even more. Really worth i"/>
        <s v="- excellent piece of wireless mouse- reasonable price and worth every penny- one problem i faced is the scroll stopped working now,Performance is good and very silent 🐭🐭🐭,Good mouse....cursor movement is good....click is literally noiseless....size cou"/>
        <s v="https://m.media-amazon.com/images/I/715D5RP3RIL._SY88.jpg,They r super  good..Love them,Nice,Nice.,Good product,Bahut acche lagte Hain,My daughter liked these acrylic paint tunes. Nice colors,https://m.media-amazon.com/images/I/81KRMZJ2LRL._SY88.jpg"/>
        <s v="Quite affordable but got a few issues-just got one usb connector that connects both mouse and keyboard. What if someone wanted to use them separately-Mouse sleeps after a long time and you have to press a key in keyboard inorder to make the mouse active a"/>
        <s v="I want laptop size stand,Good product,Hi, I brought this product since a colleague also used same product, I got to know that this is worth the product buy from this vendor.I saw it is more than worth it and performs as shown in product images and descrip"/>
        <s v="It’s a good product in this price, I would hardly get any worst thing about the product as far I am using this it’s totally fine. Battery life is good, case is good, looks is good, and the sound is great. This range this product is good. If you are thinki"/>
        <s v="WD only names ENJOYED PRODUCT,good,Speed is as it shows on package.Good one.Should be baught,Product was good, but delivery people behaviour was in RUDE and Reckless Manner. They simply throwing the packages. Even though I object that way of doing, they i"/>
        <s v="Impression of the pen were good... Handling grip is also ok. Can be recommended to buy,https://m.media-amazon.com/images/W/WEBP_402378-T2/images/I/61IjZfKMffL._SY88.jpg,Worth for money. Excellent performance.,It will stop writing in between eventually and"/>
        <s v="Nice combination for color sketches,It glides great but is sometimes not..,Smells bad when you open it,Cap grip not good,All good just the little messed up,Gel ink is good, but the cap isn't tight enough, keeps coming off,I literally like the flow which i"/>
        <s v="Single touch on off is very bad every time use  and single touch any surface this pen  is off please update,Works great, only issue is, it turn off suddenly after 10-15 mins of use. Also, Power on and off sensor is very sensitive. But oher than this issue"/>
        <s v="This turned out to be the worst mouse ever! Double clicking within a month and scroll wheel scrolling in the reverse direction randomly.Edit 1The warranty requires you to take the mouse to their service centre which was a pain as it took me a while to fin"/>
        <s v="Onedra full prodact,Good but sometime sound doesn't clear,Best Quality Bluetooth Speaker, With Great Bass and Sound Enhancement..Problems :1.Charging Cable is So Poor in Quality2.Charging Port Could Not Be Connected Easily Due to Loose Connection Of Ports"/>
        <s v="It works great for my laptop,This is a good accessory to connect SATA drives to Computer via  USB interface,The advantage is that there is no need to stop computer, attach drive to SATA then restart, format etc.This is faster to install without turning of"/>
        <s v="Giving this review after using it for 2 months.I am using 3 more cameras from other brands which are China made. I bought them 4 or 5 years ago and there are various issues with them. Wanted to buy this Qubo camera and give it a try as this is Made in Ind"/>
        <s v="Very good,Why go for cheap Chinese ones.,Good cells,some of cell is not at 100% but they are at 90 or 80%PRICE IS low but stock is old. rest ok.,Got for just 110.. great,Good product I think but not great.I have replaced old cr2025 cell with this new one "/>
        <s v="The best thing is we can use it in different ways.,Satisfied purchase. Price is lesser than in shops. Good one. Quality also is nice.,According to description. Satisfied,Excellent,I like this product's quality. I will try to add more pictures when I finis"/>
        <s v="nice product,Very good adpeator.,My laptop is Ideapad 320 , i am looking for the company charger . The charger specifications I hot got are : AC adapter 65 W and model : ADLX65CCGI2A .It is a original charger and this is the exact charger which is same as"/>
        <s v="Not a perfect fit for long usage,One problem you may face if you use it continuously for a long time may be ear ache can be start..,Although it's an HP product there's nothing to write home about this headphone. It does what it is promised and there's val"/>
        <s v="Get it! Get it! Get it!It is my second time getting this keeb as I had modified (foam+tape mod) and sold my first one which I had brought from elitehubs I was going to get it again from them but they lost my account from their server T_T which I had a few"/>
        <s v="I bought it 6 months ago for my hp inktank419.It's working better than local ones.Colour quality is good like original.Colours not coming off from glossy photo paper.I don't know about originality.,Good to receive original HP ink from Amazon. It was also "/>
        <s v="Short review - Really good product and sound quality is very nice. Good for living rooms about 12x12 ft or even bigger space. I installed it and connected to TV using coaxial cable. Volume, clarity, bass, everything is perfect. Overall value for money pro"/>
        <s v="The Sound quality is Great 👍🏻.. all the treble highs and mids are great but the bass is kinda okay Okay...,I have bought it two times. I like this. I have been using it since January 2021,Good quality earphones and bass,Yes bass is also best,It's awesom"/>
        <s v="👌,1 bati , 5 bati,Voltage and performance is not at par with other brands.,Good quality batteries.,these cell are good replacement,These are original Duracell batteries. My car FOB key asks for a single CR2032 so instead I put two CR2016 one over other l"/>
        <s v="I ordered this mi camera recieved the product but it was defective not working properly so i called customer care and placed the request for replacementThe replacement order was supposed to be delivered by 26 dec 2022But today is 3rd jan 2023 it is yet no"/>
        <s v="Good,Excellent for mouse, keyboard &amp; p.d.,I brought it for mi tv, it works well with laptop, while connection to tv, hard disk is not detected.,On time deliveryNice productAll ports workig,It has been purchased it has additional/external power. But adapte"/>
        <s v="Stopped working after a month of use. Don't waste your money on this product,Everything is best but build quality is avg,lets get directly into the Pros &amp; Cons :-sry it will be a long review coz the review have to be useful for everyone who plans to buy t"/>
        <s v="It is good and fragile, simply affixed on screen. There was a little difficulty faces as guide frame supplied is not 100% according to glass but some how i fixed it successfully. And thanks to seller for supply a pair of screen guard. Packaging was also g"/>
        <s v="Can buy but only when price is less,It's not tht oomph feel to write...considering the name PARKER ...it's like regular ball pensRather can tell the ink is too dull compared to other ball pensLot of money taken under the name PARKERIt's the worth of 20/,I"/>
        <s v="Tips are okay, but they are small. Wondering if they took a reference of kid. They fit into the buds just fine, but have lost noise cancellation since they are really small.,Yeah it's not fit for TWSs...I bought it for my tws (realme buds air 2) but it's "/>
        <s v="the color cartridge ink levels were low during printer set-up. the packaging was torn and damaged. leads me to question if this was a refurbished product that was delivered to me,Print quality  is good.,Ink gets over after a few prints,Product got deliver"/>
        <s v="I had an LG 27&quot; monitor and broke it twice while wiping with cloth.. It couldnt even take my ring figure pressure. First time I repaired it with huge cost, but second time had to throw it.. Then I bought this one, slightly smaller as I was afraid not to p"/>
        <s v="Good one.You can go for it.,It's a really good product in every kind but i think size is quite loose. But if this is the actual size comes for 14&quot; laptop then I'm happy to have it.,,Pros:ColorSoft material of cushionsGood quality of zipCons:Material Doesn"/>
        <s v="Torn packing.dekhne me product used lg rha tha,I bought this color pen set for the first time and absolutely loved it. What I like the most is how easy is to keep because of the connector. The color options are neatly wide, and I like it. I would say thou"/>
        <s v="It is giving good backup.I am using it for wifi router backup but sometime on powercut, it quickly dont gives power to the wifi-router .so wifi gets turned off for some time,Talking abt this product I was confused to go with a well known brand or this bra"/>
        <s v="The product doesn't feel premium. I would say it's a good product given the price.,Able to hold all your individual wires and hard disk etc.,BECOMES TOO TIGHT IF MOBILE CHARGER AND CHARGING BANK ARE PLACED,I keep my small gadgets and cables organized insi"/>
        <s v="Some keys could be better but in this budget it's good enoughI use to play GTA 5 and fifa and some car racing games which are so goodAnd vibration is so good in this budget,Good for this budget,The product worked fine for 6 months but after that, the star"/>
        <s v="(Realme Buds Wireless design and  specifications)Truly wireless earphones are becoming very popular, and we could very well see Realme get into that space in the coming months. However, for now, the company has taken on wireless headphones in an affordabl"/>
        <s v="A good distraction to keep kids away from devices... Overall a good buy!!!!,Good item fun to play,like,An average writing pad.,Brightness can be improve more and pen shape also can be change.,Nice. Very good for kids. Easy to learn and quite educative.,Va"/>
        <s v="1.build quality is very good2.sound quality is good3.comfortable to wear4.it is ok for calls but other person will hear your voice very heavy and sound like old radio or something5.in this price range its a very good earbuds,Can't find better than this un"/>
        <s v="I liked everything like product quality, packaging was so premiumOne thing I didn't liked is you can get fingerprint easily,Standard Cover for the price. Need a little common sense to apply, could use help of your local shops. Decent product, could be lit"/>
        <s v="good,Good product,Good product ....,Previously I was thinking of buying the Orico one but now I think buying this was a good decision, no cons till now.,* Good build quality* Easy to use* Looks good* Great transfer speed,,Does all it says, Great product f"/>
        <s v="SanDisk 1TB Extreme Pro Portable SSD 2000MB/s R/WInitially set up the disk with inbuilt san disk software. The speed was pathetic and after some debugging found culprit in exFat default format. Reformatted to APFS (Encrypted) for similar secure features w"/>
        <s v="The sound quality at this price is unbelievable. The colour changing lights at first might be distracting but you get used to it and it works beautifully with both, PC and laptop.,Its alright.,For the price this is a good buy.,Small and cute speakers with"/>
        <s v="I ordered this product 1 week ago on Amazon but then I got a defective piece, the case charger was faulty so I contacted with customer care and they agreed to replace it..after confirmation of faulty piece, within 4 days i recieved my replacement pack and"/>
        <s v="Mouse open cover was little less quality,Excellent keyboard.  Keys are big and comfortable.  Keyboard is super silent.  Keyboard is compacter tahn a full size keyboard.  Only con is the mouse which is super small even for my average size palm.  Otherwise,"/>
        <s v="+ Good product+ Cheap and best for alternative ink refilling+ Print quality is okay+ Well packed+ We can refill 3 times compared to original ink+ There is no different between original and this one+ Really i am satisfied+ Don't waste your money for only b"/>
        <s v="Good product under 800it has 3 pots for mic headphone and usb for led glow you will require a splitter for laptopgreat product for online tutors as I also purchased for the same ..try this product if looking for budget headphone for CPU for gaming and onl"/>
        <s v="Original 3rd Jan 2021: This is my first smartwatch. I have bought a couple of Honor fitness bands earlier for family, but this is my personal first. I have been keenly following the smartwatch space for the last 10 months or so and I'm aware of most of th"/>
        <s v="Product is good and better🙂Not bad,Value for money,It's not water resistant, but it's its quality is good .,For the price tag it very good buy. Made of Good Quality Clothe materials. 3-4 zip chain compartments including laptop one. planty of space. From "/>
        <s v="Not a smudge proof but gives a gorilla glass feel. Lovely product!,Not smudge proof leaves a lot of finger print marks, rest is ok,Very Nice,Proper fit and doesn't let in bubbles if you know how to install a tempered glass. Definitely not smudge proof but"/>
        <s v="When I open the box and unlock the erase button and try to erase things...but that time it not erasing...but after some time when I press it again and again then it erases miracles But this LCD screen fell scratches quickly if you do not take care of it.,"/>
        <s v="Nice product. Will recommend. Improve packing quality.  Had minor scratches on the product.,Amazing stand in this price by AmazonReally just loved it,Stand stability is good. Worth productQuality of material is enough for all purpose decorations.,Product "/>
        <s v="Pages are small,Okay okay,Best product but size is too small,,Quality is goodGreat notebook,Beast paper and spring,Good,https://m.media-amazon.com/images/I/71wZSQwwaGL._SY88.jpg"/>
        <s v="This is my first purchase of Scarters product. This is a good easy to clean deskmat. The mouse glides nicely and my keyboard holds the position, Both are required conditions for my kind of usage.It was  packed and delivered well in good condition.With bot"/>
        <s v="Standard calculator. What you expect from a 12Digit calculator. Nothing more, nothing less,Excellent product,Good.,I Like this product. The product is genuine onky,Super product,Very good,Very average product,No issue with the product."/>
        <s v="Nice product,Not bad..,Its a good sleev for 14 inch laptop. Only flaw is that zip is a bit tight.,I ordered this Product for My Hp 14s Laptop.I Am Not Expecting Not Much Ar This Price but The Quality Of this Product Is Is Really Good.Agar koi Apne Laptop "/>
        <s v="Good,Amazing,Nice pen and keychain,I just live it,This is the best thing to gift other,Good,good,I bought it for my sister's Kid who's 11years old because he has a wish of using Parker Pen. So I made his wish come true."/>
        <s v="I really liked this router for a smallish space. The coverage never dropped and was mostly consistent.However it suddenly developed some snag and stopped connecting to the internet. Apparently the Ethernet port got damaged somehow. I tried calling TP Link"/>
        <s v="Wifi ability to connect with the printer is not very good,I did my first print and ink gone quickly as water evaporates under sun. LolI'm doing an exchange.,Good products and Very good print Quality.,The printer came loosely put into the HP printer box wi"/>
        <s v="Watch is awesome 👌 👏SatisfiedWorking properly,Good,Packaging was very bad,Good,Good Router,Good,Nies,One of the cheapest WiFi 5 gigabit routers. Those not willing to pay 4k rupees or more for WiFi 6 &amp; 6E routers will find this one to be suitable enough."/>
        <s v="Overall it is a good product but it is not worth 300Rs. The price should have been lower.,It's good but not bad. Superb quality product. 👍☺️🤗😊,Before buying this I used spring-based holders and my Samsung and Nokia phones bent due to high pressure, so "/>
        <s v="Grand product,Good quality, but not the best.Best used for backup or archive drives.,I've been using this since 2021 July and it has been quite a helpful one. I can also put my internal drives and make it external, making it easy for me to access my files"/>
        <s v="its really good product for gamers i would recommend it,Good mouse overall. Price is little high,I have been using this mouse since 2019, and I have to say, logitech built quality is second to none.I have throwed, and bashed this mouse on my table during "/>
        <s v="A good battery set for use with cordless phones. Quick charging, long life.,Nice product. No issue so far. A bit costly compared to other brands,Nice but bit costly compared to other products,Quality is good, indicator is very helpful,Good Charger,Bought "/>
        <s v="So I got this keybaord a few days ago and it came in a package that can be best described as being mauled by a bear. It was totally beaten up and inside the batteries of the keyboard ha come loose alsothough I could just pop it back in no problem. Thankfu"/>
        <s v="The Printer is compact and gets the job done. No concerns regarding the time taken or the print quality. The only markdown for this product is the setup. The user manual is brief and doesn't explain how to setup the printer wirelessly or by usb. We spent "/>
        <s v="Purchase time price 1499 i got this head phone. I got re use product in package 1st time but that speakerone side high sound to left side ,so i replace that product 2nd time product box not good but product good after check there are no problem face now i"/>
        <s v="Product is excellent. But Belkin should check with their sellers as the packaging are worst and also wear and tear signs on the Product package.,Works great no problem so far.the build could have been slightly better,It a Complate surge Protection device,"/>
        <s v="I often use classmates for my daily work which are absolutely brilliant,,Product is good. But,packaging is worst. It was just packed in a thin papar of Amazon. Both the sides were torn completly, monsoon has started and it's common sense that packaging sh"/>
        <s v="Use it for my Macbook pro 13&quot; and the original is so costly for the same performance.AS for ARTIS service,  I would say that they are EXCELLENT and very customer friendly.  Had issues with my charger about a month after purchase and had exceeded the. retu"/>
        <s v="The scan code is too small for configuration. Sometimes two way communication has few echo sound which becomes little irritating. As the title suggests it's a good product but could have been better as it is competing with several brands which are known i"/>
        <s v="Recieved a wrong color.. But ok..,Simple and Quick solution for some night time study session.🤗 Bought it for 34 Rupees cuz I didn't wanna pay the 80🤨 Rs. shipping on my order of 466.🤣,Fair product,go for it. use it carefully while plugging in,Super,Pu"/>
        <s v="first i would like to comment on the tab market of India. the most peculiar thing I have seen in India is, when a particular product is aimed towards students or education suddenly corporations go out of their way to milk money and under deliver as much a"/>
        <s v="For those looking for a genuine review &amp; a brief comparison summary between the best three earphones/headphones in the budget segment ...Let's help you to make-up your mind. The review is for Sennheiser 275 S earphone but items for comparison are:1.) Senn"/>
        <s v="Quality is good but ..rubber is missing in one of the leg of the alptop stand,Good product, strong and sturdy. Price can be little less around 250-300.,I bought it with that in mindThat thought was fulfilled.,Height adjustable is not equal and perfect.,It"/>
        <s v="It worked well for some days later it is not working , I want it to replace.,Nice,Superb product with white lights at both ends when charging. colour and quality feels very premium..,https://m.media-amazon.com/images/W/WEBP_402378-T1/images/I/81u-AB650VL."/>
        <s v="It was what I expected.  Does the job.,Recommended.,Nice quality and durable,It is exact same volt and watt as my old charger is.,Best product in this price and overall ok,100% Original,Quality assurance,Decent performance"/>
        <s v="Value for money,Good 👍,The mobile/tab stand is a well made product. Tilt and height adjustment are a great pluses. Sturdy enough for 8/10&quot; tabs. Can be used on a flat surface like table top, not top of my bed!.,Have been using this for almost 6 months no"/>
        <s v="I have lot of cables running between my Soundsystem, Settop box, TV and between my routers, accesspoint. It was kind of messy before. I organized it using insulated thin metal tie cable. But when i open it to add more cables or remove cable, it was broken"/>
        <s v="Good product, can go for it,https://m.media-amazon.com/images/W/WEBP_402378-T2/images/I/711qovROcIL._SY88.jpg,Brought it for my 3 years old nephew, he is just in love with these camel colours.,Good to use and handling color with boc,I purchased this for m"/>
        <s v="it has a good grip and a good handling, smooth chalta hain aur speed changing button se mast se speed change hoti hain. only thing i am worried is that the cord will damage with wear and tear.,Very awesome and smooth to use, very helpful while gaming .,Go"/>
        <s v="Product is good, print quality is good,Super printing,Like,Good prospect I am recommending,I USED FOR 20 DAYS BUT I DONT KNOW AFTER THAT WILL PARFORMANCE,Nice product,Good,SATISFACTORY"/>
        <s v="As per expectations,At this price point, guide stickers should be provided. Installation without those guide stickers is challenging for lay person. I ended up having to lift up the sticker several times to realign in and this resulted in imperfections in"/>
        <s v="Good product,Stability: okSturdiness: mediumMaterial: aluminiumOverall quality: FairDoes the job!,Need to have more  holder to keep the nBook more steady,Does the job but a bit wobbly for bigger laptops,Metal built.. A handy piece of equipment, if you wan"/>
        <s v="After 1 month of use  i can say that this is best device for Lenovo laptop. Easy to use,Highly recommended this good product,Works well,Very good,Used it for more than 3 months. No complaints so far. Great mouse for daily office use.,The Mouse is working "/>
        <s v="Bahut aacha hai ye pen sach me likhne ke Baad erase ho jata hai, so nice... 😍💫,I had bought 5 of these and they are excellent pens for the price but even after waiting for the ink to dry so I can erase the ink properly, it still left a stain and also af"/>
        <s v="Its really good,Best stand from others in price,in stability and in branding &amp; look,I work with both a big screen and laptop side by side. By using this, i can bring up the laptop screen to the same level as the Big screen which actually reduced my neck p"/>
        <s v="Keyboard is good. I don't really like that clicking sound of mechanical keyboard as I am a software developer and write codes most of the time. Some times that mechanical sound really irritiates, and sometimes seems stressing out my fingers. This keyboard"/>
        <s v="it's quality is really good and it can carry 15.6&quot; to 16&quot; laptops easily 👍,No problem to take.  Must be taken.  The quality is great.  The stitching is also strong,The stitching is very ordinary and it looks bad on the inner side.,Decent purchase,The pro"/>
        <s v="very good product, very bright, easy to use, it worked properly for almost one year.,ok,https://m.media-amazon.com/images/W/WEBP_402378-T2/images/I/71v4DhpLpeL._SY88.jpg,Nice &amp; useful.,For defective I guess. One or two LED not illuminating properly.,Just "/>
        <s v="No complaints till now. Only cons is 1st time connection is Lil messy. Once it connected no need to look back,Value for money (bought it for around 1300/- on sale), quick &amp; easy to install &amp; good coverage.,,bought this as wifi was not working in my room d"/>
        <s v="The LED light is vibrant with multiple form selection, Buildup is too good, Feels strong and wont get damaged even if it was to fall from table height. The battery life is too good if used without LEDs. With LEDs it will last around 2.5 to 3 hours only. W"/>
        <s v="You can use android &amp; ISO devices.,Mouse is very good but bluetooth option can't support in macbook pro,Update 3: I have received the replacement mouse for the replacement mouse. It seems to work fine till date. Sometimes it hangs and I have to restart it"/>
        <s v="Good for learning drawing for kids. MRP of product is 120 (4 books , 30 a piece)  but amazon charged 140 initially. Contacted customer service and got the difference in amount back.,Great work experience.....,Valuable,Good product at affordable rate,Nice "/>
        <s v="At the sub 2000 INR price range, I was doubtful to buy a mechanical keyboard as there are a lot of disappointing pseudo mechanical keyboards available at this range. I already had a logitech G213 prodigy which was great with it's membrane so I almost thou"/>
        <s v=",Writes smoothly,Nice,The look and feel of the pen is amazing, being a Parker its extremely smooth. But the lid of the pen case is broken so it would be embarassing if you are gifting it to someone and they find it broken.,Nice,Very nice pen but not ball "/>
        <s v="First of All Delivery of Amazon: It was as specified no delays. Hence, appreciate it.Packaging: Not Good. The box was tempered, torn and damaged.Product: Ordered Black, received brown. Didn’t replace as the Color didn’t much mattered. Issue is with the se"/>
        <s v="It's cool, it's working, same product i received, they showing in cover photo.In this Box- CD Cady, Screw driver, 4 Screws.Easy to install,Before to use this slot, must check BIOS setup in your laptop.,Screws to hold HDD were missing,Good,Worst Quality wi"/>
        <s v="I bought this item in August 2022, and the delivery and packaging was as good and sturdy as I've come to expect from Amazon. Using the printer from my Macbook is a breeze over wifi, although printing over wifi from Android requires some poorly designed ap"/>
        <s v="Best for this price range, all-rounder in gaming and productivity.,Nice,Sometimes ssd not showing in the laptop,Also giving screw for mounting the ssd.,MS Windows:I have got this nvme m.2 P3 and i was unable to find it anywhere in the Disk Management (&quot;di"/>
        <s v="https://m.media-amazon.com/images/I/71mathm1apL._SY88.jpg,Really, first of all, I found it bulky not sure whether it has good sound or loud sound but believe me guys if you are a sound lover just go for it. It has a really good sound as every sound is sep"/>
        <s v="Duracell never disappoint you,Good,https://m.media-amazon.com/images/I/811nzyzU05L._SY88.jpg,I use these batteries in my faber stove (4 Burner) and i assume many of you will be buying for the same purpose. It is long lasting and easily lasts in my house f"/>
        <s v="Bought it for my niece. It's very convenient for kids to use it. The product serves as a slate, but with the advantage that kids can quickly write and draw dust-free and erase on a single click. The brightness of the screen could have been better.,Worthab"/>
        <s v="If you are looking for a decent laptop and resonably priced this is the one. I liked the laptop and carries out my normal daily task with ease. Booting is quite fast and infact automatic boot once you lift the upper panel. Quite fast and snappy no lags wi"/>
        <s v="Product is good. It's definitely a peace for ears because the padding is also very good. One thing that I don't like is the wire is too short.,Never expected an easy on pocket brand like BoAt winning heart the way apple does! Good product In 800rs,Good pr"/>
        <s v="Super product,Worst product,Too good product,Good,Since long I was waiting for someone to manufacture a simple mobile set of pocket radio size so that I could listen online stations with reasonable sound quality.  As we know  what ever qualities a modern "/>
        <s v="bright enough to read in close proximity, can light up room. get little heated but not an issue. build quality is good. Bit pricey for sure but can't go wrong with it. Hope manufacturer put switch for on/off.,Very useful for WFH,Working perfect great... P"/>
        <s v="Good Bass and Treble. Good Sound Quality.,Good product in this price,In this more irritating is the deep bass after putting speaker in deep bass the volume automatically decrease when there is a bass in the song and volume is only for the room it can't be"/>
        <s v="Somehow Amazon sucks when you want to select an electric kettle. There are no options to filter your choices based on the parameters that matter. It is easy to fall into the trap of an ongoing deal and end up buying something that falls short of what you "/>
        <s v=",Good product for tight spaces and easy to replace as well.,One of the filaments lasted about 7 days of usage. Waiting to see how long the other lasts.,I like this product as compare to price it’s look worthy. Hope will work like this in future too.,Good "/>
        <s v="Good product under Rs. 1100..Easy to use...,Good product ❤️Thanks 👍,It's a mini blower with good heating. Cute and easy to use. However, it requires a big socket.,Best quality good look,Good product and quality,Superb,https://m.media-amazon.com/images/I/"/>
        <s v="Tried on woolen clothes and it really worked. Really a useful product but only reason I am giving 4 star is because of the short wire length. Wire length should be bit longer else its amazing product.,Easy to useTime takingBut cleans clothes,https://m.med"/>
        <s v="It is really good product it is showing accurate weight just 1-2 gram errors. Sometime you can get less accurate product then you can return it and reorder but at this price it is best.,Nice,Good at this price and iam satisfied,Working well,An essential p"/>
        <s v="Everythings good but cells die within a couple of month.,Worth product,Econamical,Product is good.,Not 100% accurate, but good to use for the price,Meets the purchase of purpose.,The machine looks the same and works perfectly. I had to return the first de"/>
        <s v="1st product came faulty got it replaced , replacement is still working as good as new after a few months , recommended as it seems once you get a proper product it is long lasting , do get your faulty one replaced if you get it though.,Ya I love it this f"/>
        <s v="The 1st product i got was damaged then i request for replacement and their pain strated after 5 days of continuing follow up my product got replaced. Amazon delivery guys are too rude these days.. And no wonder customer care will give the generic SOP repl"/>
        <s v="Normal heat by this product.,Good,Quit good,https://m.media-amazon.com/images/I/61s-GPKkkZL._SY88.jpg,,Don't buy it because 10-11 day it will work well after that it start heating more and more ,it is plastik body,Value for Money,heating is normal"/>
        <s v="Good product,Working good. Water is boiling within 2 min. Steel finishing is normal and not shining.,Product is working fine for now but lets whats gonna happen. and yeah the packaging could have done better :),Good, most suitable winter use.,Good product"/>
        <s v="If you are buying this as a secondary cooking appliance  or you need a portable stove, go for this.Also buy thin induction compatible utensils. It takes a very long time for thick vessels to heat up before you can start cooking.As a primary cooking applia"/>
        <s v="This review is after 6 month use of the kettel. Product is good if you need to heat water not milk.Initially there were no issue in Auto cut but last week it stopped working.Overall in this price range i will say Yes for this.,Very useful. My needs are fu"/>
        <s v="The lint remover actually removes the lint :). It is not a gimmick but an actual working machine. it gives new life to the winter clothes which were of no use due to heavy lint all around. Using this small machine you can remove lint and see the differenc"/>
        <s v="This is best heater in this range. Only  You need 16amp socket to use this.,Product is gud to use n easy to handle but it was damaged from the joint as it seems it was opened and/or repaired, also it not in the plastic wrapper in the company box...Yesterd"/>
        <s v="It works as expected, but the shape of the handle is not very comfortable. It is not feeling very handy to hold the device and press the button at the same time, sometimes the battery  door opens while using it.,It’s easy to use but creates a mess when I "/>
        <s v="Light weight. Easy to use. But the Packaging is really problem, I opened with a fear that product might be damaged. It was not thankfully !!  No covering nothing, first time felt very bad on Packaging issue.. need to improve on that,The item just got deli"/>
        <s v="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
        <s v="Worth the penny:Used for 2 days, on time delivery, next day installation by havells and every good installation support from havells.Water gets heating within 5 mins and you have to open half tap for continuous flow of hot water. Sufficient for bucket bat"/>
        <s v="During winter it keeps room temperature hot which reduced cold. We really enjoy the product,If your place is air tight this 9 fin Radiotor heater will be enough. But my place is not air tight that's why I am not satisfied.,Product could use a user manual."/>
        <s v="Good product,The product is good if offer is applied.,Like the way it looks,Very good produce, quality is really good. we've been using this from last 8 months, works perfectly fine.,We've been using it for 2 years and there's no issues yet. We have carri"/>
        <s v="https://m.media-amazon.com/images/W/WEBP_402378-T2/images/I/615Pfq26J+L._SY88.jpg,Instant warm or hot water. Connection pipes are not provided this time.Due to this the total cost rises up to ₹3000. Previously it was provided with the heater.,Very nice an"/>
        <s v="Everything is fine in this product but the only cons for this product is once you heated water it doesn't maintain that temperature and gets cold very soonother than that everything is great like design , heating ,usage ,easy to clean,good to use,Nice pro"/>
        <s v="The product is good for 4 members family. It takes 15 minutes to deliver hot water (temp set to 75%). I have checked that it keeps water temparature intact for 6 - 8 hours if not utilized. Insstallation is eazy task. Overall performance is good till date."/>
        <s v="Overall satisfactory in this price range,We bought more than 15 nos of Mixy but one package did not contain the lids of the 3 jars. kindly arrange to send us urgently.rgdsJaydeb Banerjee,Very nice product,i really like it specifically specifications and p"/>
        <s v="It is very easy to iron but the iron box was too small and there is power off button,its automatically on and off,Amazing product purchased at good price.,Ok,worth product at this price,The Steel around the handle gets hot too! Other than that this produc"/>
        <s v="Product is so good but packaging was so bad😠.,Not able to plug JN sockets just because it has 2 pin plug,Packing is too bad. Mixer is good,Except noise everything looks good. Very irritating noise.,I like the product most. Worth for money...Fully sastisf"/>
        <s v="Well over all iits nice, make sure the lid of kettle has stell casing,cord should been long,Cord is very shortWeight is okEasy to use,Wonderful product...easy to use....go for it,https://m.media-amazon.com/images/W/WEBP_402378-T1/images/I/71uxqREChTL._SY8"/>
        <s v="I have just received the product within One day delivery... Service was very fast..The product is economical and works well. I have already used other product from Lifelong Brand and they worked perfectly so really happy with this Brand.,My mom loved it. "/>
        <s v="I've been an Amazon customer since 2014/15. This is, without any doubt the best purchase I've ever made.If you have polyester, polyester+cotton, acrylic, acrylic+wool or acrylic+polyester clothes you know that after sometime (maybe years, could be months)"/>
        <s v="Shape are getting change day by day..I think It will be Lasting for 1 yr.,The plug is not supported in the sockets which is used in our houses. Need to buy another socket of 16amp to make this product usable. Otherwise it will be of no use.,Nice product. "/>
        <s v="It's take approximate 2 minute to water boiling. So it is easy to use,Warranty should be actual as I have some issues with its inner surface, let's see if I get a help,It's a good product,Very strong plastic odour after heating water, better go for kettle"/>
        <s v="Product is good. But giving 4 star only due to bad packaging. Box was in open condition.,Fast Cook,Easy-to-use,Nice,Like this product,I am writing this review exactly after 3 years of usage. I bought it in around 1700, it was a great deal. I never faced a"/>
        <s v="Reviewing just after a day of using this product. We made French fries and chicken tikka and result is quiet impressive! The recipe book and cooking tips from the given QR code is really helpful. Hope it serves for a long time.Not to forget about the beau"/>
        <s v="Good product specially for hostelers. Value for money. And it looks good in your room.,Item is very good and met my expectation,It is good for single or double people sharing room,I really recommend this. Best product,https://m.media-amazon.com/images/I/7"/>
        <s v="Update as on 28.10.2018:*********************************The power cord has developed twists beyond repair and the seperate cores are now visible,the insulation pvc of the cores doesn't look very durable.I don't know why such standard manufacturers can't "/>
        <s v="Immersion heaters have changed very little in terms of features or design over the 40 years or so I've been using them. And regardless of which brand name is stamped on them, they look like clones of each other. It was therefore with some excitement that "/>
        <s v="I have been using this product from past few days, and it removes lint very efficiently. Very handy to use. However, sometimes some lint remains below blades and not completely expelled, but after cleaning it works fine. Overall, I'll be giving it 4-star."/>
        <s v="Bottle quality is not good.,Best for hot water,https://m.media-amazon.com/images/I/71hGSlIeBIL._SY88.jpg,As per the price, bottle is not sturdy and very light weight. Kettle is also thin but heats fast. Like other market standard both bottle and kettle sh"/>
        <s v="ProsCan use for preparing purée and small portion grindingsLess noiseLess space requiredEasily portable compact in sizeConsThe small jar started to crack a bit don’t know when it will break completely need to check if there is separate jars available.Take"/>
        <s v="Portable, easy to use, does the job well. However, cleaning of blades felt difficult with brush provided. Some swab style cleaning brush at one one end probably would have done better.Overall nice Chinese product to have,Its battery durability is less,Nic"/>
        <s v="Value for moneyHeat power goodOne loss point that is temperature control bottom not added,My 88 year old mother finds it effective and easy to use.,It's tiny and easily warms up the room .. portable... It will stop if we turn the knob close to minus or if"/>
        <s v="I am writting this after 4months usuage ,Go for it as suction power is too good, only cons is dust capacity is very limited as we need to clean frequently,It's too heavy to be handle. And not good for deep cleaning. I tried to clean matresses and sofa but"/>
        <s v="I recvd product within 3 dys while owing to rural area other product tks 10 dys to deliver n product recvd at gd condition n works well, aftr use if smthng cms up will review again,It works good. Nice heating. But hard to clean as it has ridges and small "/>
        <s v="Recieved the package today . The product came intact .Upon opening the product saw some white powdery stuff all around the edges . Had to wipe it off and checked if all functions worked properly.It seems easy to use . And All functions worked good. There "/>
        <s v="1. I have used it mainly for boiling water (knob turned maximum to right) so cannot comment much about lower temperature settings.2. It takes about 10 min for water to boil.3. Suggest Mfr to release in other colour like light blue etc (as I see some other"/>
        <s v="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s v="It's completely good product from Amazon,Best y tha rate and quality,good product value for money smooth low sound,Good,,The performance is good though bit noisy. Look wise it is very cheap. Not shiny as shown in the pic and looks very cheap. No power ind"/>
        <s v="Hi, The product is working good. And taking only 5 ms to cook the eggs i can rate by 4 out of 5,It's a good product👍👍 Nice!! eggs are perfectly boiled after 10 minAm little bit afraid to clean the bottom as it is electricThak you☺️,This product is easy "/>
        <s v="Pretty lightweight and solves the purpose.,I liked the compact size and efficiency of the product. Meets the specs and good product for a buy,Light indicator was not working,wire is too short not 1 and half metre"/>
        <s v="Easy to handle......,Good,Good product at this priceI am disappointed that autocut is not there as shown in website and in about section of product.,Easy to use and comparatively less cost.,,This cattle is better than others brand,Quality is so good. Gets"/>
        <s v="Hassle free and easy to use,It's good and it does it work swiftly. Disadvantage is its max temperature range it could attain is less I feel. But never got a burnt sandwich with this one.,All are good ...only you need to take care about heat and cutoff tim"/>
        <s v="Good press,Nice product,Good,Yes,It is a use and throw product.It can be used for 2-3 years.it can't be repaired properly.,Good product,I liked the product, color, temp control, modes like silk, cotton and more, light weight good wire quality.,In this bud"/>
        <s v=",Nice blower,Not heating full room, only bed,Product is broken,The body is made of soft plastic. As per price its okay.,Review after 10 days usage.Material of the heater is plastic and seems okay. I use it to warm the 16*10 room. In the room temperature o"/>
        <s v="Philips GC181 is a good iron. I have been using for six months its good,Okay,This is heavy, but still does not remove all wrinkles, heats heavily after some time.. But better relatively..,I Like It VERY Much,Temperature control is good,Very good,Super nic"/>
        <s v=",Product is good but not for heavy duty. Blades are too weak get jammed easily. All over not bad for a bachelor it is a best product. Who have pet this is not the one.,I like it very much.,Working good but need to do some improvement,It's all gone. Wow. T"/>
        <s v="Nice one,  I am used to Phillips for so long now,  but the plate coating was gone,  causing damage, stains on clothes.  so checked and went ahead with Bajaj did to its reviews and brand value.  I would say decent product,  easy to use only thing is temper"/>
        <s v="पैसा वसूल,Goid,Product is not working properly,green light not blinking,Time required for getting hot is more and please provide fastners along to this gyser,Value of money,25 liter Shakthi Neo Cost Rs6k :- Initially it took 30 - 45 mins to heat the water"/>
        <s v="Useful for dark colour n delicate dress,What an amazing product. Was quite sceptical before buying it after reading all these mixed reviews but glad i did.Smoothens out the creases from dresses, coats, woollens and any fabric which is otherwise non iron-a"/>
        <s v="If u have to heat a small room you can definitely use this heater but people need to be near it to feel the heat.,Product is nice and better only when you are close to it. It can't cool the small room atle,It is value for money and worth buying product, b"/>
        <s v="Okay, I have to say the following 5 things.1. Quite noisy, but not much, not at the level where your land lord will come down and tell you to keep the noise down.2. Lock is good and easy to clean.3. Plastic quality is good.4. Handy and easy too use.5. Do "/>
        <s v="Bought for as my travel tool to easy ironing,https://m.media-amazon.com/images/W/WEBP_402378-T2/images/I/618k+pbSNxL._SY88.jpg,Good product with good quality.,Nice,Good,Light weight,Good according to price ok. 1200,VfM"/>
        <s v="I bought this item about one year ago.  Still working without any problem.  The only problem is with cord .wire.  the  length of the cord is very small.  so we have to use one extension box.,Nice product,Everything OK...but it has some metallic smell even"/>
        <s v="Amazon delivery was prompt and on time, (received next day off ordering not even 24hr, 5 star for amazon and delivery ) product packing was very good. Guys product is good but you need to find your own ways to instalation. For installation we had to call "/>
        <s v="I recently recived the product and have used only once, so review is basis that.Looks wise very sleek product and looks sturdy. Has a rubberised platform so that it doesnt move much when in motion.Works as expectedThis is more convenient in comparison to "/>
        <s v="Product is good but now price is increased  I was brought it for 1099 and now it's price is 1199 with in 15 days,Good,Must buy,Nice looking or good control heart,Night,Electric Wire is too short..It should be expanded for easy of use.....,Good performance"/>
        <s v="Purchaseed a couple of months back. So far it is good. When my daughter purchased a year back, recently there was motor problem which was replaced under warranty.,Product is good quality. Worth buying it,Well it is easy to use and less noisy. It comes wit"/>
        <s v="It is very easy to use and egg get boiled within 15min. It is portable and easy to carry and cook 7eggs in one time. even design and Quality of the product is nice. amazing product in less money. Thanks Amazon 😊,Good to use. Egg boiled properly. The only"/>
        <s v="It's working,Good,Good Product 👍,Nice product,Cant use for long hours. Good for small rooms and can be used for a minimum amount of time.,Not sure if I can use overnight.,Nice bad high price,Please don't bye it, I ordered this Amazon basics room heater, "/>
        <s v="Nice product,Small and handy!,https://m.media-amazon.com/images/I/71Bw5+wCBHL._SY88.jpg,Received the product with pressure stains on it otherwise the product is great.,Decent weighing scale, slightly on the smaller side but portable.,https://m.media-amazo"/>
        <s v="very good looking product and value for money, only the water flow is very slow,You have to pay for installation,pipes n any additional taps which is required 😩,Quick warm water received, auto cut but increase in electricity bill,Nice product from bajaj."/>
        <s v="Bosch TrueMixx Pro Mixer Grinder 1000 Watt-MGM8842MIN, BlackReview:I usually do not write reviews, but I felt I had to write this one, because when I was researching which mixer to buy I found really bad reviews that do not do justice to the product. I we"/>
        <s v="Just received, as of now looks good in this price range. Will use it for few months and update the review.,Batteries has leaked inside the packing. Had to put new ones,Wonderful scale, means great look, good accuracy, very lightweight and skinny and easy "/>
        <s v="Product is good and color full, completely lived it, go for it, very useful for everyone,No engineering. I wish they had come in good colours too.,These are working fine for light polythene bags but not suitable for the heavy grade plastic bags. It gets t"/>
        <s v="May be built slightly heavy in design for better look and air delivery. Overall satisfied in the price of around 1400/-.,This product is excellent with given price and performance is cool.,Amazing fan quality is good awesome speed,The product discription "/>
        <s v="Overall good purchase but it smells if you use for upto first week. So keep it in sun later use it otherwise you clothes may smell the same,Good,Good to keep laundry &amp; toys. Could be better if bigger size is available. All over not bad to invest your mone"/>
        <s v="Writing review after using more than month. Product really helps during winter season / when you feel cold.Adjustment for heat temp based on power watts available.There is a regulator available to adjust fan speed but it won't work by design. It works as "/>
        <s v="Its not a very great procut if u r looking for regular use. It works well for me to clean my carpet once a week. Its suction power is not so strong n also the cable cord is small. Rest is a good product for once in a week use.,I am happy with the product "/>
        <s v="Cord length is very short. Can plug near to switch only. Easy to clean. Overall nice product.,Cord length,Best price an other brand. Thanks amazone,Easy to clean. Cord length is sufficient. Steel body looks a bit fragile. Overall good product, go for it.�"/>
        <s v=",Amazon delivery is super, i am used One month ,Two lights are gone, product is good and easy to use..only issue is tubes is very bright and Stand is poor quality,Box is showing to 400w,800w,1200w,but it is all steps showing only  400w,how it is belive pr"/>
        <s v="Iska tapman vagaira sab achcha hai install karne mein lagbhag 5 minut bus lagta hai aur aapka geyser ready,Yes good product,Product is good,I installed it my own and it is working as expected. Good product.,Good Product and easy to install Thank-you Amazo"/>
        <s v="Nice product,Good,All Over Quolity is Good very usful.,Product is good working completely safe to use it, but the size is small,Nice product,Its look very good quick heating but it is not outo disconecting pouwer.,Good,Excellent very fast heating and buil"/>
        <s v="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
        <s v="Pros:1. Small size of the machine.2. Good machine in low price.3. Water pressure is good.4. Water pressure can be set in different modes.5. Inlet pipe comes with.6. The length of the outlet pipe is sufficient.7. The length of the electric wire is sufficie"/>
        <s v="Product is very nice. But it has bigger socket plug which is not easly available in all the corners.It is not very suffocating.,https://m.media-amazon.com/images/W/WEBP_402378-T2/images/I/81HkPZp6oUL._SY88.jpg,You can go for it , however you should be kno"/>
        <s v="Speed is gud nd easy to handle,Very useful,Quality is okay for this price.,Ok,Good product,Nice product,Is is easy to use and we can use it for everything.It is orerall great 👍,I bought it in 2019, using it everyday. I haven't faced any problem or a simp"/>
        <s v="https://m.media-amazon.com/images/I/41FwgWAcaHL._SY88.jpg,It doesn't occupied more space easy to kept any where but wire length i feel bad bcz it is too short.,I like many things of this product like quality, colour,easy to use and most important thing is"/>
        <s v="It has a option of extended warranty for 6 months. Related to packaging I am little disappointed because I was not able to make out of its new or used product. I just made sure there are no scratches on the product. It didn't come in Amazon box though.,Th"/>
        <s v="Bit time consuming compared to traditional oil frying. Fry meats and vegetables without any oil. Even prepare fryums without oil.,Nice product. Philips quality has always been outstanding. Yes, for Indian household, some R&amp;D is needed for suitable recipes"/>
        <s v="https://m.media-amazon.com/images/W/WEBP_402378-T2/images/I/61EIm64sN-L._SY88.jpg,https://m.media-amazon.com/images/W/WEBP_402378-T2/images/I/611OwR2Z7kL._SY88.jpg,Cord length very smallPlease add longer cord,Product is good temperatures control is also g"/>
        <s v="Works as said. Browns bread evenly. Pop up works fine. The cord is too short. Have to keep the toaster on an inverted vessel to reach the plug point,Bought this after returning bajaj qtr-3 immediately after unboxing due to build quality issues.I have no r"/>
        <s v="Since I have just started using, I find it a good product.,Good quality,,Very handy, light portable and safe heater. Each rod consumes only 400 Watt of power, so you may take the risk of keeping it on with one rod on for hours together with out the risk o"/>
        <s v="Seller: Cloudtail India Private LimitedPrice: 2200/- (Price can drop as low as 1700/-)Delivery: One day, Prime, BangalorePackage: Big carton box with air pack, No damageRecommended: YesReturnable: YESRoom Heaters, which one do you need?~~~~~~~~~~~~~~~~~~~"/>
        <s v="The mixier is very asthetically designed and performs well. I am very much satisfied and would definitely recommend this machine to all potential buyers,Usability,I liked this product but one thing is that there is no light indicater of electricity on/off"/>
        <s v="good product,It looks decent, has decent space and serves the overall purpose.,Good products size could be little big,Good in quality.,Its about knee length height. The ring at the top is broken inside the loop. Otherwise it is very good. Need to check fo"/>
        <s v="i am a student, I needed it to carry abroad. I didn't found any other portable mixer in lighter weight. It's working good, blades r sharp. Mera kam hogya...i am happy with my purchase.,Noise is not good,The product is very good for daily uses,वारंटी कार्ड"/>
        <s v="Ikea sales this product for 99/- only. It's not worth more than that. Quality is not top notch. At first I thought orginal product was replaced with first copy. But after doing some research got to know, it was orginal product costing 99/- only directly f"/>
        <s v="Value for money,No likes no dislikesValue for money,Plug needed am adaptor,The element is heating too much , need to shut down each time . The product is beautiful designed but quality wise crompton greaves has comprised:The basic feature of any heat conv"/>
        <s v="https://m.media-amazon.com/images/W/WEBP_402378-T1/images/I/711EJ0kjZvL._SY88.jpg,I like this is handy and easy to use.For multiple clothes it's got stop in between.,Was looking for this only. Time saving appliance 👌 Product delivered on time,Easy to use"/>
        <s v="Go for it .... Nice product,I loved the product. It is easy and simple to use . The quality is also fair according to the price …and it best fit for guys who stays in hostel or pg .. they can make maggi 🤤 , boil water🤫 , warm the milk 😆 and it will be "/>
        <s v="I usually don't write review but this product is amazing everyone should give it a try , u will not disappoint after buying....,No words to say. Amazing👍😍🤩 you can see the picture I hv shared."/>
        <s v="The main concern is power cord length. It is too small. Overall finish is good. Functionally it is ok. Thick piece of bread can be toasted.,Good,The only reason I bought this product is it's country of origin is India as compared to its competitors. But t"/>
        <s v="Hi, I used this 13fin heater in a 12x 14 feet room with roof hight at 10ft.It tood 1 hr 30 minutes to raise temperature by 2 degree( from 14.4 to 16.5. Room was closed.I retirmed it. Bought Black+Decker 11 fin which is too fast and surpass this bajaj 13fi"/>
        <s v="I like this. Value for money compared to other company overall is good product.,Good product that is value for money.,Not that high speed as shown in videos not satisfy with the speed over all its easy to use easy to install,The product mechanism is like "/>
        <s v="The product really looks good and classy unless it was not damaged,The kettle looks sleek but there seem to be some design defects. The base and the bottle dont seem to fit exactly so that the entire contraction wobbles about when the water starts boiling"/>
        <s v="Coffee Filter is just the right size for a small family. It has a good finish and is easy to wash and clean.,The size is compact, good for making a strong filtered coffee for 2 pax, what else do you expect?, just go for it!!,Use it everyday . No complaint"/>
        <s v="It is Okay so far.,This product was amazing and easy to use.,Have used this previouslyRepeat order.Different sizes  make it use for various pantry items.,Good, its Useful.,I like this products for a long time when we were in London. Good quality products."/>
        <s v="The battery was not fitting,This time the filters have some change in design and filter the water faster, I don't understand why Amazon sent it with direct item pack instead of packing,Good , regular and useful product,The product quality is going down da"/>
        <s v="Nice product, value of money,Nice,I have received the product with broken seal. Otherwise purchase is ok.,100%,Nice,Good,Super super super super,Good"/>
        <s v="Juicer is not effective,Ok good,https://m.media-amazon.com/images/W/WEBP_402378-T1/images/I/61Z62He3yyL._SY88.jpg,Didn't expect a prestige product to stop working within 2 months of buying. Coupler isn't rotating. Tried to reset. Still not working. What a"/>
        <s v="Good buy and great deal,I prefer,  they should have gave an option to remove the blade.  Because,  cleaning will be easy.  Otherwise,  product is good,Good,Good product,Allready  used this productVery nice,Good,It's been 2 months we have brought the item "/>
        <s v="Not Bad, Not good,,Takes 12 mins to make it hard boil all eggs.Can also be used to steam Momos,All in it is good,Good,Very comfortable and stylish product,Lid is not fitted to the product,Quality of item is good.,Overall an OK product, but auto-cut stoppe"/>
        <s v="Superb,,Easy to use and low sound hearing good look,Value of the money,Good product,Fine grinding,Nice product,Good"/>
        <s v="It is big to travelling purpose other wise it is good,If you travelling out side with your baby then it will best option for you to take it and use it for hot water and khechadi.Also you can make itili on this.One minor concern is this product is sensitiv"/>
        <s v="I have been using this for about six months now. It is quite handy and is able to make pretty good fruit shakes and smoothies. I add a couple of ice cubes and it manages to crush them, but needs more than one cycle. Battery life is acceptable, I charge af"/>
        <s v="Good product for basic dry ironing and a must have for every house-hold. Temperature ccontrol is not that great and could have been a knob instead of a circular disc that everyone makes. Innovation? Overall I would recommend thsi product as it does all yo"/>
        <s v="Good product,Everything is okay but it’s increasing heat at working.,What I observe in few days to use with this Kent hand blender that is very sleek design and well built with steel body and there is some issues with this. It is become very hot in 15 min"/>
        <s v="Very useful product and value for money,Its not working,Don't buy,We vacuum-sealed ground beef, walnuts, raspberries, pork chops, crackers, and chips to test for suction capability, sealing strength, and ease of use.,Tried many times but still not working"/>
        <s v="I have purchased two of them, had to pay Rs. 650 per piece, I checked the price in local shop next door, the same brand, same watt, same piece was available at the shop for Rs 500, my return window got closed till then, BUY THIS PRODUCT FROM YOUR LOCAL SH"/>
        <s v="It seems to be good one for small family. But don't know how long it's battery will last? Can we buy it's individual parts like battery, bottom plastic portion in case any damages happened? Or the blade if needed? So that it will become worthy buy n custo"/>
        <s v="Once you start using a bagless vacuum cleaner, you will never turn back (using it on a weekly basis since Nov 2021, so its a long tern review). Coming from another vacuum cleaner that had bags, this one is truly a hassle-free cleaner, at least you are awa"/>
        <s v="Lead should be strong,,I had a fantastic first day experience with this product, and because of the wire it works so quickly, I plan to use it more often.,It's an excellent product at this price. Does what it promises to do. The best thing about it is tha"/>
        <s v="We ordered this product after many research and reccomendation, The product is amazing and easy to use, There is a Separate Chutney jar and Smoothie jar for efficient usage,Silicon detachable base for better cleaning and also Stainless steel serrated blad"/>
        <s v="We are using it for cooking rice,,Its getting repair regularly,Recently I buy new rice cooker it is average,Excellent product,Very good product,Power adapter is not working pins are gone wrong. Remaking all are good,Like"/>
        <s v="Must buy best Fabulous product I recommend this👍👍,For small place it’s gud,A great product. Works wonders on my vitrified tile floors."/>
        <s v="Item is good, but bottom lid should have provided along with the item.Once after blending juice or protein shakes we can use the top bottle directly as a sipper, but without bottom lid we cant close the juice bottle and the liquid will be spoiled if not d"/>
        <s v="Pros:1. Most affordable option2. 2 year warrantyCons:1. No inlet and outlet pipes are given. You can purchase that offline or I found one pair on Amazon for 280/- inr2. It doesn’t come with any installation service or manual.An installation from Urban Com"/>
        <s v="The instant heater was well made. And works well.,Nice product but how come one plug is not added. You need to pay 300/- for installation and 100/- for the plug. Connecting pipes another 399/- But otherwise good geyser for small family taking bath in diff"/>
        <s v="OK Product.,Very delicate but nice and accurate now see how long it will last,,Gives an error of +/- 30 milligrams,It stopped working after 7 months of use.,This is a sensitive product so it needs to be kept on a stable surface to use,it shouldn't be over"/>
        <s v="I am pleased with my purchase. The installation process is easy, and the product is very reliable. The 4-level safety feature ensures that the water heater is safe to use and prevents accidental scalding. The water heater heats the water quickly, and the "/>
        <s v="Nice,Working good so far, provides instant heating!,Everage productCompair to prize,Super product thank you for croma,Decent,https://m.media-amazon.com/images/I/81n+UteNUzL._SY88.jpg,Good to handle and use...safe.. easily heat,Overall product is very good"/>
        <s v="This product little bit costly but quality was good,This does not remove all the lint cleanly. Only the easiest, lightest ones.,Sturdy.,Adhesion is good but price is high we will get in IKEA store for less,Extremely effective product and very decently pri"/>
        <s v="Cannot extract small hair and takes lot of time,It clearly removes hair from velvet material but in clothes, not that much. I have a velvet bed for my dog and this serves it's purpose. The cost is high and it is not available in the local market.,It's not"/>
        <s v="They have not mentioned it here, or atleast I couldn't see it, that an additional installation charge of ₹300/- is to be paid for installation by their technician. However you can choose to get it installed by a third party.,Good,good,Good service very qu"/>
        <s v="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s v="Induction is good working,Lightweight and easy to use,V nice,Good quality product,Good Usha product induction 👍👍👍,Tea,,I have been using it for 2 weeks, so far there is no problem, but the current option probably comes in all."/>
        <s v="As of now its working fine, but don't expect more like this is not dust remove effective way but I liked it. Let see the durability,Very easy to install and effective in my hatchback.Can be swapped between cars as well,It does not suck the air dust or sma"/>
        <s v="Very good,Good quality product and value for money. Recommend for buy,Average product light weight and average quality. If you want to purchase it go for it. Nice one 🙂 from Amazon.,Great heater gives enough amount of heat, easy to carry,light weight,rec"/>
        <s v="Value for money product. Very good suction power, however blower power is not good as expected. Overall good product.,Very easy to use and all provided accessories worth in this price range. Best Wet and Dry Vaccum Cleaner in this range loaded with access"/>
        <s v="Good product. Working fine. Serves for the purpose. Even though received a defect piece immediately got the replacement in just two days... thanks to Amazon,Nice,Product are very good,Product is good,Electry consumption is hig,Product is good for small si"/>
        <s v="Works well. Good Design. It's heavy.You can't work for 1 min continuously. You should stop and use. Else it's heating up too much.,Its is good but get heated very fast after 2 minutes of uses,This hand blender is awesome. Especially for bachelors it helps"/>
        <s v="Very helpful light weight and it's heat easy.,I use this product for ironing medium and small clothes,Light weight bahut thik itme h ye,Awesome,It is too light in weight,due to this cloths cant be iron properly, and sole is also too thin,if we compare pri"/>
        <s v="Good 👍,Easy to install and good water heating,It's good quality product and working fine. You can't get instant hot water but it's take only 5 minutes to heat water.,good product. worth.,Value for money...thanks amazone.,Even plug not provided , charging"/>
        <s v="I like this product 😍 function great,Easy to use, value for money, easy to install, very much useful. It is as too good purchase.,👍,I used it its good.,This heater is very handy and can be operate easily.,It look great,,Excellent"/>
        <s v="I bought it for ₹79. Don't think that because this is cheap, it will be a poor quality product. These clips serve the purpose perfectly. I fail to understand what can be improved by paying more for other similar clips.,Second quality,In this photo you can"/>
        <s v="For this price range product design, look, spec and features provided is good. It would be great if havells pay attention in packing as the product box I received first had manufacturing defects and mising parts ( flexible pipes). After placing a replace "/>
        <s v="Used only once, not like what I expected. Has push buttons and cheap look. Glass top and touch buttons would have been better.Most important....Same product was available for 500 Rs. less in D mart. For Rs. 2295. I saw it just a day after in Panvel D mart"/>
        <s v="Value for money nd nice product,cleaning,Value for money,Best in this budget, however I wish the suction power to be little more.,Good quality product,,Good in managing minor works and occasional use , negative point is suction power us underpowered,Easy "/>
        <s v="The base Unit is rather flimsy?? Could have been better designed???,Nice,you should absolutly goo for it,Good and satisfactory.,After 2 or 3 month use it started leaking.please mind this before purchase,Cord length is too short.,Nice Product than you Amaz"/>
        <s v="Good in use with reasonable price.Purchased two, one was damaged, ask for exchange 2 weeks ago. NO RESPONSE FROM AMAZON.PLEASE SEND  REPLACE MACHINE ASAP.,So far good for chopping vegetables. I am vegetarian so no comments on mincing meat. Good for my fam"/>
        <s v="Look of the item is not impressive. Need to improve. Cord length is not sufficient. It should be bouble of the existing length.,Got this kettle yesterday but it got scratches on it and this kettle is bit noisy and automatic switch off is not working,Nice,"/>
        <s v="After receipt of Product received a Demo Request and opted for Demo Code Ref # 436360 .Today contacted Eureka Forbes for the Demo and understand there is No Demo for Vacuum Cleaners from their End.FYI Please &amp; NA,Good...but complicated equipment,Blower fu"/>
        <s v="Used it to keep the air inside as clean as possible. This model does provide clean air over a reasonable sized space if the windows and doors are kept closed.,Great product with a capability to reduce dust by approximately 3/4 e.g. if atmosphere pm2.5 is "/>
        <s v="Everything was good. Just issue I found with the rubber. Which is used to tighten this. But i replaced that with my old one. Rest all good.,It's slightly leaking from the side after installation.It's bottom should firmly stick to the surface and seal prop"/>
        <s v="I ordered 2 fans. One of the fans is making a sound. Whom do I contact,Speed is very slow,Good quality,decent fan,The rpm and air throw are good better than festiva and other models,First of all I have explored many ceiling fans. But when I saw high ratin"/>
        <s v="Good one for usability,Its value for money. Convenient to place laundry dresses in basket.,According to the price, deal is very good if you increase a price little bit and zip then also i can buy this again,Defective product. Imperfectly stitched. It is a"/>
        <s v="It is quite a nice product to use on your clothes. Makes them look fresh,I loved the product and highly recommend it!!,Its an amazing product to remove lint from woollens especially we it comes to kids clothes who frequently go to blanks with woollens,Pro"/>
        <s v="It's very easy to use we just need to handle it carefully it blends smoothly you just need to cut veggies or fruits into small pieces,My 1st use before I will putting to  charging in 4hrs.but it will work good now.let see how many days it will working!,Go"/>
        <s v="Nice,This fan is working fine, I’ve been using it since 1 month. The thing which Bajaj can improve is the noise level of both motor and while cutting the air(design of blades) but considering the price it’s a perfect deal comes up with nice looking design"/>
        <s v="https://m.media-amazon.com/images/W/WEBP_402378-T1/images/I/61JhAq4j0qL._SY88.jpg,I like this product,The product is good ..my only complaint is regarding the cells..along with the machine, the cell were sent separately which were of no use..i had to purc"/>
        <s v="Good and easy to use,Very good,Good.,Overall a good product to buy. Just not understanding what temperature is best. Sometimes it burns the bread at 2, sometimes 2 gives the best roast and sometimes it doesn't roast the whole bread. So, a little confused "/>
        <s v="Lights inbuilt in this create psychological effect as they changed according to the quality of air but apart of that no visible change i have witnessed yet.,Bought it after reading a lot of reviews. It is boxy in shape but a no nonsense and powerful air p"/>
        <s v="Nice 👍,The one thing I liked is its work very well and is really easy to install... But i did expected it to be little more big but the size is small,spares difficult to buy,Cheap and good pure it,The filteration speed is slow. Don't go for it if you are"/>
        <s v="What I would like to advise all of you out there is, please do not judge a product on the basis of the reviews on here.It can be carried anywhere easily.Can be used on a standard 6A socket, no need of power plug.The heating element is also of good quality"/>
        <s v="Good to go overall good product,Good,I like this product very much as compared to other brand,Powerful motor,https://m.media-amazon.com/images/W/WEBP_402378-T2/images/I/71EtEyoiI8L._SY88.jpg,It is good product...recommended for buying...specifically juice"/>
        <s v="Good product considering the price. Loved it.,Nice product,Good,The product is okay. But this is my replaced product. It still is dirty inside on the bottom part. Feels like an old product. The first product was also dirty and then I replaced and they kee"/>
        <s v="Like it,Awesome product 😊,Follow the instructions to get the hassle free boiled egg, automatically switches off when the water is boiled out. It would have been better if they give any sound alarm after switch off.,Quality is good, easy to use,I like the"/>
        <s v="I like look like nd easy to opreate,Product is good,Nice product...in reasonable price.,This item does not have a 2 year warranty as shown on the image. Will have to register for it.,Best one,Amazing product!!,Product is good and value for money.,"/>
        <s v="Exterior paint got easily scratched,Nice product,verry usefull product,Not bad,The sandwiches come out very crisp. Works well, except that the coating is fragile and some of it came out when I used a metal utensil on it while it was still hot. Except for "/>
        <s v="Purchased 10 liter and 3kw model for faster heating. It takes about10 minutes to heat water from room temperature to its highest temperature setting. Faced one problem in this heater on very Frist day of installation. The green light indicator which indic"/>
        <s v=",Simple stitching for self purpose.,Ye small h isliye portable to h but designer clothes me mushkil hoti h. Simple sewing k liye achhi h agar apke pass badi machine na ho aur budget b kam ho.,,Its very easy for beginners,Really worth for beginners.,not wo"/>
        <s v="Nice product,All features are good, but I feel some roughness at bottom while ironing,I bought this iron on 1sept, used it for once in 2 month. Iron stopped working after 2 months. Not worth it,thankyou,Water comes out,  when ironing,Operating is complica"/>
        <s v="Firstly I got the cracked jar but the product replaced the very next day. I like the new and compact design of the product, easy to clean and assemble, and the powerful motor with no speed option. Chopper choped and blender blend wonderfully.Things I disl"/>
        <s v="This is my first coffee frother and I just loved it. It made the frothing ready for coffee in just 1 minute.,,Its a very good product. easy handling,,It is easy to use and easy to clean . Also light weight and good speed that is waht much needed for froth"/>
        <s v="Good mixer under 3500,Noise level is slightly high, but quite efficient,Product is ultimate 👌 super.,Mixer quality was very nice bt juicers jar not up to the mark,Very noisy. But works fine. Would have loved if it had extra bowl for that extra blade. Hec"/>
        <s v="Product is very handy but the water capacity is too low!Disappointed with the product's pricing considering its wattage and usage time. You can't iron more than 2 clothes before water refill.Since the mouth area is not that much, you'll need to move it so"/>
        <s v="Very usefull , lekin size mai zara choti h, otherwise fine,Durable and quality products. Essential for multi purpose use.,Product quality is good,Good quality product in such price. Fine spray. Cute little funnel and stickers were also there.Thumbs up 👍�"/>
        <s v="not a eassy to bare this product , in this product realsing heavvy  noise pollution in 4 th spped,Not Bad in this price,The fan works well at high speed. However, at low speed it makes a grinding noise.,3 mangaya tha ,1 mai bhut awaj  ara tha purane type "/>
        <s v="Like,Return value of spent money,Doesn't look like waterproof material.N small in size,The bag has two stitched fabric straps on either side that act as handles. These straps are not stitched properly and will break easily.,It’s diameter is not so large a"/>
        <s v="Ok,Badhiya h..,The attachments could have been a bit longer,This beater is less than half the price of regular branded ones but seems to do the job well.Not sure about heavy duty use but extremely handy for whisking eggs, ice cream, meringue, or light cak"/>
        <s v="Overall, I love this Oratech Coffee frother and have used it soooo many times since purchasing it. I mostly use it to make whipped coffee but I've also used it for mixing protein powder in milk and frothing milk / creamer for coffee.It is incredible effec"/>
        <s v="https://m.media-amazon.com/images/W/WEBP_402378-T2/images/I/7147iYDvBTL._SY88.jpg,decorative ,less noise upto medium speed ,overall OK .,Nice and silent fan 👌,while running on low speed, heavy noise is coming, havells need to improve..,Good fan,Does the "/>
        <s v="It’s easy to use and is okay I guess, doesn’t clean the lint completely but enough to not be spotted from the viewers point of view,It’s good,Nice &amp; Easy to use product,It’s very bad and within 2 -6 use it’s not working,If you have found this product, the"/>
        <s v="Easy to use.,Worked so well..you can go for it💯,Easy to use and saves time in cooking. Good to buy good if cost is below 600.,Great product,Product is nice working properly and customer support services is very good specially behaviour of customer care e"/>
        <s v="Rate required to reduce,Good product,Good,A good budget grinder from a renowned brand,Everything is fine with the product., doing it's best in this price range..,Looks Stunning and works good as expected,Okay good,But very bit slow but very nice"/>
        <s v="Excellent Heat distribution, perfectly cooks, heats nd grills, great for cakes, pizzas, roasting..plus great price range👊🏼👊🏼👍👍👍,Very good products, simple controls and easy to use. At a time 3 to 4  six inch baking tin can be kept. Rotisserie work "/>
        <s v="Does the work,Good,Superb,All good.,Philips a trust worthy product. Very easy to use and light weight iron,Great product. Has many features. But using them is tricky. I tried to use the Steam and Spray for a few weeks and gave up. I wish the Product Owner"/>
        <s v="The product is delivered in 1st week of Feb, 2021 which is almost the end of winter.It is used by my parents.Ease of use: better as compared to many othersIt has got three level of heating that can be selected by simply rotating the knob of a switch.(Some"/>
        <s v="Good product. Weight is reduced a bit,Damage product deliveredTwo times,works fine even after 4 months as of now going good,Fine  good to use,లైట్ వెయిట్,perfect for use,Good,👍 👍 👍 👍 👍"/>
        <s v="This product is good, its only customer support and service that is pathetic. If not for that this product would have had real good rating. I received a slightly defective piece where indicators where not working. I initially raised an issue about it but "/>
        <s v="Good,Easy to clean and use really a good one..,I try to grain orange yes it’s grain well I like the product,The blender being charge for 3 hours once the light become blue. After that it didn't run for 30 second for the banana shake even though didn't cho"/>
        <s v="Met expectations,Nice,Nice product..since it's cordless I can use it any where  easily. Its been 3 months I have been using it..no issues so far.,Deducted 1 star due to main pipe slightly dented and working time could have been a little more rather than 2"/>
        <s v="Have bought 5 different sealing machines online by far this is the best. And they have great support.,Hi,The machine works very well. Support is excellent. Had a issue after using it for more than 10 months, the support was great the issue was resolved im"/>
        <s v="New atavanc,Seems to be reasonable hot and heavy in weight as looking for.,Company improve heavy wait same thing 2 kg,No quality of box,Ok,Product is pretty good quality but taflon coating is not durable,I expected heavy weight but it is normal weight. Wo"/>
        <s v="I liked the design and the built of kettle.The price is also affordable.,Easy to use, very useful product for winter, 1.8 ltr qty is sufficient for 4_5 members.,This is an excellent product and user friendly. Have used it for 4 years and still continuing "/>
        <s v="Value for money,The quality of the tapes are as expected and they are really good. Value for money. This is the best rate I could find here for a lint roller.,Found this lint roller to be quite good. The adhesion is great. Needed this mainly to clean hair"/>
        <s v="Here is a try at a review of this product after using it for an year now.Use Case :-I am a NCR resident and the air pollution is as we know one of the worst possible if not the worst. I have it installed in the bedroom, about 300 sq ft so well within the "/>
        <s v="It is very beautiful looking and appears imported good for placing at one spot on office table etc. and not to be moved. It is very light so easily tumbles down. wire cord is very short. Heating is good. It is not strong and sturdy but made of plastic out"/>
        <s v="Value for money, performance well,Review after 1 month. Good product. 4 stars.,Easy to use, comfort to handle nice product,I got this dry iron today and it looks really good and I think it should be the ideal one for dry pressing and weight is quite heavy"/>
        <s v="It is a good product with easy to use functionality and easy to clean .Can accomodate and boil 7 eggs at a time, when water gets evaporated totally, it automatically cuts off the power supply and turns off the light .The bottom of water container can be u"/>
        <s v="First of all i wanted to buy one juicer to have juice instantly.. so i reviewed many juice blender and finally i bought this Philips HR1832.. i made carrot..apple... Orange.. promoganate..etc... All i did and had fantastic juice... Fruit pulp and waste al"/>
        <s v="This weighing scale is made of good quality material. Looks sturdy, weighs accurate but the scale I got has detective display. First 2 digits looks clear and then next digits are not clearly visible. I am returning this item and amazon accepted my return "/>
        <s v="Value for money,Not as effective as claimed, just an average product, built quality medicore.,Good, very good product, very easily to use good working. But charger cable is very vary short. I lick this.,the product is that good as the rating show it to be"/>
        <s v="Product is good, easy to use. But there is a misleading information on Amazon about warranty, In amazon they mentioned 2 Years of Warranty + 6 months of extended warranty. But when i contacted Customer care they told 1 Year of standard warranty + 1 year e"/>
        <s v="The vacuum claims to have a &quot;powerful motor,&quot; but it struggles to pick up even basic dirt and debris. I have tried using it on both carpet and hard surfaces with little success.Additionally, the dust collection feature is practically non-existent. Despite"/>
        <s v="The first time I tried it send the eggs and the milk cream all over the kitchen. Big mess so i suggest that you try it with water in a cup or bowl to get the feel of it. Then you will fall in love with this gadget. Easy to clean just rinse under the tap. "/>
        <s v="Nice product &amp; good quality,Value for money, as per description.,Very easy useful,Good product,Product is good,Good,Good,Best to buy under 500. Comes with warranty card. Cable Quality is good"/>
        <s v="Value for money,Like,Okk,Product is good but within 2 years stopped performing &amp; customer care also not supportive,Cooling is very fast but overall fit finish not good. Plastic tank covers not locking and was in open condition.,Except customer support rem"/>
        <s v="Havells water heater,Good product with reasonable price,https://m.media-amazon.com/images/W/WEBP_402378-T1/images/I/51QHUZvZxrL._SY88.jpg,Good product,Very excellent product. Nice compact and stylish. Coming to purpose it is meant for serves well as on it"/>
        <s v="Works really well, perfectly boiled eggs without cracking eggs which happens in gas stove cooking and very easy to clean.,Build material is decent. Issue I found a little was with cleaning the heat pan. But it's so much better than the half price cheap on"/>
        <s v="Current problem in water,I would say not a bad purchase. As the size is small it can hot hold lot of hot water but still very handy for kitchen. If used with very moderate tap speed, it can give you moderate warm water continually which is a plus. Should "/>
        <s v="Value for money,Good product and very good working,Finally, I got the right induction cooktop I am searching for. Amazon basic is the best in class. Fast heating, no words. Superfast delivery by Amazon.,I like the various temperature controlbuttons.,https"/>
        <s v="It's good but it's a little weak at the end also, sometimes starts on its own with batteries without touching the button,I love it! So good for my go to morning coffee... It works just like milk frothed of a real coffee machine,Not working after some days"/>
        <s v="After going through many reviews and checking multiple brands, decided to settle with Philips AC2887/20. Not sure how accurate is the PMI number it is displaying, but we can feel a noticeable difference after using it for over a month. Cleaning the filter"/>
        <s v="I was very impressed by the quality of this basket - I found it sturdier than Cello brand's laundry basket. I ordered one more basket in black but unfortunately the finish of the product on the inside wasn't smooth. I wanted to store washed laundry in the"/>
        <s v="You have to get used to changes in flavours as compared to fried foods. Device is easy to use and clean.,Best product for chicken roast,Good product but the capacity is sufficient only for nuclear families. And you will need to cook/ grill 2_3 times, can'"/>
        <s v="Like and happy,,Please don't buy this heater, it stopped working in just 2 days.... And not able to return the product also... Waste of money"/>
        <s v="Takes space and not convenient if in a hurry. The handheld model would be better suited and more useful for frequent use.,I used this product once after reading the manual. The first impression after using it on 3 cotton shirts without starch and one pant"/>
        <s v="Very isedul to chop veggies in a very short time. Elders in family use it very easily to help cooking. Much time saving one,Good and sturdy,Very nice quality...got the same product as mentioned... Very much happy about the results I'm getting of it.. qual"/>
        <s v="Smoothies and dry grinding.Consumes less space.,most third class product.. motor is not able to take load and everytime smoke comes out..service is too bad..dont buy this product..its after 10 months feedback,I received the product and the rotor blade alo"/>
        <s v="The product is quite small.. easy to learn and light weight.. working fine..the only sad thing is no warranty card given..Machine cover also for machine is good.. the free kit is also good..,Machine is excellent for beginners. However the package was miss"/>
        <s v="Quality product but not very useful as far as ironing is concerned.,Delivery was on time as mentioned by amazon - so keep it up.The Product is kind of gift so not having much info or data in hand but whatever is shared I put it on here.The product is used"/>
        <s v="I liked that it is so convenient to carry,Waste of money. Defective product, cheap quality. doesn’t blend at all,https://m.media-amazon.com/images/I/71IVsjyZ13L._SY88.jpg,First charge problemSecond motor proble,https://m.media-amazon.com/images/I/61aXXxIx"/>
        <s v="disadvantages:- a transparent jar does not sit tightly.  even after replacing the first mixer.  The second replacement came exactly the same.does not seem to affect the work.Makes smoothies great! I hold the bowl with my hand, but without a hand it keeps "/>
        <s v="Product and Service Review-Buying price 8999 during prime day sale with 10% discount from HDFC DEBIT CARD.PRODUCT REVIEW!RATING 4/5This is a new model launched during prime day from Eureka Forbes Aquaguard line of products named Aquasure delight.The produ"/>
        <s v="been 2 months since i got these i can slowly see the fabric coming off and the bare cardboard peeking through. but it depends on how you handle it in my opinion. but they can be folded flat and stored in tiny spaces which is great!!,Cost high but good,Sup"/>
        <s v="This is aesthetically the most appealing Digital Kitchen scale out of the available choices. Though it is also by far the most expensive, it is value for money considering the followig pros:1. Functionality: It has only two touch buttons which integrate a"/>
        <s v="Best,Only issue is that you might misjudge its size. It's kind of too big, especially if you're living in hostels, like me. Using it for anything other than boiling water usually turns out to be pretty inconvenient for that reason. Even washing it at time"/>
        <s v="The decision to buy  this2)Purely on The cost of similar branded item  is around Rs16000 =002)I  use this Vacuum cleaner only occasionally and based on my need and I  feel floor requires vaccum cleaning.Under the above condition this item serves purposeCo"/>
        <s v="It's very easy to use. And easy to clean. It does it's jób as described. Only drawback is that, the motor unit heats up v very quickly🥵, even with very little use. I have only used this product twice so far, so I can't speak for its durability. Also the "/>
        <s v="It's good product you can face challenge in starting but once you learn this is easy you can sew clothes from anywhere you want.,The product works well. We can use for quick fixes. Option to use power adapter is very useful.Cons: Can't change direction of"/>
        <s v="Light weight steam iron is very useful,Very good,Very good quality. Light weight, Fantastic product and it matches the product description and features that was shown in the review.,Best product,It's very useful and easy to handle. It gives fine finish.,E"/>
        <s v="After about a month of usage this is an over all a good product from Inalsa, here are the key highlights:1.  Has dual speed options to chop onions/tomatoes for tadka and also make purees/chutnies etc. Does both effortlessly.2. Powerful 400 watt motor cuts"/>
        <s v="Over all good, Easy to use.*But do remember there is no existing button to set Hard, medium and soft boil. Its totally depend on how much you have fill water level.Like 50ml for Hard boil,It just different way to fool people to show up Soft, Medium and Ha"/>
        <s v="A great product of convenience. The only drawback being the heating or grilling time seems to be a little more after regular use than it was when brand new. But otherwise a great product to reduce all the hustle!!,Came with a small scratch on the casing a"/>
        <s v="1) Cord Length could be increased little more (~5cm-10cm) because Medium Bucket size is adequate for Covering of Cord length for water up to 60% of water in bucket2) Excellently Easy to Use for old people (above age of 75) also3) Hope, Durability is Good "/>
        <s v="Handy but no carpet cleaning. Stops in 10-15 min of continuous use..takes another 10 min to cool and restart...ok for cars  may be. The filter cleaning is difficult. I returned my product.,The equipment trips very frequently due to overheat. It's happenin"/>
        <s v="it is not useful in Winter as the water is coming normal temperature.,,There's no support for the product . You will not get the warranty. It should be mention somewhere.,Very nice,I have ordered it again, i am using the last one from last two years. Work"/>
        <s v="I bought 5ltr 3kw model 10 days before Provides hot water just below boiling temprature 80°-95°C in 4-5min if provided mild cold tank water and auto cutoff after reaching hot temprature,Pipes/installation/plug not included installation is 350 +18℅= 413 rs"/>
        <s v="This machine can easily brew coffee for a family of 4-6 members at a time. Some people asked whether this can be used in a cafe. The answer is simple 'NO'. Reason is that this isn't a sophisticated machine like a professional commercial grade coffee brewe"/>
        <s v="Value for money,Bahot achha product he ye,Iron got damaged in just 1 year. While past few months I used before that just using occasionally like 1 time in month. Same uses of grinder. But currently grinder working fine. This review date 30 dec&quot;22 purchase"/>
        <s v="It’s a good product and I’m using it since 1 week and it’s performing well,I like the product but the code is small,It's good and easy to use .  Full Paisa wasul hai but cord thoda sa aur bada hona chahiye tha.,Good for hot water in minutes, But it has 2 "/>
        <s v="The first one was not working. So got a replacement of the same within 2 days. Thank you Amazon. Now the new one is working but the battery life is not so good.,It is very light, portable, battery life is good and it's blowing fast wind of its capacity.,1"/>
        <s v="Light weight,Product is compact and goog looking.Due to light weights sometimes need hard press. Heating is quick but feels inappropriate.Cord sometimes abstract on standby.Not that much effective on cotton which requires hard press.Does lught and quick p"/>
        <s v="Prestige water purifier cartridge is obviously good. But it lasts very less number of days. It doesn't even last more than 2.5 months for 2 people. Also the MRP is cut off and it is sold at a higher price.,This Product normal sediment water filter, but no"/>
        <s v="Perfect for room heating ..... Noiseless,,Silent instant heating within 30 seconds. Easy to carry just a small suggestion that it should have left and right wind blower also instead of only up and down. Best product not saying it in this range but I have "/>
        <s v="Great product light weight n accuracy as of now good n easy to use.... must have in every kitchen,The product looks exactly same like it's shown in pic, wonderful design and also its accurate. I would highly recommend this product for your kitchen.,Nice p"/>
        <s v="Ok,For replacing battery of Purit 23 advanced water purifier. Got what i required.,Good,Very good,I like it,Been using it since 5 years,ok,Nice product"/>
        <s v="Very good product at this price exactly as shown...,Product is good.large storage capacity.the only drawback is that when is opened  it smell like hell.i hv to to sat  them outdoor from my house for 1 day.then they r at least tolerable.otherwise it's very"/>
        <s v="It’s good and easy to use,The product appears cheap but works alright. As you might know from the product description, there are speed settings. Decent product for this price range.,Its very nice n poweful, but needs proper care n cleanup after every use,"/>
        <s v="Writing this review after a month of use.Works absolutely fine, i use it for my tailoring projects. I had a question regarding water dripping bt the company was prompt to send salesman and resolve my queries. Also a tip that I have heard from alot of tech"/>
        <s v="Ok,The product works very well. The support is also good. The product was not delivered with the required water inlet and outlet connecting pipe and 15A 3 Pin electric plug. Had to run around for procuring them. Wish Bajaj packaged this in the product.,I "/>
        <s v="Good to use,Really good product in this price as compared to other expensive products. Does it's job properly. Roller doesn't come out if you scroll it properly. Adhesive is good in removing febric lints. Doesn't come with a cover but you can keep the use"/>
        <s v="Apart from it leaving a watermark on table, it's been a good experience.,Good product but one issue i found that the head from where cool mist air comes should be flexible to rotate to any direction. Now suppose you are keeping in table and sitting on cha"/>
        <s v="Worth buying for eggetarians,Working great so far!Value for money!4 stars as wire is very short in length!,I like this product and it is worth for money,Very good item,Value for money,Easy to use,Easy to use and easy to handle,It is awsome product,Good qu"/>
        <s v="The product arrived on time and in good condition.It is not only portable but also convenient as it uses a standard plug that can be plugged into normal 5Amp sockets.I mostly just use it to heat my bathrooms as its a low wattage heater and thus can only w"/>
        <s v="Nice machine for adults at home .. who need small appliance which can do work in jiffy.,,Easy to use,Double blade option works fantastic... Body is sturdy... Chops stuff super fast and super fine...,Very poor qualityNew product refuse to operate,The botto"/>
        <s v="As always amazon never disappointes if you are finding best quality product st low price go for it.,https://m.media-amazon.com/images/W/WEBP_402378-T2/images/I/51-YaFM4jHL._SY88.jpg,I like the product.it’s too cheap on Amazon,Good product,Where is pipes ?"/>
        <s v="Does the job well,doesn't work on sand. though the suction is very good, the sand stays back no matter which lead you use.,Ok ok,Easy to use product (I used it for the first time without knowing the know-how of its use). Cleans almost 90% of your mess ins"/>
        <s v="Good quality but cord is too short .it is ok for sandwiches.,Value for money product, does what it promises. Ceramic coating.Peoduct designers did not make a single sandwich with this. Product usage images and actual usage does not match. The hinge mechan"/>
        <s v="Good product but price 800-900 ok it's product good,Easy to use, Very Handy.,Auto cut  continue starts fan...which lower down the temp.,I liked the swivelling action to spread the heat,Beat product,,Best room heater.thank you,I received the broken article"/>
        <s v="Heater is good for regular sized room, might not work on bigger room or hall but for regular sized room it's heavenly,Like very much.,The hotty model produced by inalsa is sturdy and compact in design easy to handle good quality of cable and fast heating "/>
        <s v="no doubt product is good but after 2 month product auto power cut funtion not working so try to claim warrenty but havells said talk to amazon and amazon said talk to havells both the comany raise our hand. by the way product gave 2 year warrenty but they"/>
        <s v="Overall nice poduct just one problem is that is the cord length only rest awesome. Easy to clean and easy to handle.,We used this for sandwich making and it performed well. The plates for grill and waffle making are readily interchangeable. The cord lengt"/>
        <s v="Bought this almost a month ago, so far it works well. Suction power is above average. Blower feature is a nice addition. Only con is it's a bit loud.,Very nice product.....really amazing,It's very sturdy, wheels are very good so u can take it wherever you"/>
        <s v="Not sufficient power,the product is more like a toy for kids. can't use  it as a proper juicer. power back up is very poor.,Ok,I had to replace this product first time because it was leaking and now after replacement the new one has no battery backup and "/>
        <s v="It doesn't make any noise. Speed okay for this price range. Light weight. I don't face' any issues in this fan. Over are good.,Good fan from Crompton,Fan was well built and value for money. The noise at the top speed is kinda loud. (can't complain with th"/>
        <s v="One of the best juicer mixer I have ever used till date. Used almost all renowned brands but this one is class apart. 3rd purchase in the family circle,Nice,It is unique machine it can do everything which we went from a. Juicer machine fine quality of mix"/>
        <s v="I like the service most and the product,Note: Writing the product right after installation.Product looks nice and the storage capacity is good enough for a family of 5. The technician is very friendly and installed the product without issues. Will write a"/>
        <s v="The pricing is good, using is very easy but the product is not too much worth to buy.,I have been using a similar coffee percolator for over 20 years now - and my old workhorse, a Chinese (Nova) is still capable. Since it was white, and therefore a very u"/>
        <s v="no,There should be a fan speed control option.,Overall very good,Little noisy but expected,Fan is slightly noiseOperating switch is too hard for aged person,Best in market,Good product. easy to use.,Received 2 days ago, looks, color r good. Heating nice, "/>
        <s v="Everything is fine about the product, light weight, good air blower and good heating, most important price is good,Best you can in this winter without doubt go for it,thanks Amazon for this heater,built quality as per description,haneul brand same as ment"/>
        <s v="It's good  nd amazing product,Very nice product. Very low noise, leaves no dryness in air, elegant in looks, very fastly heat the room. Safely design. happy to purchase this  heater . 🤩⭐👍,It maintain the room temperature and provides sufficient heat.,It"/>
        <s v="It's a good product for strong daily laundry clothes. Fine quality!,Flimsy and the lid alignment is not good design. Colour is sober which i liked better and not bright brown. I've Milton and size is almost same though Milton bottom is a bit wider. I like"/>
        <s v="A good fan. Very sad no regulator, and had to spend money for a regulator,Iam like this prodect amazing,I’ve been using it since last 4 months and it doesn’t have any issues so far. Product came with all the necessary items and it works perfectly fine.,Ro"/>
        <s v="Product works very well, easy to use i recommend to this product shakti s5 to all,To noise!,vary good washer, product work vary well ,go for it,Paisa vasool,Awesome Car Washer for Domestic use. Good Pressure for superior cleaning. But Inlet pipe should ha"/>
        <s v="Purchased from Amazon for full price under no offers, still beat competitors by Rs.163Order was placed on Thursday 01/12/22, late in the evening at 11 pm.Was to be Delivered on Thursday 08/12/22 but arrived early on Monday 05/12/22 at 10 am.Quite satisfie"/>
        <s v="Plastic is not of very good quality thought but it does the job well and it is easy to use.,,Nice product,I bought this product at a price of rs 335, at this price product is good, but don't know how long will it work, as blades are quite low quality, pla"/>
        <s v="I have used multiple air fryers. But this one is best and value for money,Good product and a excellent demo was given by Manikandan on video call.However we returned this to get a higher version of this.,It's a good product, worth the money. The virtual i"/>
        <s v="https://m.media-amazon.com/images/W/WEBP_402378-T2/images/I/71udR616RpL._SY88.jpg,Our mission is to purify drinking water and make it safe to drink.  In that case this Eco water saver 10L is very useful.  TDS of my bore well water is 472 ppm and TDS of pu"/>
        <s v=",Good product.Initially a duplicate product was sent by the seller.We found out this using the barcode printed to check the genuineness.After a replacement request we got a original product but the plug was not working.After a service request technician c"/>
        <s v="It's okay,Product good,All ok but heat is less on full speed. Today is 6 October if u replace it with better quality .I will be thankful.today is last day.,Overall good quality product. Like it and recommend it.,I trust the Philips iron and this has deliv"/>
        <s v="https://m.media-amazon.com/images/I/61-rEB6Cb2L._SY88.jpg,What do you expect from laundry bag?To store clothes or something like thatSo yeah it's doing the job 😂,It's big nd good,Good, little small can take 5-6 shirts.,Nice,It is of small size.,Same as s"/>
        <s v="You can buy a good product.,Purchased this spare jar after 6 yrs of use.,Good product,It's nice,not cheaper same cost of shop.good result when using this jar,Best but not the same as the original one which we get in the box when we buy a mixxer,Like,Quali"/>
        <s v="The iron plate coating isn't good. Sticks on clothes, especially on printed shirts.,Good to use,Value for money.,Value for money,V Good,Nice product fast heating very good product,Gets through everyday work easily. Temp.  control is good. The indicator is"/>
        <s v="Very happy with the product performance.Installation: Very easy to start using. Had to wait for 2 days for the technician but with the instructions from box, you can start yourself without waiting.In the box: 10 disposable mops, 1 washable mops, 2 side br"/>
        <s v="Quality very good, but 1 injection syringe must be add in this kit,It is an original product. Got it at a discounted price.  Everybody should consider it.,Genuine product from kent,Kent Gold, Optima, Gold+ Spare Kit is a very good product  , I purchase th"/>
        <s v="Filter not effective,The best water purifier I have ever seen. It purifies the water and their is no impurities present in it. I have used other products but this is the best. The quality is also very good and durable . Highly recommended,I'm literally va"/>
        <s v="The heating capacity is zero .Moreover i have initiated return request. Noone has come to collect it,Best heater at this price. Quality is very good . Suggest everyone to purchase this heater.......... amazing product to buy..."/>
        <s v="Good product to buy,Value for Money,Easy to use,Good product,Mixer grinder is good, easy to use and sound bit high. But all the jar lid is not good so cheap quality lid, it's get removed top lid, plastic handle comes out from top, but overall is good and "/>
        <s v="https://m.media-amazon.com/images/I/61PfDZp8UzL._SY88.jpg,Easy to use,Items tap is not good for users,Very good 😊,Value for money, working fine,It is not suitable for my tap,I liked..so product good. So happy amazon.. Liked amazon products provided Sum l"/>
        <s v="plastic material not good just ok,,Nice pedestal fan for havells company..,supplied without remote.,I cannot fit The Oscillating knob of of the fan , so the fan cannot be made steady. I am afraid that the inside fitting for this knob is broken or misfitte"/>
        <s v="Nice product, low noise and good suction power in price range, received damaged packet and without hose pipe, but over all product is good worth of money,Received the product on time. Have used it once to clean and its easy to use , works well. The heatin"/>
        <s v="Average products,This isn’t useful for smoothies. Good for lassi or cold coffee that too was leaking.,Nice for light fruits,Not continue works,,Overall good but can blend only softer food or fruits,I am using this Blender for 1 weeks and Now I must say it"/>
        <s v="Hi viewers so I bought this product after watching the endless hauls of #amazonfinds. As much as I was excited for the use of the product, it did not prove to be as useful. The sealing side does not heat enough for a packet to be sealed well. The cutter s"/>
        <s v="Very good product..only thing I found lacking was quality of non stick should be little more better..good to use..,Nice but lock has little rust as shown in picture,Performs as expected.,Good product,It's a light weight product.,good product.... toasts we"/>
        <s v="Like the product with decent look,Newely installed , now there is no issue,Batter than buying 15k 20k branded ro. Just use 3-4 yrs and buy a new one. Best 👍💯hai,https://m.media-amazon.com/images/I/61HN2ZnNzFL._SY88.jpg,Indication switch should be there "/>
        <s v="I take it my food habits in three weeks. Better result.,LightGreat designeasy manouverabilityfast heatingwhat else can one want... absolute go for product!,Go for it,Good,Simple, light and easy to use ...best at its price,Temperature control pr5,its too l"/>
        <s v="Very short wire to connect to my switch,Nice,,Very good product,Good,Turns on heat initially and then doesn’t heat up. Eventually needs to cool down completely to again start heating again. Wouldn’t recommend buying.,Excellent product pls buy.,Nice"/>
        <s v="Very good product go for it and save for your money.,Nice product,Good and easy to use,Good work done with a whole family,Must buy ...genuinely I would recommend this for boiling eggs...it boils egg so fast and I wonder how does it peel so perfectly 🥰  j"/>
        <s v="It gives hot water but only after 25 min of running which I feel a bit slow.  Let's wait for years now to come up with it's performance.,Good very good,I am already using 25 liter of the same geyser but no issues till date .,Good product, one con: very no"/>
        <s v="https://m.media-amazon.com/images/I/51gBvXGDt3L._SY88.jpg,Best fan with perfect performance,  great air with no voice .,As in picture looking same,2 months in using product. Good looking, dust resistant. Only issue I think of its heavy by normal fan stand"/>
        <s v="Device was sturdy and handy, suction power is quite strong all the attachments are good, except the extension pipe was so weak that it gets crumpled when it comes in contact with any object.,I bought this to get rid of dog hair on my bed and it does the j"/>
        <s v="The product is working fine. But at this price range there should be a temperature regulator. We are always using silicon spatula but the Teflon coating is coming off on its own. Product is functioning with in the described specifications,Compact,Good and"/>
        <s v="Good service,Good,I like this product,taste is also good 👍👍,Worth for money product.,Ok,I am updating my review, hope it will get published and the who's and who of the brand will pay attention to it. After every two to three months the unit is having p"/>
        <s v="I bought &quot;Havells 3lts Instant Geyser 4.5KW White/Blue&quot; and I'm really happy I made this decision.Let me start with why I went for &quot;Instant Geyser&quot; instead of &quot;Storage Geyser&quot;.-Storage geyser's have a tank to store water and heat it.-For example a 10litre"/>
        <s v="Good product received and i give you this full review after 7days,Value for Money,Easy and handy to operate,I received my frother machine it's good for price and the motor is also good works well have 3 different speed one can adjust as per requirement ho"/>
        <s v="Good,Adequate and efficient are the most apt words. Its really of excellent quality , usage and VFM. I recommend it to all small families from one to five.Extremely functional, excellent quality, easy to maintain, clean. Takes little space. It doubles up "/>
        <s v="It is a nice product it does what as it says but the only thing is it does not have a great speed if you put a dura cell battery then Only it will show the speed and second thing is the frother my friend recieved from insta cuppa is another and what i rec"/>
        <s v="The product does it’s job really well. Just feels a little heavy.,It is easy to use and wrinkle free and happy for using first time. Thank you Amazon.,Good product,First of all I really like the color of this iron. This is so cute to hold and use it. I wa"/>
        <s v="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s v="In this price worth to go for,Yet to use it but looks quite classy and sturdy. Design is nice and base is detachable for easy cleaning.,Nice product, strong and finish, easy to use and clean, Like it,Good,The quality of the product is good and it's very e"/>
        <s v="Pros:1) Looking at the picture, I thought it would just be the blender with some cap to cover the blade. Turns out the &quot;cap&quot; was actually a pretty nice container to blend small amounts of anything. The container itself seems of great quality, has measurem"/>
        <s v="Like,Loved the product alot. After cleaning off the lint, clothes looked good as new.,This lint remover is just too good...very easy to use and easy to clean...it removes the lint completely and gives a fresh look to the clothes.,Absolutely love the produ"/>
        <s v="It's very useful in winter when it gets cold and curd does not form properly. It maintains fixed temperature enabling fermentation process. I gave one star less because it does not have any handles so holding the apparatus can be tricky as it has this smo"/>
        <s v="It's a nice product, does the needful. Was easy to assemble and it's technology is really getting the juice from the fruits or vegetables properly and there is very less waste.,Easy to make any kind of juice, just love it.,Product is good,The juice from t"/>
        <s v="its light weight easy to use but is not worth for the value,Very good product,Good,Very good quality,Easy to to use,,Good and very happy with this product,Value for money @600₹,Easy to use"/>
        <s v="Suction power mentioned no where on product spec or packaging. But surprisingly it's having good suction do most of the cleaning effortlessly.I purchase 3ltr version which having button to control suction.It's some what true that suction reduced when dust"/>
        <s v="Awesome,I am purchase July month 2022. Product was repaired. I informed to customer service. He assigned Technic. Said this product was replaced with 10days. But still issue was resolved. Again call with customer care.  He said not in our control. We asai"/>
        <s v="Overall heater is good but it's size is small but it can make small area heat within few seconds,,Power Cord length ..very very short, and Function Knobs have no Written Marking of the Functions.,Material used is not of a good quality. No after sell servi"/>
        <s v="It's been just a week ... So yet to know the performance overall but till date it's working fine,Good,Good quality,Battery capacity is very poor of power,Product is fine but I was disappointed by seeing Made in china lable on Png version. Also seller sent"/>
        <s v="Good iron, loved the cordless way of using it. Instant heating, with steam flow for crisp ironing.,Good iron box. Steam is as advertised. Irons well. A notch above swivel chord when it comes to cordless convenience. 100ml measuring cup was cracked as it i"/>
        <s v="Beat with hand blander,Its decent performance,Thik h,Good product,Speed 1 and speed 2 was not working, it starts from speed 3. So returned.,Good and value for money,Not good as per price,Fast delivery. Received on 30.11.22. small &amp; elegant hand mixer with"/>
        <s v="2 rods can not be switched seperately, selecting 1 rod always switches on the top rod.,,"/>
        <s v="Can buy it,its really a good product for the price,Ok,Very good,Product is nice. I used it for idli dosa barter.Kindly suggest what to do?,The device is good but very loud!,The jar is damaged.,Ok good.."/>
        <s v="Has only one blade in jar and the jar quality is very bad.,After using for one month, it stopped working and amazon customer care is asking to reach out pegion customer care but, i have been calling several numbers from past week no one's responding, no c"/>
        <s v="Perfect for winter,MEETS ALL MY REQUIREMENT,Good but expensive product with working process,Since I have tried Bajaj 13 fins oil heater, this 11 fin heater is not worth it. The quality is good just for the looks however the fins are very thin and unable t"/>
        <s v="I have been using this Geyser for almost two months. it heats up the water in just 15 minutes and quite power efficient. Uses almost half a unit for two person. And if you leave it on for the whole day its around 1 unit. Very power efficient. And looks st"/>
        <s v="My only concern is longevity, so let's see how long this one lasts. Otherwise, it's quite quite useful, especially during winters.,Good looking but light weight. Not easy to clean.,Nice product,I bought this as it is made in india. It is light weight whic"/>
        <s v="Good product and superb fast heating.As it was small tank if u need to get bucket water1. On geyser and wait till water gets heated (2-3mins) ON TAP and fill bucket with hot water.2. OFF TAP and wait for another round of water heating then again fill buck"/>
        <s v="Good,https://m.media-amazon.com/images/I/41D5G0vX76L._SY88.jpg,Worth for the price,Compact and lightweight,Nice,Nice product easy to use, price also good,Nice,Chenagidye"/>
        <s v="Good quality,Super 👌,Worth for the money but the knob is slippery,Good product,Nice,Ok,Little bit of noice,Good"/>
        <s v="Im really satisfied with this geyser im using this geyser for all my home purpose,I give to it average rating.Not bad but Good.,Energy efficient,value for money,Product is good and experience has been good.,After installation of geyser for 15ltrs. We are "/>
        <s v="Very nice,Efficiency is good , cost is little more compared to it's competitors.,Product quality is good but after sales support from LG local services center are grossly disappointing, don't misread into the installation charges. You will be in for a sur"/>
        <s v="Though I bought a pack of two, after seeing the pictures and checking model, I received only one compatible with my Aquasure, the other is different and not compatible with my unit. So essentially my money for the other is wasted because the return window"/>
        <s v="It is broken and it is not useful. Please change this product,product is so so... the plastic quality is not so good as per the price.it claims that it can be stuck in the metallic areas like fridge but the magnet is not working.,The first one was not wor"/>
        <s v="Small and compact. Literally the size of your hand.Heated up two cups of water to 75c (hot coffee temperature) in a few minutes.Great for the avid backpacker,Not the best but ok with price. It is small so it only takes less space. Looks good.,It takes rep"/>
        <s v="The one I got with the mixer grinder lasted only for 8-9 months, hence I had to buy a new one.Grinds well though.,Quality is very good, i must recommend it for sujata mixer grinder. Go for it if you want chutney jar, as its a best one.,Worked seamlessly w"/>
        <s v=",after 15 days uts 2 tubes not working...waste of money,Fuse early,The item is nice, light weight and good to use. The only issue is crude finish. The grill is coming off from sides. The reflector surface is bulging out and appears that it may break with "/>
        <s v="Thought it would be enough to warm 2 room and passage but it's heating fan is so small even 10*10 room heating took 3 hours to warm. They have BTC but it doesn't help to warm quickly,,It is a good product and this month I bought 3 pieces. The last one loo"/>
        <s v="I installed it myself in my kitchen and it is very useful.,Good,,Heating of water good. But water become so hot u can't put your hand in it , if it mixes the cold or running water with the hot water it will be good. Or water temperature can be adjusted it"/>
        <s v="It’s easy to use and amazing product by amazonThank you !,Waffles came out nice &amp; crisp. The product did a great job. Rather than spending high bucks on Branded ones like Borosil or Prestige, I would recommend this Waffle machine. It's value for money. Fo"/>
        <s v="Best performance, I buy it twice...Really best for medium room...,Without power plug deliveredNever expected.,It's small and body is also poor quality,,Damig,durability,The product is durable and value of Money.It's very good product in this range.The qua"/>
        <s v="I like it,It's a good investment to always be accurate about the grams in your purchase. But it's comparative small in size, so it's not good for ambitious individuals.,Good accuracy, but if someone wants more higher accuracy eg. 5,6,10,15 grams, this pro"/>
        <s v="Thik hai,Recommend for you,Riturn my product it is broken,I like the product but the wire is too small,Metal used is too thin in thickness as it was dented while delivered and same was rectified with bare hands.Cord was also smaller in length. But overall"/>
        <s v="It's been 15 days of using this product. Heating is quick. Though it caters only half of the bucket ( that's expected in 3 L) . Quick delivery. I read the reviews earlier. So i opted for local electrician to install. I had the accessories of previous geys"/>
        <s v="This product of yours company is heating 5 liters of water in 15-20 minutes, it's wastage both electricity and money.,Very Bad Quality of wire, and Rod.,The product is just ok, but the quality is a bit low, but you can't expect a premium at this cost.,Ver"/>
        <s v="1. The steel quality could have been better, but it is adequate.2. The second major problem is that neither the upper nor lower container has a handle, and so when you try to open them after 15 minutes, they are still hot, making it difficult for children"/>
        <s v="The quality of coffee maker is excellent a DM very ease on making coffee and getting served hot.,The silver color is much better compared to stainless steel finish. Lov my coffee made in this! This should be advertised as suited for 4 cups not 6.,Does the"/>
        <s v="👍,Good quality. Easy to use.,nice,Value for money,Value of money,Good filter, I'm using for Kent RO,It's an excellent product at this price. I used to call the RO service guy for changing the SF. RO guys charged ne 250/- for candle and 250/- for service "/>
        <s v="Nice iorn in this price every one should take this,The product is good as usual. But it can helps to iron the lite fabrics. If you increase the heat the fabric is getting damaged easily. It is used to iron the shirts, jeans, cotton sarees,cotton pants.,Pr"/>
        <s v="An easy-to-use coffee filter at a reasonable price.,Value for money, fit and finish is good,Good for 3 glasses of filter coffee.,I am relishing the original filter coffee taste in North India.,I give it 5 stars as it is the same as shown and good and easy"/>
        <s v="Original part costs 4 times more as per service guy. Worked without issues on pureit classic g2. The snap pin connectors need to be manually pried open (use a safety pin and YouTube) I used the AC power cord sis as-is because the pureit part had a resisto"/>
        <s v="1) Best product2) Room gets warm within few mins3) Quality is nice4) Timer option is very useful5) Portable,,,Like it,By continuing use it work fine. Small but effective product. No more space required to store and use. In a short time my room temperature"/>
        <s v="It’s easy to clean and better than plastic so it’s a win win,at this price it’s great deal,Serves the purpose . Nice quality. If you are a baker you should have measuring spoons.,good quality,Good One.,Not been long time so don't know it it lasts but look"/>
        <s v="Value for money,This fits perfectly with the filter I have. It is worth the purchase.,Not so good,Very usefull product for reasonable price.. ❤.,The filter Quality is good, I order this once in every 4 months. I change filter my self.,I ordered and return"/>
        <s v="Nice,Good iron, performance, look and shape is very good,I like this product,Yes,Working well now.,Nice product,Acch hai,GOOD"/>
        <s v="3Kw huge consumption.rest is ok.and control is only by flow of water so you cannot set temprature and wastage of water is little more,I have been using it since February 2022.Here are some points where it failed my expectations.1. The temperature doesn't "/>
        <s v="Na,గ్యారంటీ,Good use for getting instant heat water.I have used it for last 9 months it was still good and no issues.,Very bad product don't bye used product i received,If you don't have hot water line installation in kitchen. This is the best solution. I"/>
        <s v="Excellent and useful product, easy to use. Water quality is superb. Only issue being, how will we know if the cartridge needs to be replaced. Where from can we get these? Presently ordering 1 more filter!,# Easy to use.# Buid quality could be improved.# W"/>
        <s v="Best mixer as compared to flimsy  350w,750w. We use daily since last 4 yrs grinding coconut, dosa batter, dry chutney etc. Go for it, tried many branded but this product is wonderful,Best value for money. My mom is pleased with the grinder's performance. "/>
        <s v="Good product,Noise levels are high. But overall product is value for money,Bought this product for a second time in 3 days after testing it's utility. Used it to grind 3 different hard spices and achieved the desired result. The heating issue is expected "/>
        <s v="Good product,I bought this as a gift. The person using this product has not complained. So, there is just that much I can attest.,Very good for this price rangeEasy to use and good product 🙂🙂🙂,Looks nice ...need to use it and get back,I used the produc"/>
        <s v="I used it to make pulao and curry. It is eqsy to clean and easy to use. A temperature regulator would have been more useful  for certain cases.,Nice and satisfactory product.,It's vary handy and kitchen friendly. The price is also reasonable.,It is value "/>
        <s v="Tried for two days good experience and great product with excellent quality with fast and powerful blades,Please don't buy this product as it is not all useful it got broken while washing totally money wastage please don't buy"/>
        <s v="Bought this product after going through lots of reviews on Amazon and other websites. I can say that the product is worth it. The first dish we tried on for new year was Tangdi kabab. It was perfectly cooked. Awesome product for a family of 4-5 members.,I"/>
        <s v="If y want to use it for light clothes line silk and chiffon it's great, but for heavy clothes like cotton and linen it doesn't heatup that much you have to press harder and it takes lot of time ,i feel i doesn't have that much heating capacity. Otherwise "/>
        <s v="I like instant heating, I didn't get warranty card, I am using the product in bathroom for bathing purpose. Null from where the hot water comes should be lengthened,quality is good,I like this small or instant geyser. Awesome product.,Best sellers,Product"/>
        <s v="This neat, lightweight device responds without delay. No waiting with the button pressed and counting seconds before a figure is displayed! A single tap is all it takes to change measurements, start up, or switch off. This sleek beauty can weigh something"/>
        <s v="The blower functionality is good. the brush nozzle is not good, it breaks on sharp corners. overall its worth buying for small cleaning.,A very premium look and feel product. works well, I use it to clean my laptops and other electronics.,I really like th"/>
        <s v="* Easy and quick heating* Price 1099 is best in class* 1 year + 6 month additional warranty on.  registered device is very good in class* best product for those who uses occasionally (10-15 times in year ) because it will last for years if use is limitedO"/>
        <s v="Very small it is, hardly for less than 6 heavy clothes.Very good for single person but not for family .,Too small for home use good for travel,Value for money,I like the product.value for money,Nice product..,I'm happy with the product as it's highly port"/>
        <s v="The only issue is that the built quality is very poor. It broke on 2nd use. Rest the adhesion is good.,The product is not sturdy, the handle broke after a weekThe adhesive is working, but it is too diffuct to peel the tape,Product is okay but the stick is"/>
        <s v="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
        <s v="Only one pump works and the other one stopped working. Waste of money!,Good 👍,Not value for money, material is very weak. For same cost you will get 4 bottles in the local stores,Product is good, worth for money and easy to use,Does not give a fine mist "/>
        <s v="Easy to make milkshakes and diet smoothies..Useful.,Very good quality 😌,,This product is very helpfull amd backup is good,The mixer was split throughout the blender.,Easy to clean, portable, easy to carry and easy to use or traveling..,Good for travellin"/>
        <s v="Good,Don't wait to juice your fruits from Sujata. This variant is powerful and effortless. Just that it is delicate to calibrate the juicer to the motor,Sumit juicer mixer grinder is a very powerful and useful machine for my daily use.,Best quality,I LIKE"/>
        <s v="🔸Everything is nice,including design &amp; function,works as intended and mostly as description.🔹But here are things that couldimproved.🔹the upper lid should be able to open up a bit more to the back if we want to wash it more thoroughly since having lid n"/>
        <s v="I gifted it to my mother last month; it was like love at first sip! easy to use, easy to clean, easy to flex, a blessing for any Indian adult! Still new to french press coffee, so I used South Indian filter coffee for the past few weeks and could instantl"/>
        <s v="Purchased this last month. It's good as working fine for me. Size is bit small but you can easily toast 2 normal breads at one go. Just make sure you fill same amount of stuff in both sandwich so that both gets heat properly from both side. Cord is bit sm"/>
        <s v="The 6ltr storage is not at all sufficient for a single person. Water cools down very quickly,It's doesn't have temperature control knob,Like,Value for money,Easy to use,Good water heating,This review is only after 2 months of use. Build quality is good no"/>
        <s v="Easy to use, easy to clean, there is no timer or power button to set timer or to on and off the toaster. Its a good product otherwise.,Yes , Sandwich 🥪,Quality is not so good. The finishing is also not proper. First I got product where lot of scratches w"/>
        <s v="We have used this product so far for boiling potatoes on the top lid using the steam coming from bottom container. Potatoes were boiled properly. What we liked most about this product - Easy to use, adjust temperature.,,Worth for price.. It's two layered."/>
        <s v="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s v="I like the price where it comes and the features it offers, but one thing I din't like is its plastic fan can cover .The quality of the plastic used to give protection is very light due to which it can break easily , so we have to carefully lift the produ"/>
        <s v="Ok ok,Quick heat and auto cut.,Average,A very good product. Easy to handle. Easy to clean. Can bill water as week as milk. Cord is little short.,Steel quality is very good. you can buy,,Quality item,I think that the thin plastic lid may get broken someday"/>
        <s v=",You can buy it.. it’s worth,Overall good till now.ease to use,This humidifier's got a 4.5l capacity. Filling it once gives me around 3 nights full of cool vapour at around 50% setting.No complaints in using it for a week.  Auto-cutoff works are advertise"/>
        <s v="Average product,As per use its costly,This product is only for lint. It is not effective to remove pet hair from clothes,The roll has different layers , I don't know what to do after this roll layers completed,Useful but would have preferred more adhesive"/>
        <s v="Overall Rating - 4.5Decent quality.Fairly accurate measurementsCommon cup and spoon volumes covered.All conveniently hooked onto a ring from which they are easily detachable.Feedback:a) Quality could be improved. Finishing was very rough with edges not cu"/>
        <s v="I have been listening about Sujata mixer grinder since I was a young kid and this time we decided to upgrade to Sujata again. This mixer grinder is amazing and still the best when it comes to other similar in this segment.We are happy with our purchase an"/>
        <s v="Good,Need to improve weight accuracy,Product is of cheap quality and has major drawbacks mentioned below.- Batteries holder is loose, causing on &amp; off always.- As soon as machine switched on, reading goes to negative value. Always have to use TARE option "/>
        <s v="Harish has explained and installed the unit perfectly. His service is good,Product is good and water taste is also good.,Good product, easy installation process,Good👌,https://m.media-amazon.com/images/W/WEBP_402378-T2/images/I/61yALWPmzzL._SY88.jpg,Nice "/>
        <s v="Nice product,Go for it.Best mixer at this price,noisy,Bhut badhiya quality hai . Easy to use, easy to wash. Best grinder quality,Speedy mixer with good quality of output,Out station now,Certain pros and cons: Noise is there, of course its  a 750W motor…it"/>
        <s v="Entire product including the beating machine nd other pair of dough hooker is absolutely perfect but the important pair of steel beater is really poor in quality..a rusty pair of beater 've been delivered nd that's too very disappointing... I rather doubt"/>
        <s v="Work nahi kar raha sahi karwane ke liye call nomber dijiye,good performance .surface not glossy. costly than similar item of other brands,This is very good induction the glass on top is very fragile but it’s very easy to work with and very lightweight too"/>
        <s v="Product is good as of now. The major issues I faced was not able to get the technician from the brand. Later with the help of Amazon got the technician to install it and the service was good.,Product is good. Except for the outer material quality is bad, "/>
        <s v=",Not much durable,cannot close proper,Great for storage. The product is as advertised.,Both sides of the bin tend to bulge out when clothes are inside. Hence, the lid might often slip inside the bin. The both sides need some support to keep it sturdy so t"/>
        <s v="It was Good.ok with the price.,It depends on the dough you prepare.with little practice we can make pluffy rotis.Only thing is we cannot touch the steel part of the roti maker while preparing rotis.the steel part gets heated up.so we have to carefully dea"/>
        <s v="Nice,Don't buy this item. If you pierce egg it will outflow through the hole you made. And if you don't pierce the egg it bursts. Whenever you go for boiling of eggs, you ll lose your eggs,like,Its good and multipurpose , but only drawback is difficult cl"/>
        <s v="The material of bigger measuring cups is a bit thin so feels like cheaper quality. The material of the smaller measuring spoons is thick and good quality. The edges of the handles for the cup sizing are way too sharp. If you are into regular cooking of va"/>
        <s v="Work perfectly and amazingly.Must buy for cloth lint,It is so convenient.... It clean so easily and easy to remove but the problem is that it consumes much more time then I expected,https://m.media-amazon.com/images/W/WEBP_402378-T1/images/I/818fjULV22L._"/>
        <s v="Nice product fit to the purpose,Stand is sturdy but screws are bad if used for 1.5T A/C outdoor stand.,Strong brackets easy to mount,As required,https://m.media-amazon.com/images/I/61dquXG5jeL._SY88.jpg,Angular bolt supplied is not of good quality. Had to"/>
        <s v="Good looking with a special design and look attractive...and user-friendly..,https://m.media-amazon.com/images/I/71T+JsZm1jL._SY88.jpg,Simple but very good,Light weight item. Good for light usage.,I have first time buy iBall product, but product has good "/>
        <s v="Value for money.,Good product,Printed price is ₹ 260 but I have purchased at ₹ 325,Good one it's a genuine part,,Good and genuine product go for it,Good product,Authentic company product , cheaper price"/>
        <s v=",It's easy to use, one sheet for one dress. Adhesion is ok. It absorbs most of the lint in 2 or 3 attempts.. over all value for money.,Doesn't work on fleece blankets. Adhesion is not very good.,https://m.media-amazon.com/images/W/WEBP_402378-T1/images/I/"/>
        <s v="Cord length shoul may be longer,The product quality is good.,Very nice Mai istemal kiya hoo kaphi fast obala raha h,Tuta dhakan,Good size kettle. Nice looking. However, on first use which was for testing purpose, there was cable burning smell, though noth"/>
        <s v="I likeit,Looks like quality has been considered well in all respects!!!!,After around 3weeksOne cutter got jam so i don't know how to claim warranty everything here look cheap.Take on your own risk,Easy to use, reasonable cost, looks good, makes less nois"/>
        <s v="Got it with intact packaging open it up the motor and jars were shining, We have been using this mixer for few months and it works wonders. I have been using the dry grinder jar for grinding turmeric, rice for my 6 month old and chutney jar for different "/>
        <s v="The iron had water still inside it, the plastic clips were half opened and the box looked like it was opened , the Amazon box was intact . Just that product box was taped up . Expected to get a new product and not a renewed item .If I knew I was buying a "/>
        <s v="My review of using new Vacuum Mop Pro 2 for 3 days...1. The product is a bit tricky to setup with the app and you have to follow YouTube videos to get it setup. I wish Xiaomi provides video tutorial links in their user manuals. They don't mention it but w"/>
        <s v="A reasonably good product,,A bit costly for me,,Using since 1 year . No problem faced.sound is normal.,The shape does not fit where i want to get it installed. I want the round one. Can i get it exchanged or returned please?,Easy to use,Good product but t"/>
        <s v="Really happy that I chose this for my Mom. Made her life quite easier. We r a large family of 8 &amp; have used it only for kneading flour. It does the work its intended for,Very much helpful product easy to handle good to go for,https://m.media-amazon.com/im"/>
        <s v="Good quality fan. Finish and colour was good. They even gave a safety metal rope for added safety.,Wind size improve,,Good fan from bugget,No Ani dast,,I am not satisfied this product,https://m.media-amazon.com/images/I/51-wl+rlQPL._SY88.jpg"/>
        <s v="received a product yet to use and give further review however quality is nice. Instructions are clear and easy to understand.,Everything is fine but the power chord is too short, only 50-60 cm length. No flexibility in the use of the machine in the kitche"/>
        <s v="If you are not looking for a expensive product this is a good choice for you.Decent size.Looks decent not great (You know what you are paying :) )I would recommend this product.,The product is good.Delivery made in a beautiful way- nice packaging,Good one"/>
        <s v="I m using  this for my personal  room,Nice product for winter season,Good product and price,This device is febulous.,The handy heater is good for student.I brought specially for study I am happy,I am using for my room and giving proper heat but takes time"/>
        <s v="Product is OK, but huge noise irritatate use the product,Liked the blower function and also the suction is strong however the machine is too loud and the extensions could have been longer.,The noise level is too much hope they made a device with noise lev"/>
        <s v="Nice purchase, Really liked it..,Really easy to use and clean. Have made multiple items of fries, chicken nuggets and chicken drumsticks, veg samosas and they have all come out really well. The best part- no oil!! So it's really healthy. The digital touch"/>
        <s v="Good design, less noisy and good air through,Good one.. More than expected... But can't tilt down as much... Better change it to screw to adjust up down..,Remote is not provided.,Remote included as mentioned on Q&amp;A sectionsbut not available,,Dislike:1) No"/>
        <s v="Good. Apt to IFB washing machine,Useful for ifb washing Machines,Product is good and works fine for a month.,Good,Product is good and the provider also responses very fast . I got the order within 2 days,The product is so good for use.,One of the best. Ex"/>
        <s v="Usefull for hostal,Borosil Omni kettle is of good quality and serves the purpose. Highly recommended for every household.,Pros:--Cord Length is good.--Cross compatibility with Prestige Kettle Bottoms is nice.(Initially didn't fit but started fitting over "/>
        <s v="Nice color..,Overall I am satisfied with the product, paint quality and buid quality is good. Only problem that it catches dust very easily so need to clean every week.,Not happy from this product motor of the not good . Within a year fan getting slow. Mo"/>
        <s v="Alignment between mug and top springi is not good which resulted water stagnation at top section causing bitter coffee taste,Absolutely amazing….,You can use if you wish to have black coffee or filter coffee. You can’t make coffee using milk.,Initially I "/>
        <s v="These are the biggest one their models use and you're supposed to trim them as required. Minor hassle as otherwise they perform as intended,Value for money. Suites my bullet model .,Best Bag available for The old style Eureka Forbes vacuum cleaner.,I thin"/>
        <s v="So I got it today , I have been using one for years n it stopped working so I thought I’ll buy this for now. Normally I just put water n oil n walla it works but in this one u have a 2wicks given to u which u have to leave in water. Then put one back insi"/>
        <s v="Its a very nice heater but if u want to warm up ur room this is not something u should buy , this heater is just for warm atmosphere around or near  you . Overall its nice.,Good product,EXCELLENT PRODUCT,The build is lightweight but the rods are not attac"/>
        <s v="Cord is too short,Good quality in this price range,Like the product great quality and easy to use,Ok hai,Good,Light weight working good,Good product value for money,Mind-blowing performance superb worth for money"/>
        <s v="While it makes enough froth under 1.5mins (tested using amul taaza milk warmed at 50-60deg celcius), the battery holder is too narrow for eneloop aa rechargeable batteries. I did not know this, hence one of the batteries got stuck in battery compartment. "/>
        <s v="Stop working after few days,Ok,It doesn't fit easily. Little water pressure the filter falls off. Fitting is draw back for the product. Water purification method implied is good. Installation must be made easy.,Having hair problem due to water so bought t"/>
        <s v="Really Easy to carry and to make waffle in it at a reasonable price,The product is really good...small in size and very easy to use..easy to clean,Very easy to use waffle maker i have small kitchen so this one was best for me its ready to use within 4 min"/>
        <s v="Been using this from almost a year now.I’m home baker and whipping creams and making dough has been easier than ever. Value for money and Philips is a brand you can blindly trust on. The blades are easy detachable and easy to clean. If you’rea home baker "/>
        <s v="Nice product,,The overall quality of product Is good.but please mention that we have to use electric cell and how much to use,The product is nice in its working. The only issue is handling product. There is no On/Off button to start or stop the blender. I"/>
        <s v="Very good product,Bad Bad product. Please don't buy.,My Requirements fulfilled &amp; Very Nice Products,,hot air flow range not so much,,Good quality,It's doing the great job."/>
        <s v="Overall I liked the productBut disappointed with this broken item,It is useful only small cuts like kids clothes,,Today I get the product. In the accessory box the pin and saftypins are in that condition.,It's not good for beginners.It's not that simple t"/>
        <s v=",Cost effective. This is good for heating your personal self and you will need to sit next to it. Over 1-2 hours, it will heat up a big room. The auto switch-off does work. Very light. I would have loved if the cord has a bit longer.,Its light weight and "/>
        <s v=",It's nt wrkng evn aftr 4 hours of charging,The motor,  blade are poor,Doesn't perform. The machine gets jammed every time.,Poor quality...never buy such product ...,Pls not sell this time"/>
        <s v="Cord is small and sound while heating,Well built and the buttons have a smooth positive feel to the action.  The kettle heats efficiently and does exactly what it was designed to do, and does it very well.  Well worth the extra cost.  Highly recommend.,Ex"/>
        <s v="For the product like room heater package should be enough so that it does not get damage ...... and they have not used proper amazon packaging....price is quite high according to size and capacity of the product....After using 3-4 days I have found some d"/>
        <s v="Does not work as advertised at all. The pieces came out all nice and clean ... No hair stuck to them. All positive ratings are obviously bought."/>
        <s v="I received product without spanner,Excellent product,It's little spongy compared to my last purchased brand which was hard and not so spongy as this one.,Very good and easy to install,Comes in separate sealed packets &amp; a spanner for easy installation.fitt"/>
        <s v="ok,got everything as mentioned but the measuring cup was broken didn't expect this from amazon and as well as prestige. except this everything was good,I had a bad experience buying this Prestige 1L rice cooker. The screw on the bottom was not placed prop"/>
        <s v="plastic but cool body ,u have to find sturdy surface to put it vertically , on plastic stool it vibrate in vertical position ,u need bigger plug point for it ,very fast and effective heating ,it through cold air too ,price is bit high but it's bajaj so go"/>
        <s v="I have installed this in my kitchen working fine is just fan speed is very slow could have been faster but not it is slow thats the reason this exhaust smoke very slow but it does exhaust.,Good quality,https://m.media-amazon.com/images/W/WEBP_402378-T1/im"/>
        <s v="It does it job perfectly..only issue is temp control is not perfect . U need to keep checking the browness of sandwich untill it gets upto ur choise,Product is good, but the control knob is to be be modified cause after the cooking process completes the c"/>
      </sharedItems>
    </cacheField>
    <cacheField name="cleaned_content" numFmtId="0">
      <sharedItems>
        <s v="looks durable charging is fine toono complains charging is really fast good product till now satisfied with the quality this is a good product the charging speed is slower than the original iphone cable good quality would recommend had worked well till da"/>
        <s v="i ordered this cable to connect my phone to android auto of car the cable is really strong and the connection ports are really well made i already has a micro usb cable from ambrane and it s still in good shape i connected my phone to the car using the ca"/>
        <s v="not quite durable and sturdy good nice product working well it s a really nice product"/>
        <s v="good product long wire charges good nice i bought this cable for rs worthy product for this price i tested it in various charger adapters w and w it supports fast charging as well good ok i had got this at good price on sale on amazon and product is usefu"/>
        <s v="bought this instead of original apple does the work for rs not as fast as apple charger but its a good option if you want cheap and good product bought it for ipad pro and it s working flawlessly build quality is ok its not like i am gonna hang my clothes"/>
        <s v="it s a good product like very good item strong and useful usb cablevalue for moneythanks to amazon and producer product and useful product sturdy but does not support w charging"/>
        <s v="build quality is good and it is comes with year warranty good product bought it for charging my mobile tab but it doesn t work for lenovo m tab guys this cable is is best compare of everyone over heat protection quickly charging but chance to shock circui"/>
        <s v="worth for money suitable for android auto my purpose served in car got it for rs everything is okay but packaging is not good feeling like seller gave is used cable good product good product but cost is more original cable i bought this cable at using thi"/>
        <s v="i use this to connect an old pc to internet i tried lubuntu and ubuntu it worked out of the box in both didn t have to do any setup there s an extender cable so you can place this in a comfortable place get the model with antenna because otherwise you ll "/>
        <s v="the cable is efficient in fast charging but in quick data transfer overall fine i like the usb c l shape nylon shielded core wire it improves the life of the cable i think i buy these every months or so fast charging stops working after a while probbly so"/>
        <s v="i am using it for days now the experience is pretty good as of now picture quality is also not bad don t expect something out of the world at this price point but you can go for it if you have a tight budget initial impressions works as said glad i didn’t"/>
        <s v="definitely isn’t as good as the original cord but works fast charging and pretty sturdy worth it so i had a faulty cable i was lazy and have a lot of money so instead of calling apple i bought this for like bucks didn’t expected much but for my surprise t"/>
        <s v="loosing charging cable of apple is costly affair this wire was great purchase made to correct it worked well for six months that’s it now it’s stopped working now planning to buy one more because the price has come down to very good product compatible wit"/>
        <s v="i like it 👍👍 best charging power i used this cable on note pro mi using month also fast working might be a little expensive but physically it’s so good feels premium but power limitation is there it is not suitable for fast charging data cable charging "/>
        <s v="pros xiomi a is best in budget nice picture quality very nice audio output full of featurecons sometimes tv lags sometimes stucksin this prize range all tv having cons like this overall nice tv the product in this price range is good but as it is running "/>
        <s v="check for offera before buying w charging cable awesome cable charging data transfer and durability is simply awesome and there is not a single disconnection issue which i always faced in original mi cable from box bought more time as last cable damaged w"/>
        <s v="lg was always good correct delivery good service but sound quality was poor the speakers were fitted below the tv no clear sound that was the only problem good videogood vice picture quality is awesome good at that price okay product the os has lags after"/>
        <s v="i trust this product works well with car play very good quality and charging is fine as good as original build quality is awesome best lightening cable ever seen better than a official lightening from if ur looking for a cable close your eyes and go for "/>
        <s v="this connector has provided as a boon for my old samsung lcd monitor and i am proactively using that monitor as the nd screen just if the finishing of the product can be improved then it would be a better purchase option save it purpose well without any i"/>
        <s v="overall good tv picture ok smart bettersound very low another brand service provider refuse install my tv bad service and samsung i am calling times service provider not meet my home address why bad bad they product did not come with the support stand or "/>
        <s v="worked on iphone and didn’t work on iphone xr i didn’t like it still i use it for my work product is quite good and is fast charging loved it i like it looks last long the sturdiness will depend on the manner of its use but its speed of charging is great "/>
        <s v="about the tv wonderful probably the best tv in this price range inr good google interface loaded with features lightweight watt power consumption stable designaverage sound and picture quality is quite good but if you compare it with premium brands then o"/>
        <s v="the signal is too unstable once connect you need a bit of adjustment by unplugging or moving the wire to get a proper signal but does the job go for this if you want to experiment with hdmi as i wasn t sure it would work for me or not otherwise go for a g"/>
        <s v="this oneplus tv is great if you want a affordable and middle range features tv i got it in the offer and it was totally worth it pros sound is awesome satisfied with the quality of sound dolby audio w speakers are really great for sure affordable tv size "/>
        <s v="the product seems and works good but it s not a fast charging cable as it has to be and when all the three ports are connected its more slower i m charging only good is single cable all three ports are there so its a ok product only if yiu are looking for"/>
        <s v="fast charging cable seems to be of good quality not used much as i keep it as backup in my car it’s good sturdy durable it supports fast charging only thing is it’s a little expensive nice product i am writing this review after days usage of this product "/>
        <s v="one amazing cable for bucks ok with charging looks very sturdy and durable fast charging upto watts m in length and really durable bought it like the th time passed down my older cables to family members all still in working state i bought it in and it al"/>
        <s v="sufficient length excellent build quality good alternative to generic cables strong cable the cable ends are nearly like rubber gold coated cable is also of high thickness why i bought this i have dvr rack for dvr which is far above the reach limit hence "/>
        <s v="the cable build quality is good for normal charging its great cable but doesn’t support quick charging works for charging but other applications are hit or miss example my external keyboard doesn t work with it best quality and length of wire was qute goo"/>
        <s v="not charging as fast as i d have expected maybe something wrong with my unit however the cable overall is actually pretty decent the material is great it doesn t bend out of shape very easily and looks and feels premium the length is definitely a plus goo"/>
        <s v="buy it received in good condition and is working properly this price cabil not good and also short i am using from months and charging the phone in good way and it s really value for money i recommend this cable cable is perfect for a charging devices sup"/>
        <s v="it s a good data cable and i recommend it to purchase the only issue was the metal pin is not fixed firmly so it has become loose otherwise no issue must purchase cable which is sturdy it s not a fast charging cable but the three outlets does the job good"/>
        <s v="good budget mfi certified lightly cable for this price update usage review after to months better than the original one in matter of robustness and durability better in prospect of charging it is far better in durability from the original apple wire do no"/>
        <s v="it does the job really well no complaints regarding the charging power at a price of rs it is worth every buck although this cable is a bit shorter than the original one but the original oneplus cable is around rs so there is a huge price difference and i"/>
        <s v="i am posting this after a few weeks of using the product usage continuous ott only no cable dish operator average daily usage hours the tv is a great value for money product installation the installation was simple and amazon assisted installation was smo"/>
        <s v="same type is available in half prize other make on amazon cable is good and well built it supports all sort of charging protocols but samsung galaxy s ultra seems to have some issues it falls back to slower charging after a second or two of ultra fast cha"/>
        <s v="using it and satisfactory working good also not so expensive using this for an audio transition from yamaha mgxu sound mixer to the laptop for live purpose excellent quality bought it before one and a half month works well satisfied 🙂 good quality and ch"/>
        <s v="note if you select brand authorized tv installation then do not unbox the tv until mi representative arrives this ensures that if tv is damaged in transportation then you will get replacement easily if you didn t choose installation then just shoot the vi"/>
        <s v="easy to use it s good and useful had been using this for quite sometime supports dual bands signal coverage is yet like others good use easy to install and use excellent product revived by old laptop i got this product because for some reason my laptop s "/>
        <s v="charging power is very less it takes hours to charge even a single phone ok type product not very sturdy although it is written fast charging however it charges quite slow compared to original chargers even when one mobile is charged at one time when usin"/>
        <s v="good quality tool from d linkwifi signal is good nice product overall good and a better experience it funcions properly and useful to me i you want to buy it for cp plus orange dvr it works nice its not plug an play u need to install the driver and will s"/>
        <s v="overall replacement of original samsung remote its compatible easily with my samsung uhd tv but there is no voice command in the remote works well will comment on durability after using it for a few months it uses two aa battery seems durable product qual"/>
        <s v="about amazonbasics xxxxxxxxxxxxxxxxxxxxxxxxxxxxxxamazon basics was launched in is amazon’s own inhouse brand for fast moving small electronic consumer goods here amazon uses its massive collection of sales data to launch products that are in huge demand a"/>
        <s v="i am using this on an old mac mini since the broadcom proprietary drivers aren t available and the replacement b drivers don t allow for sufficient download speeds at least in my experience i got this device up and running with ubuntu with linux generic g"/>
        <s v="it cost should be under rs buy it color is as per the photo but takes longer to charge also doesn’t charge on all sockets seems to work better when plugged in directly in the laptop length of the cable is long so that you can happily use it for long dista"/>
        <s v="i got this for k at this price point i believe the tv provides decent quality you shouldn t expect amazing quality anyway from a x screen resolution the audio is also okay beyond the audio starts cracking from a viewing distance of ft the quality looks go"/>
        <s v="quality is ok ok only well go for it good cable useful product in this price very nice good charging speed supports up to v product quantity is excellent but very slow charging cable is absolutely good looking strong durable but not support fast charging "/>
        <s v="the button contacts are not very good doesn t look as standard and durable as original product purchased from seller smart place store remote works but low build quality not original material is very average works as described not meet expectations but o "/>
        <s v="good got a nice product quick not charger🤏 cable is very good and looks durable but the pins quality are not good infact iphone pin keep coming out even with small movement you can drive and charge simultaneously type c is good and the other pin is very "/>
        <s v="working fine very good this data cable performance of this product is good enough have been using it since quite a well it is doing an excellent job you can also avail the warranty by just messaging the serial number on whatsapp super happy with the overa"/>
        <s v="nice works very well with airtel dth the pairing is as same as every airtel dth remote all the buttons works properly nice good substitute for original nice product ok poor quality stopped working in a month this remote will work only for the new tv and n"/>
        <s v="before finalizing the aue i visited croma and vijay sales to check for the same tv or similar models for their features and picture quality i was told aue aue the models listed here as crystal k and k pro are e commerce exclusive models not available offl"/>
        <s v="i am writing this review after months the first cable had a cut and had to be replaced the second cable is working fine no issues using it to charge me ps controller works fine at a good price planning to pick up another one as a spare product ok i bought"/>
        <s v="not too good not too bad if you have the trust of amazon basics then go for it i am writing this review after using it for months still as sturdy and durable as the new one nil used it for a fortnight till now in my car for mobile charging works well not "/>
        <s v="worth the price i use the local cable providers set up with my previous tv samsung i was not facing this problem the only problem i am facing is each time i turn off the tv from the mains i have to go to the settings and turn the settings on to tv speaker"/>
        <s v="good braided cable long length quick charge i m using xr this cable value for money but chager apple oem portronics type c to lighting cable worth it’s easy to carry and the build quality is quite ok charging speed to almost equal to original onegiving th"/>
        <s v="regarding rate i liked very much and reasonable regarding the product acer company is manufacturing computer monitor and are best in quality so that i prefer this company in buying tv its been and half month using this product and have no complaint regard"/>
        <s v="its a good product used for inch tv had to get it installed by a tv mechanic gud for inch above tv best awesome nice and sturdy the quality of the product is outstanding the stand is not suitable for inch and above arrived in good condition quality of mou"/>
        <s v="previously bought amazon basic usb type a cable and i didn t last long but this usb c product seems manufactured with high quality materials supports fast chagrining data supply etc just go for it exllent very satisfied with this purchase just like orgina"/>
        <s v="it worked well for some days later it is not working i want it to replace nice superb product with white lights at both ends when charging colour and quality feels very premium build quality nice product highly recommended good quality and looks beautiful"/>
        <s v="working well and fast charing as claimed pice is at highside good item good working worth of money 💰 it is an awesome cable i got it from amazon do charge my phone in a fast way the cable is good in quality and charges fast got it in good deal in the sal"/>
        <s v="liked the product accurate to my usb apparatus good value till now i had purchased about cables both micro and c type for myself and my family in this last one year its all because this brand wins my trust by provinding great quality with reasonable price"/>
        <s v="yeap this cable support w fast charging tested on my w brick of realme pro cable and pins quality looks good since i couldnt find original cable for w charger of realme i was searching for long time for a good one charging speed depends on number of facto"/>
        <s v="product is good and also it s strudiness but no fast charging in this cable it s normally charging i love it because it s supported in micro usb or type c over all good pros advantage meter wire more durable supported dual mode type c micro usbcons disadv"/>
        <s v="everything is fine but it is bulky and hard it should be softer and thinner thank you amazon very good charging cable 👍 good good one quality is good worth for ₹ short but durable very good product satisfied this is fast charging c pin usb you can purcha"/>
        <s v="everything is good just one suggestion when tcl is giving its own channel then it should have some content what it does it will route me to another ott platform for which subscription will be required to be taken like picture quality sound good good excel"/>
        <s v="packing is good they have sent a box for italso the quality looks good and decently fast charginggood product for the price paid nice product nice charging cable for low cost highly recommended quite nice cable in this price charging my ipad smoothly go f"/>
        <s v="works well on my k amazone fire tv stick as well as nd generation fire tv stick if your original remote is got damaged buy this one but price is a bit high should have been available for rs liked it and and it suited very well for my fire tv the represent"/>
        <s v="overall experience in this price is good you can change modes of audio play store not support but their app store has almost all apps which we uses on tv like netflix prime youtube we can t adjust brightness of tv im giving this review after moths usage t"/>
        <s v="good stuff recommended need better quality for changing good product i bought it months ago it still working in good condition good 😊 good cable to by in budjet the cable is of very good quality charging speed is good for my redmi k pro which support wat"/>
        <s v="sturdy packing good product have used this brand cable for my iphone and ipad before so when my wife s samsung charger cable gave up the ghost in less than months i ordered this braided visibly high quality cable unlike the flimsy and highly overpriced oe"/>
        <s v="best quality the product looks original like and is perfectly working with my oneplus t good type c to c buy recommended over other companies its a very good product and yet a reliable and durable cable to get yourself connected cable is good and support "/>
        <s v="was working fine with window old computer but is not installable with new system on window overall very good item easy to install ok signal this was used to accesd wifi connectivity for desk top and tv worked fine 👍 like good product satisfied with its p"/>
        <s v="as a connector it does its job fine package arrived on time working good value for money good buy great value although the wire came folded and i had to untie it and untangle it it does the job well and for the price it s at i couldn t ask more nice produ"/>
        <s v="tv looks fine however i see some lag while selecting the applications such as amazon prime etc i didn’t install any new apps received the tv on time good things about tv and tcl quick response after the tv is delivered call the customer care for the insta"/>
        <s v="working very nice ok sahi paise ke hisab se sahi kam karta hai so the wifi adapter is working well as of now it has a cd for installation however it self installed without the cd but it showed that installation wasn t complete even though it was and asked"/>
        <s v="not value for money not satisfied good required replacement but replaced one is good good pairing and connectivity got a used remote as you can see in the pic the back button is discolored since it is working and we are in an urgent need of a remote not r"/>
        <s v="product is nice decent charging cable for the price this does not carry data also the retractor is not that great within a few uses it stops retracting unless you hold both ends and try to pull no issues in charging just received the product seems good go"/>
        <s v="good looking amd working fine i brought this primarily because my lenovo laptop windows has only one usb port no ethernet slot and one c connector port while in office immediately after purchase of this tp link ue port usb hub and gigabit ethernet adapter"/>
        <s v="good quality of cable is good and fast charging and customer care support very helpful simply the best cable works really well with fast charging brick don’t buy if you have problem with loose pin…its pin is same as oroginal iphone pin…but the wire qualit"/>
        <s v="the rubber around buttons got loose within months dealfreez full wrap silicone remote cover case compatible for rd gen fire tv stick is an excellent product a great and a must have product good product silicon quality is awesom but price is on bit higher "/>
        <s v="i wanted a long cable but this is short just want to exchange in one day you cannot judge it very nice product it’s surprisingly charge fast then the original one go for it 🥹🥹✌️✌️ the color is also calming very nice good product for the price works well"/>
        <s v="এই রেপ্লিকা রিমোট সেট টা কাজ করছে। স্যামসাং এলইডি সিরিজের টিভি। i bought it formy samsung e series led tv the remote works i use it mostly to control volume and source and it does its work am happy with it at first they had delivered one remote that didn’"/>
        <s v="i like the product and i used it for my iphone the product got delivered fast it surely does work for the price you pay for it does a good work of charging the iphones without any lags i will recommend in fact bought a couple of other products too after t"/>
        <s v="material os very good initially charges very fast but after months saw a diffrence in speed i contacted seller for warranty within day they delivered me new one without any cost great product good service costly but good product wire can be a bit soft it "/>
        <s v="i bought the original cable for k and it stopped working after few months this one is a fraction of cost and is working well good product for device supports fast charging charging time identical to original cable durability slightly low than original as "/>
        <s v="screen quality is good it s been a month i bought it still working fine two main negatives are • it doesn t have default option to directly start on tata sky tv we have to select hdmi option from input menu to select tata sky which one is plugged in • dos"/>
        <s v="middle class family ke liye kafi achha he ameer log kripya doori banaye rakhen or galat review dene se bachen 😹😹😹 sound quality is good 😊😊 tv is good overallbut croma is not present at some citiesand there the service is worstorelse it good and value"/>
        <s v="delivered in time package was in good condition thanks amazon was installed within a day writing this review after using the tv for more than a week picture quality is good sound could be better dosnt mean its bad connectivity is good no issues with softw"/>
        <s v="good product good nice product fits exactly good product fantastic remote cover to buy it fits the lg model s uq as well a very good product done the job but value high product isn t bad but the rate is very expensive nice"/>
        <s v="it s awesome product fast mobile charging cable i like it good product just wish it was available in black white gets dirty easily for a month i had no issues with this then it started becoming more and more useless don t buy it it looks alright but it is"/>
        <s v="sometimes the remote gets disconnected with the device automatically press home button for sec it is working smoothly like the original not value for money not working not even three months value for money submitting after almost days of use volume button"/>
        <s v="slow charging charging speed is not fast not happy with this product bcoz this is a highly priced as compared to its quality and the wire is not actually retracted easily need to push in byhand scrumbles within the case not recommended it doesn t support "/>
        <s v="i like the made of the product but it doesn t support fast charging and it dont connect to android auto in car great connectors are compatible charging power delivery depends on the adapter used build quality is good suitable lenght leads working user fri"/>
        <s v="good cable got original product and it is durable and light weight quality is top notch and also tough as hell very much durable and charges the devices just like the original brand cable never have to worry about wear and tear of cables fast charging bui"/>
        <s v="some buttons not working in first week of purchase quality not upto the mark as expected good product with great compatability with firestick liked the utility build and finish it s not working moreover not being able to initiate return refund after so ma"/>
        <s v="tv is good as such there are multiple issues for it you get what you paid for so not going to brag about it picture looks crisp sound is awful light weight flimsy legs and body tv looks frame less unless you turn it on this tv doesn t support pre video ou"/>
        <s v="hi all firstly i was very skeptical to purchase tv through online secondary iam a big fan of sony and lg brands thirdly as i have year old kid at home i was so scared to spend money beyond k ofcourse at the first day sale for prime members when the amazon"/>
        <s v="it s really worth it i am using it to get output on another display from my laptop through this wire till now it s really good and build quality is really good i had problem with my last hdmi cable as anyone at home switch on off any switch my desktop dis"/>
        <s v="seems ok have not tried it with hd quality videos value for money very high and in budget hdmi cable by amazon basic nice i bought this for my android tv stick and it works very good with it quality of the cable is very good and rich it doesn t lose the p"/>
        <s v="apart from dispatch of the item by amazon the ifalcon smart tv is a good buy for the value of money picture is crystal clear enjoy it with high speed internet in smart tv but low sound quality k it s worth value for money good picture quality and sound sa"/>
        <s v="my lg smart k tv’s magic remote went kaput and since lg’s magic remotes are super pricey i decided to give this one a try besides the air mouse and motion gestures everything else works absolutely fine also the lightweight remote and its form factor feels"/>
        <s v="made up of good quality material no issue till date value for money i checked many products in amazon this is very nice product used to connect mixer to my obage dt tower speakers gives best sound quality i use it to connect my zebronics sound system to m"/>
        <s v="the color is not same as what is shown in images rest the quality is good go for it it is useful and strong also but buy in sale or discounted price only best for daily use bit be alert from delivery man of dtdc of amazon even they are ready for anything "/>
        <s v="the in charger is very much useful as there are still people who uses micro usb as well as c nice cable 👌🏼 in budget product and durable good i am not satisfied 🙈 quality of product is good fast charging supported cannot use with wall chargers as the l"/>
        <s v="cable otherwise good i like the product quality is good but after a month immediately i lose of battery health so that’s why i stop using it not sturdy cable will break in just weeks i suggest this product nice"/>
        <s v="there s no magic remote and lg should include it by default as it makes life easier the magic remote costs around k approximately display when turned on tv and tested the display on black wallpaper found very small green and white dots immediately called "/>
        <s v="absolutely value for money i connect it with my samsung inch uhd tv jbl soundbar and jio set top box all is working zakkaass picture quality improved compared to my earlier cable now getting dolby with this set up thumbs up for this item best product at f"/>
        <s v="the remote looks very similar to the original one doesn’t need any specific setup and is already tuned to the sony bravia led tv of ours perfectly working working fine so far best remote in the market i am using and controlling sony smart tv easy to use w"/>
        <s v="the product was nice its charging awesome cant say anything about durability and sturdiness as the part which gets connected to adapter seems to be in a highly vulnerable state with a flick of hand it might get bent as my last charging chord got to be so "/>
        <s v="tv remote is the replica of the original one supplied with tv the original one served for about one and half year the remote came without any battery performance since last few days is satisfactory but amazon has similar remote with lessor price but can t"/>
        <s v="i recently purchased the kodak tv from amazon and overall my experience has been satisfactory the picture quality is good and the streaming capabilities are convenient the user interface is easy to navigate although it did take me a little bit of time to "/>
        <s v="value of money usually gd good product good quality is poor and responce is late this it what you ve been looking for i guess quality is okk not bed it all but it s body is not proper tight or fixed the product is of poor quality and seems like duplicate "/>
        <s v="it works more than expected little bit lose but other than that it works well till date it is really long and that is so much useful quality is good love it no issues so far bought for around rupees cable is little bit lengthier they have mentioned the le"/>
        <s v="the cable does support fast pd charging i have tried it on my laptop and also tried it on the powerbank tested on the samsung watt charger and it worked fine for the phone tried the same on charger on laptop for pd charging though it charged the laptop bu"/>
        <s v="using with my xbox and it s working perfectly a good upgrade from stock cable which i got from samsung the sound quality has definitely improved in the soundbar it is loud enough between volume however the subwoofer output has not improved significantly i"/>
        <s v="superb i m using this in my car from months quality of product is as described andit s working very good with my redme note proquickly charged under min to mah batteryyou just need fast charger the purpose of me using this is not for charging but as an at"/>
        <s v="vu uhd smart web os version good tv picture quality and opareting nice but sound quality i am not satisfied not afctvive to other t vs hdr can’t be turned off in apps got it at k in the sale the tv uses webos its snappy its so so feature rich the magic re"/>
        <s v="usb bluetooth csr review includes item included specification key features speed test testing note result ultra mini bluetooth csr usb dongle adapter is a great device with so much features providing from csr which you need to know what they deliver at th"/>
        <s v="tv on off not working so difficult to battery really a bad product"/>
        <s v="this review is for the native fhd projector yes it is a native p led projector connected this to my desktop computer and tested also dont bother trying to play videos from usb quality is bad but when connected to right streaming or display source thru hdm"/>
        <s v="good value for money 👍 this is really a good quality cable it’s too long enough for modern tv units size works excellent with sony bravia tv perfect size and extremely good quality hdmi cable that gives earc connecting option purchased this hdmi to conne"/>
        <s v="remote control is functional well all functions are working remote is not making any qwerking plastic sounds not so solid as original remote overall satisfied there is no mic option and few buttons were messed up its better then original even its light we"/>
        <s v="the build quality is good not sure on the reliability front let’s see in few months the sound quality is satisfactory there is a reduction in sound which is expected during conversion anyway but considering the price it’s negligible overall a good buy wil"/>
        <s v="i purchased the cable for my galaxy note in july have been using it since and it works neat the cable is tough due to its braided nature overall good for usage not faced any quality issues c point section is also good to fit properly in mobile you can go "/>
        <s v="good one… very good sturdy i am using this in the car and work fine for far writing this review after weeks this cable charge as well transfer data without even any mfi certified very happy with this one my cable stopped working in a week worth🌱 this mat"/>
        <s v="the cable is good slightly thicker than the apple original cables and is only good for charging it doesn t work for data transmission contrary to what some one has mentioned in the replies to one of the queries not at least with apple products it charges "/>
        <s v="compatabile for samsung tvs can buy and use them with out any fear it works perfectly like original remote maybe the price can be reduced a bit only have week experience it s working smoothly till now it works aa expected light weight after putting batter"/>
        <s v="really good producers good with working conditions only voice assistant not working i am using kodak cm inches hd ready certified android led tv hdx xpro if you have the same model tv then just go for it best product not feather touch i like it having goo"/>
        <s v="tv working good the screen is va type if we want to see good picture we need to maintain minimum distance to tv because this tv pixels are so big but if we maintain minimum distance picture looks so sharp and black levels look great and other thing tv s c"/>
        <s v="quality is good strong build supports fast charging rates some people may find the led really bright especially in the dark and it cannot be turned off the port itself can be a bit loose but it can be used with cases are a bit thick just check if your sma"/>
        <s v="good device and makes your laptop to utilize maximum wifi speed will definitely recommend this one good product worth of buying after installing new fiber at my place i got to know that my wifi reciever in my pc was not capable of reciving g speed so i ha"/>
        <s v="cable is long and durable its worth the purchase i recommend this product whoever needs a sturdy and fast charging also keep in mind your charger needs to support while using this cable after seeing the reviews i ordered for this product for my samsung s "/>
        <s v="product is good in quality working good with my i phone good quality and really fast charging and packing is also like original one worth product good product and good quality working well with iphone"/>
        <s v="good its working is very nice with pc easy to install connected very well plug and play link for driver is good but internet connection is slow easy to use but we can t use continues ly signal breaks suddenly i have been using this wifi module for more th"/>
        <s v="thank you so much remote is compatible no about durability currently it s working nice one working good voice is not working properly the volume control buttom is way to hard to operate must be a little smoother not strong i was doubtful about the purchas"/>
        <s v="works fine with my sony bravia tv quality of control would have been better apart from that no issue working well buil quality is okay it s just like original it s working very well good quality and amazon never disappoint me thank you not for good it loo"/>
        <s v="thank you amazon the length is too small ok so before i bought it with my old cable i thought that the speed was standard with an hdd about years old but once i got it man is it fast highly recommend it if your hdd has slowed down it s probably the cable "/>
        <s v="works smooth the lenght of the cord is preety long the charging power is not hampered due to its lenght well braided wire worth to go for if you want short wire dont go for this else this is a good choice for all good you can definitely get this product i"/>
        <s v="good product 👍🏻 nice products and easy to use very good quality and the product is very good 😊 simply go for it i have been using this almost for the last years i have been using this every day the whole day during office hours and sometimes work at ho"/>
        <s v="price is high in respect of product quality durable and strudy it is sturdy and works fine best this is an excellent product from amazonbasics high quality cable times better than original cables supplied with hdds works great with wd my passport ultra da"/>
        <s v="when i say android tv few buyers wouldn t be able to grasp it it has unofficial build of android so basically you can install all android tv apk and apps for play store you can install aptoide manually and it can install all bunch of tv apps for your afte"/>
        <s v="does not always accurately read on pc working fine for last years i purchased this cable to connect apple car play its working charges fast better than iphone original cable as it wont bend or cut down at the joints bought in lightning deal for ₹ good one"/>
        <s v="not as good as the original remote but does the job really happy with this product very light good one working as expected good product nice product 👌 value for money the quality of the buttons is average but it does the job works fine with vu smart tv p"/>
        <s v="good one perfect one i like its built charging power to my phone is adequate very good so far mostly like received today duracell charging cable depending on customers reviews and duracell brand i purchased this cable but regret to say that charging speed"/>
        <s v="after months it has become worse and my phone dosent charge or takes too much time like to hours sometimes it doesnt even connect to the phone dont buy it dont buy any other cheap cables prefer the branded ones they will be expensive but worth your money "/>
        <s v="recently ordered other usb for just rsthe charging speed was same this is not my main usb i use apple orignal oneshowever it seems like i over paid for getting the made for iphone tag product is built well better than the apple’s charging cable this isn’t"/>
        <s v="good product n it works fine it s good one but price more than quality connecting to sensor for using is slightly a headache after connecting sensor you need to use it in a delicate way useful itom good good product and good responce good work worth for m"/>
        <s v="product is good in terms of smoothness toughness usability but only issue was length is little larger than the remote the product is as advertised perfect fit and good quality recommended to buy good product perfect fit cost wise ok good quality material "/>
        <s v="product is good but the length of the wire is short this product is overpriced not proper very good i wasn t expecting good quality material science i had ordered set of two i am really happy to get good material hope saitechit team will maintain quality "/>
        <s v="sometimes its simple solutions that come to rescue than a costly alternate from branded companies i had my sony tv in perfect working condition but remote got worn out kids handled it smoothly lol when i tried to purchase original remote from sony i was e"/>
        <s v="quality is good but received the damaged product was expecting the item but when the delivery got late i had to understand unfortunately the product is of no good to me this item was glued at the edges good but fits loose at top bit tight at bottom but st"/>
        <s v="perfect hdmi cable for boat soundbar and lg smart tv this product is overpriced value for money good quality product quality product good 👍 good quality good it s ok to purchase for and as arc port"/>
        <s v="the biggest issue with buying an accessory for an apple product from a non apple supplier is you will never know if this will work this products is working i used it an old ipod touch i am able to charge and transfer data i hope the product has good shelf"/>
        <s v="picture sound quality good storage is not gb there is only gb tv i like it a nice smart android television support all the web ott platform nice product worth for the price"/>
        <s v="nd purchase review purchased on july dash charge stopped working on september within months but when i contacted them on the given whatsapp number they right away sent me a new cable the very next day stars for keeping the promise and professionalism firs"/>
        <s v="good product the wire worked fine for months then started problems for a few days i could not understand why my phone did not charge whole the night and then i realized the cables automatically stops working and starts on their own wish when checked came "/>
        <s v="the remote is exact like the original one but its not a universal remote however for a given price its value for money works well tata sky remote for rs incl taxes free delivery is worth money spent it is not original but working fine what more you expect"/>
        <s v="good projector for this price range nice picture quality stylish design and finishing also good but low audio volume it s better to use extra speakers good quality for the price it was amazing to see it in big picture at home and the pixel projector was r"/>
        <s v="value for money the remote is compatible with our tata sky box and does the job it didn t last for more than days and has stopped working absolutely waste of money please don t go for this product ok types for the value waste product don t sale other wast"/>
        <s v="i was looking for durable cable for my ipad cause the cable apple provides in the box feels pretty flimsy and doesn t really inspire confidence also i use my ipad primarily for gaming so it is almost always connected to my pc while gaming so i needed a re"/>
        <s v="the remote works well and is pleasantly compatible with the system it s a good remote all the functions are working for tatasky nice quality the back cover was loose and fragile 👌 good मैंने tata play का remote मंगवाया था पर वो काम नहीं कर रहा था फिर रिट"/>
        <s v="nice product nice product ok good good अच्छा only for home drama and cinema experiencegood to buy in this price rangereview after two months its working fine without any issues"/>
        <s v="update after months of use the tv is still going strong all the good points mentioned in the original review below are still true and very happy with the tv it s as if oneplus have been listening to their customers after recent firmware updates the issues"/>
        <s v="i m using this from months back it s working for me till now must buy works well i hv order this for amazon fire stick still having no issues highly recommended good one keep it up nice product i am using it for firestick works perfectly fine the cable is"/>
        <s v="working as expected good product perfectly works with amazon firestick works works well no lagging and disconnecting issue good quality very good connector i bought it for my projector as my hdmi cable was short to reach the port i joint hdmi cable with t"/>
        <s v="this is bed product low quality material use i bought it during travel works perfect this is my second cable and it is good and alternative to apple ones but need to check the durability down the lane extremely happy with quality and sturdy good one no mo"/>
        <s v="durable but little slow buy at rslocal market we can get it functionality and durability ok but price point is bit high poor quality battery drains fast tv on off button defective the remote is working fine i want to reset the airtel remote how do i do it"/>
        <s v="i m using it for dell inch monitor and i found it difficult to fit hence i had to visit the fabrication shop to smoothen the corners else it is really good good quality of the product is good but it didn t clearly suit the samsung monitor i have i had to "/>
        <s v="good using it for samsung z fold with an ambrane w charger fast charging works side on design is very practical sturdy build well worth the money very useful very nice in this price range the cable quality is great and its built well both sides are l shap"/>
        <s v="one installation very fast sound good quality good service better ever and everything is good and totally satisfied product good hd and non hd separateeverything is absolutely to the expectations ok i was using tata sky from around years when i got instal"/>
        <s v="cheap price looks good value for money product is not strong assembled pets are loose and not fixed firmly works fine with samsung have to wait and see it’s durability you can buy it nice can buy very good suitable for my samsung tv plastic quality not go"/>
        <s v="superb… am writing this after months usage… simply super product… should go blindly… never dissatisfied ok can buy in in this price range delivery was fast but the product quality is just fine not very promising issue the battery got struck into the remot"/>
        <s v="like ok product as specified good yes it s very good product i tried many wires but only this worked on my sansui inch years warranty from the seller is the best part sometimes not working properly the product works nice no lags in video audio definitely "/>
        <s v="product is not working after months boat💕 nice product worth a buy really satisfying quality and product is still working fine worth itsame as original not worthy thik aaw"/>
        <s v="like quick data transfer dislike geting hot itself in minutes and let other pendrives getting hot also product built quality transfer speed all good small in size so easy hold and carry anywhere but the bill i received nothing is visible on it not charge "/>
        <s v="amazon should provide mtr cable length very good quality nice item received in good packaging the cables is perfectly working and there is no color difference with it it works perfectly with gtx super asus tuf and dell d with single desktop across dual mo"/>
        <s v="it s very good peace what i read institutions free is very expensive and difficult prasasan but thanks for amazon my review is after months of buyexcellent mi tv inchi like the its built quality picture quality is osm and working good no issue with displa"/>
        <s v="it’s doesn’t support alexa what is mentioned in product description it’s wrong excellent purchase feeling the videos are little bit darker any body can help me to set it in a good clarity video like which mode i have to select brightness level contrast le"/>
        <s v="good compatible product like remote is working nicely just the up button and down button is working a little slow else is fine this button is very soft originality used as remote control the buttons are very hard best remote u can get👍👍 no syncing neede"/>
        <s v="👍 works very well and its still going great even after months of use it supports pd and it has a solid build quality have a couple of them and it s been good so far go for it blindly decent product i have tested with my samsung s fe it is supporting fast"/>
        <s v="just got delivered there’s lag in remote it takes like secs after pressing the remote key like i said when you can’t find the original remote to buy this can be handy no voice communication it is acceptable for the price inr works as intended however butt"/>
        <s v="affordable available and multi purpose cable best suitable for traveling and reducing overall cables to carry warking fine 🙂 build also good it is a nice cable as it fits in most of the phones and devices sturdy one no fear of damage by wear and tear how"/>
        <s v="shown pieces received only one also it s not ft at all as mentioned did feel cheated charging is ok the reason i opted for this is just that i needed one iphone charger with usb port it is actually set of three feet cables both working fine for me bought "/>
        <s v="good packaging wire quality is good very good quality but the wire is meters only at least should be meters for the price 😓 i am using this with an f d a x as my satellite speakers wires were getting very flimsy out of the box these cables are very thick"/>
        <s v="my inch tv fits fine also inch tv can be wall mount for sure good product quality various sizes screws and nuts included in this product nice product i am giving stars because screws provide in the product do not fit properly i had to get it separately to"/>
        <s v="all is good except little loose cover i ordered this specifically for the colour it fits okay the product catches lot of dust priced over is item nice product it was a bit overpriced but a good quality product i did not receive the same blue color as show"/>
        <s v="ok with that price but has issues with power button and no voice support good good mic is not working voice not working you can t enable voice assistant in this remote quality is average the buttons are not smooth and the range is not good but overall it "/>
        <s v="excellent product it s just a day old now look wise it s good sturdy and durable china product it says w capable don t know how to measure it but works good with my wats brick the charging cable stopped working within weeks i opted for a basic and cheaper"/>
        <s v="the delivery people were not careful with the unpacking amazon needs to train their delivery staff on unpacking different types of things since they have come up with a policy where they need to open the package and verify any defects stars to them as the"/>
        <s v="the remote is so far good and works smoothly with a slight click no need to press too hard just a soft click required without any effort it should be better if there would be netflix prime and youtube buttons but at this price range it seems fine with me "/>
        <s v="good as good bought us a backup remote for vu premium smart tv it is fully compatible the remote does not have microphone so google assistant do not work the keys are of rubber not like the original one but not bad plz don t buy very poor quality within a"/>
        <s v="cable is working propely but the price is on a higher side good quality cable was too short hello everyone do not go for this beacuse it says gbs transfer speed but it has a very slow speed in comparison to the original cable i got from seagate company my"/>
        <s v="nice product okay product at cheap price but very high delivery charges even for prime customers quality is not great cheap plastic but does its purpose worth for money but it s light weight so only for setop box stabilizers other over weights can t carry"/>
        <s v="good built quality clear audio value for money i purchased this cable to connect my phone to my onkyo home theatre system as it supports only rca aux the cable quality is good and is gold plated though i have just purchased the cable so cannot comment on "/>
        <s v="this is my third time which purchasing a lightning cable though this is my first time iam using amazon basics lightning cable it’s comparatively looks more durability than other brands normally other brands are worn out with in a year and i tested product"/>
        <s v="good quality cable i had projector flickering issues while connecting to my macbook pro ” with a third party usb c to hdmi adapter extended by other high end hdmi cable to a epson projector i tried to reset nvram reset the system magement controller smc o"/>
        <s v="the mouse feature of the remote is not working remote control with push button seems to be ok but no voice recognition and no ray pointer as in the original lg product would like a refund for misrepresentation on the website you have amended the descripti"/>
        <s v="everything is great i love this very good and working very nice first of all thanks to amazon for listing it as a returnable item and at an effective cost of less than k coming to the device itself the reason for purchasing it is to experience google tv o"/>
        <s v="quality issue good cable length is ok quality is not good in this price it is ok very good quality product reasonable price alsoyour cable easy to replace best quality good product but thickness of cable is less it is very good product thank you amazon su"/>
        <s v="good good quality product affordable hdmi cable not working great product the length is perfect quality is really good the built quality is also good the output through this cable is also very good it doesn t affect the output as much as other local cable"/>
        <s v="atlast i connected successfully working good but sound volume clarity not adequate durability to be assessed dear amazon in tell the seller to write connecting procedure clearly manual printing also is bad i had to struggle does what it says works well to"/>
        <s v="everything is fine but sound quality should be little bit more enhanced after viewing the price it is also good awesome product fm radio antenna isn t strong enough rest features are value for money tower speakers are big but the size of this is not big s"/>
        <s v="good quality as mentioned in the product details the loop is not provided the quality of the item looks average it fits perfectly on remote its worth for the money i spent good product value for money good product i would not say this as a value for money"/>
        <s v="tv is good in this price range it s an excellent product for this price range good picture quality is good amazing product sound quality is okay and smart features is little bit slow but it’s okay overall ✅ love this product ok super work good product"/>
        <s v="picture quality poor good very good product ever since i have been using it it s working fine picture quality is good and signal is also up to the mark i have been using this digital tv hd set top box since a month with no problems also weather was good s"/>
        <s v="ok very disappointedrange is not good it doesn t catch from a little far and it doesn t support bluetooth and untill and unless it is not connected to set top box via bluetooth voice search will not work also yo can t return you can only replace it 😡 ver"/>
        <s v="please don t buy this product cable stopped working after days automatically value for money very nice product and cheap compare to other using for a month now quality product as it charging in hours within bdays of usage"/>
        <s v="value for money and works flawlessly on xiaomi television this is a little costlier than the original product there are some improvements in the design from the original one and works almost good could be much better the battery cover wasnt fitting well i"/>
        <s v="it has been a week since we bought the led tv its definitely a value for money buy good picture and sound quality loaded with abundant apps and features the flip side is the installation time as has been mentioned by others in earlier posts it took severa"/>
        <s v="go for it without any hesitation even after selecting a branded product lenovo i got this cable which only works with samsung devices but doesn’t work with lg devices poor compatibility nice experiance files transfer oksuper fast charging cable goodmeets "/>
        <s v="i have a pd supported car charger and i bought solimo cables previously which work perfectly fine but this one doesn t trigger full a fast charging unlike solimo usb a to usb c which is strange because this is supposed to be a w charger with a fast chargi"/>
        <s v="it is just ok the fist time i bought it lasted about months the second time barely a week spent a little more money but went back to the original from tata sky not really going to buy this again good product i like it for prompt delivery plus super touch "/>
        <s v="super good quality value for money in time installed tv thik hai but vu ka customer support bhot bekar hai bacho se tv lock ho gya tha vu me call kia to kahne lage amazon me baat karo matlb tv ka lock amazon wale batenge amazon me baat ki to kahte hai vu "/>
        <s v="good and easy to use but product life is hell short it means you have to buy it within next six months good better quality is good and working as expected decent replacement cable for my aging external hdd works at usb speeds worst cable not working even "/>
        <s v="product is good as per the price but customer support team is very bad asking for money for installation and the most important thing that customer service team have not good manner behaviour to handle the customer star for them if possible then start sho"/>
        <s v="i bought this remote as my original remote of fire tv k stopped working this remote works ok ok so when it works it is interesting i get the right bottom popup note from fire tv that the battery is too low in the remote even if the batteries are new if yo"/>
        <s v="the product quality is really amazing the wire length is enough and it is a sturdy wire it comes with one year warranty which makes it a good choice to have quality is good i like it very much it is a very good product nice one high quality product hd pic"/>
        <s v="wifi connectivity is getting lost frequently at every to minutes we have to re connect to wifi all other specs good for price jio cinema not working even rd party app is also not working startup time comparatively high display superb sound not so good bes"/>
        <s v="as mention in description its awesome nice good lengthy with good metalic body on jack side difference can t find with older cable great stuff and superb quality good product nice 👍 i am like the hdmi cable"/>
        <s v="go for it with out second thought it works well in my new kia carens car excellent product my daughter enjoys charging her mobile sitting in second row 👍👌🌹🙏 value for money you can easily transfer files between two android phones one with micro usb po"/>
        <s v="it s a good tv with a picture and sound exceeding its price class the installation however leaves a lot desired it was delayed until several calls the technician was not the most well behaved in the world overall happy that i bought this tv at this price "/>
        <s v="its very strong remote i ordered other remotes earlier which were very delicate this one is working perfect and having good durability good it is value for money quality average but serves the purpose the remote is not of a great quality though it does it"/>
        <s v="a good product got this for old inch lg tv which is heavier and thicker than current models has held so far stand is easy to install but price is too for this item the product is very goodfits perfectlya little bit over priced it worked like a charm handl"/>
        <s v="overall working is very smooth and it s easy to operate also highly satisfied with the product at this price hoping that higher versions of android os can be updated in future quality and light weight good product for the price spent would last long if ma"/>
        <s v="amazing बहुत ही सुन्दर है received damaged product good quality product i liked the product for its charging and value for money it charges quickly easy to handle i suggest to go for it its not orignal usb its fake lava usb in product pictures lava logo t"/>
        <s v="ok quality perfect perfect m must buy ok excellent value for money received as per specification"/>
        <s v="valu money good quality products checked it working so good also speed is very fast satisfying product this adapter is meant to help connect your laptop or desktop to the internet using wifi unfortunately it keeps getting disconnected and also reduces the"/>
        <s v="good product cable is very good it wort perfect with morpho device cable is hard it may break after sometime but till now it is working properly the cable works well but it is little bulky and not able to fit properly in the original cover of the device g"/>
        <s v="works well sturdy built and good quality only worry is not made in india nice working using this for my car honda civic working good i am still looking for a cast screen cables good quality giving perfect result it is limited to hd quality not k i do not "/>
        <s v="v nice and good good good very non responsive company after several reminder to company and amazon they don t bother to install the tv as committed since last dayslet s see how they will respond in case of warranty or service requirement in future excelle"/>
        <s v="if you have brain its very easy to install and yes the plastic is good enough to hold your alexa i liked it rest the cost is no doubt on a higher side the fit and sturdy you buy without nd thought but price is the concern ya an amazing fit for my alexa an"/>
        <s v="the worst service given by amazon you say it s amazon product but after booking many times nobody came for installation quality is good software is not updated you should give updated versions product is super but have some connectivity issues in mirror c"/>
        <s v="purcahsed pieces supports fast charing good compatible with many devices braided cable protects from uneven bend so should last long liked the length of the wire the quality is good does it s job now these days smartphone are so expensive and we are very "/>
        <s v="would have liked the product to be in the company box sealed i m not sure why that is not possible these days it seems to be a common trend to ship in a separate pack why can t we have company box pack my first purchase on amazon for which i can give more"/>
        <s v="the product is over all good jus the headphone adjustment gets stuck hence not that great sound bt it s good thou very nice product 👍 overall experience good product can buy for timepass who interested in movies much loving good vr headset nice picture q"/>
        <s v="quality with low price it s working good and satisfied good quality as well i was surprised to see this when i checked current rating in ampere app while charging it shows more current than what i saw while using company original cable this is just awesom"/>
        <s v="used this cable for months very sturdy really like the cable length good repalcement in warrenty works i ordered this for my s ultra as and it is working same as my original cable it is charging very fast with my w charger i ve been using this cable since"/>
        <s v="cover is perfect size wise and it s exactly same as shown in picture u can go for it best product and best fitting for remotevalue for moneysoft materials nicei recommend this product👌⭐️⭐️⭐️⭐️thanks amazon and shopoflux team just ok as described in descr"/>
        <s v="i purchased to connect my security camera the purpose is met ok product firstly it s good enough in length i like this but only long data cable otherwise it s not charge fast it s a normal cable i used it for my wi fi camera installed outside my house cab"/>
        <s v="value for money sturdy cover almost like a case this remote cover really fits too well on jio remote and seems durable also but bit costly when compared to overall quality useful item quality of the remote cover is quite good and it should be able to prov"/>
        <s v="volume buttons mute power off options not working after days rest is 🆗 item is a perfect replacement for my generation amazon firestick the remote is working fine but we have to press the buttons harder sometimes more than once remote is working fine for"/>
        <s v="like good quality nice fit it s good airtel xtreme set top box cover it s had some thickness and protective go for it very nice quality and fit a good buy which meets expectations thanks amazon expensive very uncomfortable to use value for money height of"/>
        <s v="it s good working product there is nothing to dislike about this product only the aux cable is a bit of low quality but as for the price it’s a very good product product is easy to install use i use it along with my set up box fire tv stick works seamless"/>
        <s v="good quality good product average no operation button in television which is big irritate when the remote not working in simple words please don’t buy this mi tv and especially from amazon this seller sold by cloudtail india and fulfilled by amazon if you"/>
        <s v="two negative things i should mention here the cable is too rigid so there is movement on the usb connector point when inserting or removing device from the other end of the cable the usb connector is a little loose it must be tightly seated other features"/>
        <s v="best but slow response from tv product is good for money super quality go with tcl best price చాలా బాగుంది కానీ యుాస్ బి పోర్ట్స్ లోపల కాకుండా బయటికి ఇస్తే బాగుంటుంది మరియు గుాగుల్ క్రోమ్ ఇన్ బుల్ట్ గా ఇస్తే బాగుంటుంది"/>
        <s v="quick delivery awesome productpacking was goodjust opened the productexcited to you it"/>
        <s v="what s not to love about this all new inch amazon fire tv unboxingthe whole experience from delivery to commissioning was completely seamless the packaging is strong and very sturdy using a lot of bio degradable materials the unboxing was a delight and fi"/>
        <s v="working fine with airtel dth but the quality is cheap it s not strong earlier airtel tv remotes had larger keys which were easy to navigate wish airtel could make that happen ನೀವು ಕಳಿಸಿರುವ ವಸ್ತು ಸರಿಯಾಗಿ ಕೆಲಸ ಮಾಡುತ್ತಿಲ ಈಗಾಗಲೇ ನಾವು ಒಂದು ಬಾರಿ ವಾಪಸಾತಿ ಮಾಡಿ ದರ"/>
        <s v="good product i like it s picture quality and recharge plan cable is very short ground floor ke liye bhi chhota tha good product problem in channel selecting like picture quality i m impressed service is very good all channels not available"/>
        <s v="everything is great go for it after all it’s esr common length is good and charge fast need to maintain well cause of it’s length fast charging value for money its been more than a month since i am using it and it is working as expected nice product go fo"/>
        <s v="works perfect for connecting my dslr to ipad tethering seems like a durable cable good worth for money easy to use nice easy to carry supar product is nyc price is bit high good okayish"/>
        <s v="i liked it worth the money light weight and comfortable at every situation this one i got here has stable ui no lag even feels premium mainly the soft strap and the cool crown button adds up much the main reason i bought this because it brings all the fea"/>
        <s v="months review its been working fine there s been no problem as of now some things the whole step tracking thing i bought it due to that reason it didn t basically satisfy me to that level with that but it does count steps accurately in the walking mode ac"/>
        <s v="update sept boat seems to have heard the feedback 😀 and updated the watch faces now there are a few good ones to pick but a slight improvement over the ones the watch earlier had bit impressed added one star for it not a very polished product the fonts a"/>
        <s v="i haven’t used any other battery pack so will not be able to provide the exact expected performance simply put it is not divide by the battery size of your phone will be the expected cycle times if i consider this as a measure then i would say that the ba"/>
        <s v="i have been using this phone for two months according to the price range the battery backup and screen quality of the phone are good according to this range the camera is also fine if we look at the performance then it is not useless at all but it is okay"/>
        <s v="verdict a solid buy for this price segment in and even for early there are reviews in this section review is days after purchase typos in the review has rectified now and review is days post android beta update these reviews are based on my own personal e"/>
        <s v="gb sd card is showing gbdon t buy this product it was a bit costly but prouduct is of great quality could have been made little bit cheaper cost wise all good fast and smooth ab mujhe computer ki jarurat nahi padti speed is fast but not as advertise i get"/>
        <s v="touch screen functions well step counting is not that much accurate heart beat sensor is quite accurate but i think spo and stress measurement are not that much accurate the watch is great for the price most things work great has great battery life as a d"/>
        <s v="phone is ok except middle button it’s a headache rest all is good battery lyf is about hrs when fully charged superb battery life for more then days i bought this phone to use as a replacement of my smartphone for calling alarm listening songs purposes i "/>
        <s v="this was indeed an ideal purchase good performance good built up to the mark functionality at this price stable and sturdy recommend 👍🏻👍🏻👍🏻 looks ok हार्ट रेट एवं ऑक्सीजन good for normal users not for heavy users like daily activities good looking o"/>
        <s v="the quality is not upto mark for the price paid other brands offer good quality earphones with lesser price but per my experience none of my earphones have lasted more than years given that this is jbl lets see how long it lasts can someone build a earpho"/>
        <s v="it s original price is not worth any praise so try to purchase on some card offers or other free bundles the screen is not full hd but still offers good brightness and color accuracy speaker also sounds good enough front camera is not for selfies only for"/>
        <s v="p tron neckband is good product when it new so you have feel some bad but after month you feel better sound and bass so product is very good must purchase good bass and sound quality nice one doesnot pain the ear too much it is a good product under rs but"/>
        <s v="camera and display is very poor quality and battery 🔋 is very good nothing bad nice phone at reasonable price good nice value for money theek hai 🥰 not bad good"/>
        <s v="had used ptron earphones earlier so wanted to tried this one and it s good newly purchased not yet used but looks good and worth for money charging well but build quality could be better quite nice this product working fine ok ok good purchase for rs its "/>
        <s v="the sound quality of this earphone are really good the bass part was also good i only found the noise cancellation was not what i expected it could be much better finally i can say its a good value for money at this purchase i did nt received head phone p"/>
        <s v="very good fast charging can be charged both with mico usb or usb type c looks nice and very compact powerbank is a must have mobile accessory i was looking for one which is small and safe most of them are either too bulk or not so good with mobile safety "/>
        <s v="good quality does not make sound a bit less stronger for heavier mobiles it s having good adhesion and suction power during my last few months of usage i remounted this once due to broken windshield for different reason adhesive was good even after remoun"/>
        <s v="samsung offers super fast charging at watt just a joke wherever other brands are offering full charge before an hour providing heavy chargers samsung is not secondly samsung is offering c to c charging you need to carry your charger always you can not cha"/>
        <s v="battery life is low worth purchase good performance at this price range a economical product to buy for average usage of checking time heart monitoring steps track etc battery backup great single charge stands for min days recommended only for simple use "/>
        <s v="its only days since we are using the product and based on so far usage review is as below pros looks it looks premium features at this price range battery it seems as if the battery will easily last for a week or more with normal usage have closed all not"/>
        <s v="i would not consider buying an i phone simply because my friend owns two of them – or blindly go for a new android model suggested by my son or nephew both of whom are more tech savvy than me because their recommendations are obviously based on their own "/>
        <s v="i am not big on camera usage personally i was even mentally prepared for a bad camera based on some reviews here but i was pleasantly surprised that camera clicks good photos they are not awesome but they are decent photos that can even be shared now comi"/>
        <s v="received the product today the packing was intact though i found watch not at its proper place it fell down inside the box and found the inner holding box damaged also not expecting any kind of tampering but thought to share the product packaging overall "/>
        <s v="this is my first g iqoo mobile purchased on th december at amazon till now i didnt feel anything bad in this mobile happy with the purchase camera quality is good it works smoothly in all the options this is good performance handset but the quality of the"/>
        <s v="if you want a smart phone for just the use of calling and using social media this is a very good option for you i bought it for my mother who specifically told she just want a phone for calling purpose this has only gb of ram so don t think of running gam"/>
        <s v="today only i recieved this watch at first instance it win my heart i was using it a whole day and i found some pros and cons of this watchpros amoled display is very bright and nice look and design is premium bluetooth calling is awesome speaker is loud a"/>
        <s v="please add app gallery when we do right to left swap on home screen because right to left swap or left to right swap have same pages it should ring instead of vibrate in alarm or you can give it optional depends on user the temperature doesn t sync fast i"/>
        <s v="i purchased the gb variant to sum it up in to pros and cons pros good design in terms of look of the phone and it s build quality screen quality is good with little boosted colour tone the new processor is very smooth and responsive speaker quality is goo"/>
        <s v="kk good quality product and best fitted into my car this is a good charger charging time hour to full for iphone it’s way better than the charger supplied with the iphone good looks speedy charging and dual ports checks all my requirements cable branded h"/>
        <s v="after using the phone for a day i feel corners have been cut in various areas jn sensor is not that great in low light color is typical samsung style with oversaturated greens interesting to note that jn is also being used in samsung s new f thermal manag"/>
        <s v="i bought this product with the hope that it would be a good and stable selfie stick but it didn’t help at all it is not suitable for large phones like iphone pro max very clumsy and the tripod doesn’t stand at all keeps sliding had a very difficult time t"/>
        <s v="i like it great phone in smaller amount these camera amazing and display very smoothly play mobile is good but amazon very low service very product value for money product very nice sometimes fingerprint sensor is not working properly camera quality is go"/>
        <s v="i bought this phone after tonnes of research and watching and reading several youtube videos and blog reviews of multiple phones my budget was around k max and this one somehow fit in all ways i had almost finalized one plus nord ce but changed my mind at"/>
        <s v="not charge like original my brother have same charger which is comes with note box his charger charge without heating and fast and this is not charging as original got great discount nice product please be aware while buying the original samsung w charger"/>
        <s v="despite being affordable these headphones are pretty good i use them mostly for talking on the phone the sound quality is crisp and clear though for serious music listening i think other more expensive headphones will be better worth to buy sound is also "/>
        <s v="i ordered this phone based on specs it was providing later i saw flood of negative reviews coming up on amazon which made me test few of things that was mentioned if it was true calls getting disconnected i had call with my brother last night and we talke"/>
        <s v="wow just wow how can a beautiful product like this exist at such an affordable price i mean i am simply amazed by this watch kya dikhti hai yaar aur kya waqt dikhati hai yaar yeh ghadi tik tik toh nahin chalti but it has made my life tracking theek theek "/>
        <s v="the selfie stick is made up of cheap quality plastic however the built structure of the selfie stick is stable and even the tripod stand will provide you ample support to make a video time lapse or a portrait selfie recommended to all video bloggers who h"/>
        <s v="it s a good deal to get the sd card in this price but it was even less in reliance digital but as i needed in day it s fine to order looking or fake product storage is perfect package quality not good installation was easy i got it for my tablet i had a c"/>
        <s v="good charging speed as expected but heat up faster like it charged speed best adapter for iphone and buy one thing it can’t take more power supply voltage in it it may damage go for it value for money product value for money fast charging very good produc"/>
        <s v="delivery it is delivered on time as promisedreviewed on jan after day usagefire boltt gladiator black is my first smart watch bought it for it’s beautiful look and all features like heart rate bp spo stress measurements and sports mode and ip water resist"/>
        <s v="it s a good product like very good item strong and useful usb cablevalue for moneythanks to amazon and producer but does not support w charging nice product and useful product"/>
        <s v="this is good mobile stand sturdy with mobiles but not sure about tablets looks good on the desk but not very much attractive as per its design unless you are not concerned more about look of the stand and want it for your mobile then this will be good for"/>
        <s v="the earphones have good clear sound quality it lacks base battery backup is good anc is a myth in this earphone it might hurt your ear if you wear it for longer duration depending on the shape of your ear eat easily fit in ears and light weight and sound "/>
        <s v="very nice product and easy to use as well as very soft to cable in picture shows as nos but in cover only nos easy to attach with usb cable bought total pieces in rs loved it ❤️ quality product so far ok will hold the wire connecting after the usb joints "/>
        <s v="so about the product boom ultima as it goes by the name it really got the ultimate bass effect wires are great built and tangle free the audio jack is compatible with almost all devices and its gold plated as well i just didn t find the case it was missin"/>
        <s v="i am using oneplus r gb gb more than one month it is my first ever oneplus phone my personal review about this phone is as under pros boxy design looks nice but feels not so premium but if you use its cover it feels nice cover quality is very nice screen "/>
        <s v="the stand s quality is decent beacuse of its compact size and various folding angles it widens the usage according to the user highly recommended for students one side is slightly tilted good product good grip sturdy product fullfill the need overall very"/>
        <s v="i am very happy after using it this power bank is very good i have seen a video on youtube with an amazing rating before buying it enjoyed buying it good product value for money esme ek choti torch jaisi light add karke thoda price badha den to mast raho "/>
        <s v="worth every penny compared to the cost a basic bluetooth band that support only single device at a time call voice us clear and microphone does a decent job of noise cancellation don t expect good base treble in this the rubber ear piece is not tight enou"/>
        <s v="i bought this power bank to use during my vacation with family it is sturdy but a bit on heavier side can charge three phones at a time if you use the two usb and third type c port as well for charging the speed of charging is alright and appropriate the "/>
        <s v="review overviewaverage the boat today launched the ‘ boat xtend ‘ the company’s latest budget smartwatch with a price tag of rs the boat xtend smartwatch comes with a stylish design resembling the apple watch moreover it has built in amazon alexa support "/>
        <s v="item is good no issues it supports mobile which have great charging inbuilt feature charging is good but cable quality not good good if your smartphone doesn t support more than w fast charging then this will cover it for you i would suggest getting a dif"/>
        <s v="it is good for data cables i liked it basically its good product with good quality but this product is overpriced because same product from different brand are selling at or more less money still i bought this because of the brand name gud quality and pac"/>
        <s v="i was looking for a phone below k i am not a person who believes to burn money for phones my requirement was a phone that has good network reception good wifi reception a balanced software good battery life good screen that don t strain eyes a good hardwa"/>
        <s v="expect it will last long price wise it s a good product till date it s working well one slot got out of order and one using now value of money and second slot of the charger is average to use 🤪🤪🤪😂😂🇮🇳 good quality no issues till now working fine wit"/>
        <s v="product is just as described and does what it has been described to do durability and other features may have to wait while we use the product more to state justifiedly helpful for charging multiple devices at a time very good handy product build quality "/>
        <s v="look good the product is good does what it says especially to mention about their customer service and replacement policy which is too good with year warrenty kudos to the team overall a great product i had this fear before buying that how good it will ad"/>
        <s v="best wishes brought it online as cautious about buying offline coz of fake and overpriced products using it for my wifi camera working fine nice product nice quality product easy to use thanks amazon well known brand nice product good worth product bahut "/>
        <s v="sound of song are good its really good or i am still using almost maybe or month maybe more but they still good product is in good quality and comfortably fixed in our ears but the major issue is when we were buds for few minutes it will start hurting our"/>
        <s v="strong enough good one to hold it s serves the simple purpose of holding phone but it s not possible to make a phone sit in ° phone slants back little i use pen adjusted at back to keep phone in angle worth for simple use best nice avarage sturdy product "/>
        <s v="if your budget is low and you are looking for a good phone then you can buy this realme narzo i the product is very nice and good quality after using so many days ithe product is not warm and also phone is not hang so the is good at this price average pre"/>
        <s v="i used my pro without a screen guard for a year now this screen guard was easy to apply but is a bit slippery and when you do the long press ex when you long press on whatsapp for reaction or other options it automatically takes random press also a bit sh"/>
        <s v="good fit nice smart watch in this price range especially for those who need only basic features i bought grey color it s been long i m using this now it has no issues the battery touch screen bluetooth connection every thing works fine i was looking for s"/>
        <s v="the camera is good phone is quite respponsive fast charging there are some niggling software issues and do not forget password pin there is no way you will be able to get it back to factory settings this is my second iqoo z pro and my humble advice to all"/>
        <s v="very fast charging it s a original item and does it s job price can be low on other sites bye overall very good product with blink of the eyes service by amazon fully fast charger i really like the power of this charger this charge my device so fast reall"/>
        <s v="i like this product it s okay for a backup emergency phone or a naive user who uses it just for other extra sim or basic needs all are fine good finger print is good for this phone battery life is excellent and camera quality too best budget phone between"/>
        <s v="rating everything is okay except voice sound during call battery life is very good sound is also loud economical charger quality bad lasted for days with low medium usage all functionality works fine perfect for someone wanting to limit the distractions o"/>
        <s v="it is easy to install at home the kit has all that is required to install the protector it does not affect the touch or the front camera but at times fingerprint marks are often seen on it the installer is so precisely made to fit the phone to attach the "/>
        <s v="pros really like the stylus it works fine using it from last two months excellent for note taking tip quality is good doesn t wearing off extra tips provided it provides all the functions which are mentioned charges quickly response time is really fast co"/>
        <s v="good charging speed supports well for suzuki burgman also it s dash charge oneplus devices product is good you can charge your iphone easy it is built really well is very compact in size it also supports fast charging my poco x pro w though it seems to be"/>
        <s v="this review is based on my two days of usage work fine on activity and fitness tracking but sometimes software does misbehave need some improvement on the software and not work only with bluetooth connect it requires an internet connection for sync and so"/>
        <s v="just a watch not smart one all features are to make fool of you worst watch connecting problem with phone nd automatically disconnecting from phone very good quality of product and price is very low very good ভালো ঘড়ি টা। dislike after use of months obse"/>
        <s v="the sound quality is excellent for the price and so are the three buttons however the material quality isn t good and the wite breaks after months or so less bass good sound quality might be better i like to buy this headphones good product very much i li"/>
        <s v="it’s a good purchase for long term personally i like it because it came with install kits and costed me around ₹ and trust me it’s very easy to install and it’s protected the device for a fall of bed to ground overall nice product 👍 it s very nice i saw "/>
        <s v="oh this is really nice and sturdy product keeps my phone stable while i draw or paint i tried it immediately as it was delivered amazing it s good for moderate usage the metal clamp is strong it holds the table properly the string is quite flexible as wel"/>
        <s v="smart watch is good with proper large displayvoice assistance siri for iphone userscalling facilityface time facilityone deficiency that you are unable to message or type text in whatsappif you have small wrist dont go for it or else its a perfect choice "/>
        <s v="product has good quality of metrical use cover is sturdy but gets yellow within days it turns yellow within few weeks of usage value for money local shops are selling for to but this one at this price is good good quality clear sturdy and perfect fit 👍🏽"/>
        <s v="good quality can buy if it’s price is below good product but little expensive good product holds mobile and mediumsize tab a little costly very nicely designed mobile holder with good quality the best that i have purchased so far go for it the package arr"/>
        <s v="overall meets the requirements nothing to say negative with respect tolthis phone charging is very slowly maine is product ko apni beti ke liye kharida tha fingerprint is good battery life good camera is ok good phone at this price nice in this range best"/>
        <s v="this was a saviour for me as i didn’t want to buy expensive stylus and max dont work with iphones it’s not too precise but it gets the job done i love it unexpectedly this product works very well but when i buy this the spare disk was missing this item is"/>
        <s v="ordinary nice pic 👍 i m happy its original mi charger which gives a fast and smooth charging great product i m using it for weeks now no issues with the product i am satisfied with the product thank you mi mobile chagerwire adopter ki quality and durabil"/>
        <s v="a bucks piece can save cable worth hundreds totally recommend i just received it and applied on my iphone related cables and connectors specially apple accessories are not that sturdy and doesn’t last long due to breakage at the end points due to wear and"/>
        <s v="sometimes tap to wake up screen work little bit lag in touch screen productsbut hand wash screen off problemre start problem automatic restart problem for the first time i purchased a smartwatch seen many smartwatches for the last months seen many brands "/>
        <s v="amazing product very useful too a good product good value for money bought it for rs if height was ” more would be great it s heavy and stable good product but can t change as given in photo because space is very low near base i loved the build quality of"/>
        <s v="overall it is nice phone at this price go for it tbh it s a good phone for your parents of you are a heavy user then don t consider this phone cons slow charging this phone usually takes around hours for full charge in initial days you will be impressed b"/>
        <s v="the watch is good the app is very bad no google fit integration or anything watch face is barely customisable i don t know why they used the new noise fit prime app with it the app is very glitchy if you want this watch for calling go for it otherwise don"/>
        <s v="this works by clamping on to ac vent it holds on sturdily minor block on ac flow is not of much consequence the phone clamp is spring loaded and accommodates all phone sizes most holders working on suction does not hold onto glass they fall off while driv"/>
        <s v="looks sturdy but there should be more space between the ports fitting two cables is a challenge beats the purpose a grave engineering defect good the adapter heats when charging for more than minutes small weightless and easy to carrycharging power is goo"/>
        <s v="i got it for and i guess for this price it s good enough don t buy if you are buying it for than this price if you just wanna try out a smart watch this is really nice but if you are expecting too many features in it then go for a pricier one at least for"/>
        <s v="camera great no words for it s outstanding performance at price of rs it can even beat smartphones upto rs in camera department battery for min charging gets discharged used for quora twitter pininterest for min discharged used for upto mb gaming apps so "/>
        <s v="good one display is good battery life is very good camera quality is good for me finger printer placement is not good can t be used with both hands using it from last months now battery backup is good camera is good and in this price range this is one of "/>
        <s v="linking the smart watch to my mobile phone was not as seamless as is to be expected for such a product once it was set up it works flawlessly however the noise smartwatch app on my google does not give any data on sleep cycles and neither is there any inf"/>
        <s v="ok with charging looks very sturdy and durable one amazing cable for bucks fast charging upto watts m in length and really durable bought it like the th time passed down my older cables to family members all still in working state great product wanted thi"/>
        <s v="good quality works well it shows warp charge on phone when charging start only coz the charging is a bit slower about than the original value for money good 👍 but not like original over all good product decent buy very good product value for money this c"/>
        <s v="i really like this product gifted to my sister and she likes it great ⌚ good product nice 👍 thik hai in this price range it s ok product color so nice i loved it need some more features"/>
        <s v="the sensors has burnt at two point of more than mm dia on my wrist upon wearing overnight and i have abandoned using it out of fear had enclosed photos herewith worst to buy it s belt quality is totally poor performance is average not proper tracing of ac"/>
        <s v="i really suprise there is no bluetooth calling and no gpsalthough brand is good but if there is bluetooth and gps it will be extra good for buyers pleas add bluthooth calling so your watch selling will increase its a premium build watch with mid range fea"/>
        <s v="only issue i ve had is battery life rest it is a great product very nice watchnice touch ok nice good product battery back up need to be improved remaining all features are good ai is not working properly watch is good but i had battery issue and alarm is"/>
        <s v="i use it for powering my bluetooth speaker and another usb light so it powers then nicely good charger my feedback is month after giving is nice product working with any types of usb either c type or micro temperature always normal with amp ranges adapter"/>
        <s v="nicey packed easy to install and with good quality adhesive perfectly fit on the screen it s a well made basic screen protector application can be tricky as it comes with no aligner but the protection it offers is goodregards to durability to scratches ha"/>
        <s v="perfect for a inch tablet both vertically and horizontally it was the best phone holder premium quality and reasonable price 👍🏼 good fulfil purpose easy to carry solid material think it will last long nice liked the product easy to carry portable foldab"/>
        <s v="quite firm and steady i wish they used a little metal or hard fiber for this like bobo company holders but great product at this price good product and good quality stud should be provided to fasten the rear screw everything is good but it suppose to have"/>
        <s v="pros very sturdy and stable not easily knocked down by kids no fear of falling over mobile holder stand is very flexible easy degree rotation mobile holder also pretty tight very safe to keep the mobile the adjustable clamp is wide enough to suit any widt"/>
        <s v="good quality tempered glass best part is these guys are extremely prompt in customer service and warranty issues product quality good but over priced also there is a small gaps from the edge but can be ignored i got two screen guards for pro pro max insta"/>
        <s v="lital bit ok good design but china product it changes the angle and gets loose in a few days only very poor quality it s worth and good quality very good quality i like the quality of the phone holder its amazing"/>
        <s v="i used this mobile last months overall very good i am very satisfied buying this and no lag no heat you can go for it nice phone looking good and over all good for this price good everything is good but the voice of recorded call is very low fentastik goo"/>
        <s v="the product is handy and really feels good to hold it supports fast charging it takes around to hours to fully charged it the only down side is that it just has outputs usb and another usb c it is good is if you want a budget power bank but maximum it las"/>
        <s v="liked top notch display gorgeous display heavyly and seriously powerful device thanks to gen tremendous battery life in heavy usage super cool device silky buttery experience with blazing fast performance good sound quality the form factor is really good "/>
        <s v="audio contains lots of distortion when using speaker battery life is good i bought this phone for my staff who can handle only these basic variety types she is very happy and loves the color nice one hgh battery backup is great didn t like center button d"/>
        <s v="i liked the watch the battery of this watch is so good that before use i charged this watch and it s been weeks and this watch still have battery left and nagative side is i ordered black strap watch and i got grey strap watch and this is sellers mistake "/>
        <s v="update it s been months since i first got boat rockerz some of the dislikes i ve mentioned earlier in my review are no more dislikes i said the sound is more or less on a flatter side but i m quite used to it and i m loving it the second point is i said i"/>
        <s v="looks good and didn’t harm to iphone battery and as price is worth value for money best product and fast charging thanks the money is affordable and charger is good nice bought both adapter and cable was very skeptical about it first but ordered based on "/>
        <s v="productliramark webcam cover slideevents datesorder date delivery date review date statusreceived and acceptedratings descriptionused terms in the description slider sliding part of webcam cover static frame   static back frame of webcam cover screen fram"/>
        <s v="network reception is not that great people who call get out of coverage area message even though the phone show two bars of network the same sim and network worked fine in my smartphone can use this as a secondary phone or as a backup device and cannot re"/>
        <s v="perfect fit n finish but slightly over priced overall good and useful good product proper fitting product is very usefull because it s cover full display and body smart watch and protect any damage screen fully protected with this product too cost but its"/>
        <s v="below is the experience so far received a defective product battery was getting drained out in few hours wifi kept getting disconnected and almost every app was giving trouble including google maps location was not getting captured tried to return it on t"/>
        <s v="posting this after days of continous usage i came from oneplus t that too because last to last week i had an accident and my t has dead on the spot after watching a lot of reviews on youtube and amazon i thought i should give it a chance first impression "/>
        <s v="good prodat battery life is so bad nice product dislike product also not return its only replacement iska tauch kaam nahi kar raha hai aur kewal mobile adoptot se charge karne par on dikh raha phir turat band ho ja raha hai ise wapas karna hai पहिल्या दिव"/>
        <s v="nice phone all over performance is good बैटरी लगभग ठीक है कैमरा भी कुल मिलाकर ठीक है नॉर्मल न्यूज़ के लिए battery is running good camera is ok ok speed of this phone also good as per price range goog wrk condition poco c oprating is better but lots of int"/>
        <s v="the cable was safely delivered and works well with my watch perfect watch for my noise watch quality finish and charging capacity are efficient universal fit and at a low cost fits with my smart watch and band perfectly the cable is perfect fit for my noi"/>
        <s v="used guiding stickers but in those places bubbles formed shop guy fixed them too good in this price range go for it suggestions to company for perfect position at speaker cut give transparent background of film instead of black colour will be much easier "/>
        <s v="it s good product and value for money it s comparable easy to operate operate for kids i like all the features and in main b p check and the product is value for money and used for sports purpose by walking tuch panal is very tuff not easy very good produ"/>
        <s v="its is value for money good product good liked charging lasts short time charging with straps impossible very poor working not worth the money paid it s tiny specially can be look great on tiny wrist look is also nice but internal feature is some down it "/>
        <s v="good for the price nice one just ok for the price battery not working comfortable and small to useissue in power supply that melts the charger cable of smart watch pasand sleek etc yes but mine stopped working after months it has a moulded outer casing ie"/>
        <s v="i bought this splitter for rupees i did not find any issue with this product i am using my wired realme buds earphone and msi gf laptop to test it my feedbacks my mic is working properly no issue with left and right sound build quality is also not bad spl"/>
        <s v="this smart watch is very nice one it s battery back up is also very nice bluetooth connectivity is also excellent but wheneveor i try to see share price it takes few more seconds by pressing side key it must be seen by changing the page without pressing s"/>
        <s v="the cover felt sturdy and came in sealed package there were protective films covering the cover from both side which had to be removed before putting cover on the phone the fit was perfect and to take off the cover we might need to use some force overall "/>
        <s v="doesn t always stay at the neck of the cable but does help in reducing bending and stress i would however recommend just getting some l connector cables to avoid this issue altogether good useful product weak packaging but all the pieces came they are not"/>
        <s v="good phone ok nice product in this range performance is fine it is not a c type charger but q a mentioned as c type as of now its fine will write off after using days good mobile at reasonable price no finger print reader in this model never expected a ph"/>
        <s v="very bad mobile best mobile phone good but charger nani aya it s good the phone serves all my purpose very good one❤️ value for money works well"/>
        <s v="it’s a no brainer to get this just that the edges don’t fix in properly there is always air bubble kind of thing on the edge easy to apply and no bubbles for rs they send units which is amazing too satisfied with the purchase overall good and easy to appl"/>
        <s v="there are small scratches on the back apart for that the product is good descent product exactly the way u wanted simple to look and transparent ordered for blue colour iphone case is good the cutouts the material the camera bump all are very good the bac"/>
        <s v="i have purchased it for my galaxy watch mm it fits perfectly and the touchscreen works good but packaging should improve i am writing this review after using the product for month nice case for samsung watch no touch problem i faced till now best thing ab"/>
        <s v="it s been days since i using the device extensively i bought it on the last freedom sale for rs including k instant discount coupon first let me be clear i bought s fe g with snapdragon not s fe with exynos and i am a user who uses phone most of the time "/>
        <s v="good thoda sa kam stable hai phone lagane ke baad thoda bohot hilta zaroor hai build quality thodi aur achi hoti to pakka value for money hota we’ve been using it for around months it’s good sturdy bluetooth connectivity is also good overall a good purcha"/>
        <s v="its decent don t buy this phone buy if you are aged at this phone is not for younger generation phone useful features are youtube whatsapp calls only ok nice the phone is not very effeciently responsive battery runs low even when not used in day finger pr"/>
        <s v="product works well and charges the devices in a quick mannervalue for money i like this product not working 😔 after days"/>
        <s v="i really appreciate the build quality over all product quality is decent with only draw back that telecopic arm only extends less than cm which in my view is little less i purchased and after one year of purchase my selfie stick working without any fault "/>
        <s v="packageing was fine haven t tested it working functionality yet just got the bank and the first light is not working idk why need to check and if it continues ill return it asap good device for such cost good for fast charging good for smartphone battery "/>
        <s v="good quality product good product and keeps my charging organized happy with my buy i was looking a the pics uploaded by seller and assumed them to be large enough to fit a inch mobile to my surprise they are very small i am not sure how long it can carry"/>
        <s v="perfect buy for the price of after use of days my overall rating is following are my reviews pros step counting accuracy sleep monitor accurate notifications and bluetooth connection with ios and android touch sensitivity watch brightness in bright sunlig"/>
        <s v="works the purpose of otg for samsung galaxy a tab it is little bit tight for my realme c type mobile but works no problems very useful easy to use reasonable price nice one otg after searching multiple products in the market for my ipad pro and ended up w"/>
        <s v="after days of use bhaut acha chl rha ha and i will review again aapko bata dunga kessa ha thoda time baadbut product acha ha abhi tak kuch kharab nahi hua and mene bhe isska khayal rakha ha pencil is good working good but build could be better excellent e"/>
        <s v="bought it in january posting it in august so i ve used it almost months and giving honest review in short if you are getting it during sale time then it s a steal deal also in regular price b w it s a good product sound quality is good enough loud at volu"/>
        <s v="very chip very good really happy to buy this pen drive comparatively with low cost very good storage capacity is good like good good product and value for money it s all good you can vo for it"/>
        <s v="hi guys bought this yesterday so haven’t used it much so an early review but the most detailed review so please read till the end very important points are mentioned looks are cute it looks really nice and elegant i am using it with a macbook air so far i"/>
        <s v="the product is a good one however once i received one with a small bump and i replaced it to receive one which won t erase one part of the screen the product is very handy and easy to use however you would have to replace a couple of times to receive a go"/>
        <s v="sound quality is good enough loud at volume bass is also ok mic quality is also good in indoor condition receiver can clearly listen to you i didn t use it in noisy environment or in outdoors company claims there is low latency while gaming i don t know e"/>
        <s v="it s light weight good looking stability is moderate i got it for i hope it the price to be less that i bought overall nice experience to have this beautiful table it s a good product but ut has few marks on it which is not going away even after cleaning "/>
        <s v="writing this review after months of usage first about the product itself it s sound quality is very good bass lovers will just love it average mids and high it lasts about hrs with a full charge also tested on heavy rain while driving don t worry earphone"/>
        <s v="the product is useful and i use it daily i gave a star less because product had a small piece broken while delivery maybe but that was not a functional part though the material can be bit more thick for durability overall a good buy the only issue is stab"/>
        <s v="when you are representing some product from a well known brand you must provide that well known build quality this product is designed well to grab the good looks but not the quality of the material it seems to be bad quality will not last in the longer r"/>
        <s v="best budget headphones i m procured this headphones in and now is when i m writing it has some prominent problems first is head adjustments get losse after year and after one and half year cushions get also strat rip off thereof third initally battery was"/>
        <s v="the watch works fine good touch screen and overall features but the connectivity with smartphone is pathetic if you prefer a smartwatch which is not intended to pair with you phone then go for it it works well in all other aspects this was indeed an ideal"/>
        <s v="it has been only month since i have bought this item so i can t comment on its durability but currently it is working perfectly sound quality is good fitting in ear is perfect which has been constantly an issue with other earphones i have used till now i "/>
        <s v="ordered this product for charging cables the package involved packs containing spirals however they sent all the packs containing same colours the spirals are tight for thick cables but loose for apple s charging cables as they very thin very useful produ"/>
        <s v="got of this gb hp v w pendrives this morning review is based on testing done the same day summary the product is genuine and sturdy but the performance is just about average based on a random file copy performance to fill the entire space pros cons compar"/>
        <s v="the mouse is decent for its price of i don t usually use windows i m using this on my linux os and its works fine on arch linux so i m sure it will work fine on any debian based distro as well first impression the size is a bit smaller so it will take tim"/>
        <s v="light weight easy to hold clicks are a little hard sleep mode fine there s a switch on the back just remember this is not a silent mouse and will make loud click sounds worthy easy to handle product is completely satisfied from portronics i never thought "/>
        <s v="this is my first product from boult i wanted a wired earphone and when i searched on amazon i found boult in such a low price and i ordered it recieved it today checked it by connecting to my phone and i was surprised by the audio quality this is a nice p"/>
        <s v="ordered it for my home office and have been using this for almost months it looks good and there is no lag in typing and the keys are comfortable while typing nic product and smooth keyboard effortless typing and keys are aligned exactly as per my expecta"/>
        <s v="i m using this mouse from more than months now and it s working great but the only problem i faced is the big size of it it looks like the old ball mouse which is quite big in size good for gaming by the way working good by far the best mouse i ve used wr"/>
        <s v="note its ready to go mic which doesn t need any sound card and can be plugged and used directly even with smartphones has mm jack connector built in you can use connector if needed it has very long cable which measures upto feet so note that it has absolu"/>
        <s v="nice one tried on remote mouse and found working fine good product good services v good as described duracell battery good one for ac remotes the life on these is excellent been using these for my controllers for gaming and these are the best lasts long a"/>
        <s v="very nice ball pen thank you amazon easy to hold but not water resistant can say value for money kids like the colours and are very fond of writing with it the product is good and my son likes it loved the product very smooth and apt colour of inkmust go "/>
        <s v="quality of adhesive is very good i used it to stick photo canvas on wall and it worked well good kwality i dont tell this product totally good but i believe this item good good product holds good on walls but not in wood works sticks well holds fair amoun"/>
        <s v="recieved damaged product the first time the seller is very good and quickly replaced it for a new one go for bassheads if you are spending this much they are charging more for the metal enclosure and the braided cable the angled jack is a plus but the sou"/>
        <s v="the sound quality is amazing but you have to be very careful while using it as the wire from the earplugs to the controller seems very delicate one negative point is that the noise cancellation sucks great bass and noice overall awesome and build quality "/>
        <s v="writing this after using it for two months pros noiseless button soft press lightweight good build quality non eraseable button sign easy battery installation good support range all button work properly all buttons are available low battery indicator the "/>
        <s v="good one gud hard disk is good but data cable quality poor finalised this product after a lot of research it works well go for it serve the purpose good one nice product still at work"/>
        <s v="the video is slight zoomed in which is great for office work since you want it to focus on face rather than the rest of the background however there is a slight tinge of sepia warm temperature in the picture quality hence reduced star really cost effectiv"/>
        <s v="i have used it for week now on daily basis it s a good product for normal use it s great you can use it with ease for game 🎮 also it is usable but it s littel bit on heavy side its unnoticeable if you are not that habitable to play games sleep mode is a "/>
        <s v="i am using this product from last days and its working great keyboard keys are really soft touch and almost soundless it automatically goes in power saving mode with in m sec when not in use mouse works smooth works almost on every surface fast typers can"/>
        <s v="i recently purchased a tripod online from amazon and i am very pleased with the purchase the product arrived quickly and was well packaged making it easy to set up the construction is solid and sturdy allowing me to confidently use my camera without fear "/>
        <s v="everything is good as i ve used like a lot of earbudss nd this one i found is quite ammusing like i didn t get the nice range quality as in my device never cncts wid every wireless device but it connected wid my device nd it works swesome after using the "/>
        <s v="initially the pendrive i got was getting very hot when inserted and without doing anything but then i applied for exchange and the second time i got a pendrive it just gets little bit warm and is much better than first time i had called sandisk for first "/>
        <s v="as i browsed various multiple earphones in this range on a not so busy workday break i came across this very feature packed product it seemed interesting and had something called dirac opteo in it anc so i thought i d give it a shot first day impressions "/>
        <s v="it is very easy to use good and easy to use overall built is good but button quality is very poor if you have ₹ more then i suggest you to go with fx es classic it s much better choice than this nice productrecommended from entering college like amazon ve"/>
        <s v="liked easy set up disliked having to download and app and create a account an awesome product this covers floor plus terrace in a sqft house you can buy this product without any concern i would suggest you to have tp link router too to be bought along thi"/>
        <s v="review written on it is a nice little tripod for your phone mini camera or gopro it has rubber grips which makes it anti slip on flat surfaces and feels sturdy in your hand here are few pros and cons u should know before buying ● pros▪︎light weight and ea"/>
        <s v="i ordered gb but got gb it s a good deal to get the sd card in this price but it was even less in reliance digital but as i needed in day it s fine to order looking or fake product storage is perfect package quality not good installation was easy i got it"/>
        <s v="best fingerprint scanner divice easy to use ink cartridges are easy to install genuine product with very fine print quality sent a packet with the seal already opened and the cartridge found to be duplicate faulty used one compatibility issue product is v"/>
        <s v="value for money grt product please ensure the size of your keyboard is fit for this cover secondly it has bad adhechesive got the keyboard protector at rs so i am satisfied with product but the size is little big for my laptop keyboard product is average "/>
        <s v="speed is overall good as per its price but not as good as its claim and as per மூன்று வருடங்களுக்கு முன்பு ஜிபி சண்டிஸ்க் பென் டிரைவ் வாங்கியபோது அதில் reading and writing ன் பொது orange colour பிளின்கிங் லைட் இருந்தது இப்பொழுது ஜிபி ல் இல்லாதது பின்னடைவை"/>
        <s v="update now after this review they have told me to give them atleast a star review just to even consider arranging for the replacement not even guaranteed now lets see if they actually do as promised original review after months it stopped working so raise"/>
        <s v="product is good and i like that performance is good 😊 its working good nice product its worthable for this rate the wireless mouse is working well there is one problem those who start using the mouse have to switch on and they should switch off when thei"/>
        <s v="update after months update the problem mentioned in the earliest review is becoming more and more dire with time now right earbud gets discharged in hour and a half whereas left one keeps going so reducing one star will contact them for replacement and up"/>
        <s v="use remote car wall watches and other batteries are as usual nice good mrp got it for best deal good got it on high discounts n works really well compared to other batteries value for money dislike"/>
        <s v="very bad performance even for normal work even this model is not mentioned under their official website tried many times to contact customer care no response good product but pekeging not good am not reviewing this as per gaming experience but per daily h"/>
        <s v="its worth it at this price the product is very nice and easy to use for beginners also kids love and enjoy while working these wonderful acrylic colors i ordered these to use for painting wooden ornaments with my year old niece and her friend i was pleasa"/>
        <s v="mousepad is sturdy enough doesn t move around a lot the print is a bit rough expect this much smoothness at this price point overall decent product will get your job done in hand texture is good may not be good for gaming as it feels little brisk after us"/>
        <s v="case is hard and spacious hard disc and other pandrive cables etc you can put easily it is good to safety and storage fit product for palm size hard drives value for money purchase quality is good looking is nice light in weight good product in this price"/>
        <s v="good sound quality surprising at this price in built acoustic d sound nice bass is not overpowering good on ears instrumental details dialogues and background music chatter is also clearnot harsh at all thumbs up looks are okay battery backup good do farb"/>
        <s v="i have just received my boultcurve its really totally unexpected good quality just keep going no two thoughts about purchasing the headphones only thing i m waiting is to know it s durability through days to go out of i will give you packing the packing i"/>
        <s v="good i use this to solve my numericals and its good excellent tool for kids in learning a quality product good product product is amazing and less weight good use of it and u can go for it good"/>
        <s v="stand is good but the light is not that bright in photos it feels bright but irl not that use of the light also setting up the light and stand takes bit of effort quality of stand and parts is average i bought it for rs but i won’t recommend u guys to pay"/>
        <s v="nice portable liked it reducing one star as packaging was not good mouse is big if you prefer small and travel friendly mice go for someother design the mouse looks good and it is even easy to hold and use due to to it s design the only issue i found out "/>
        <s v="i used this product for about months and really had no issues with it until i noticed that my internet stopped working after getting it checked i found out that the issue was in the ups maybe wiring cable which stopped transmission i contacted the custome"/>
        <s v="my isp provided modem router combo is in another location in the house and i was getting speed drops on ghz when i was across the house as was expected so i decided to buy this router to use as an access point the setup is pretty straightforward provided "/>
        <s v="the product was received without damaged and seal intact coming on to the product i bought the jazzy blue sunburn edition pros battery is good used as opened from the pack it held good for about hours across days and still charge is leftsound sensible bas"/>
        <s v="the mi earphones sound great for the pricethe cable is covered in kevlar fiberthe mi earphones are priced at rs xiaomi has garnered a well deserved reputation for producing high quality smartphones with powerful specifications at affordable prices the sam"/>
        <s v="goid best education gadget for kids brightness needs to improved nice good liked by kids hassle free dust free can improve the screen brightness n font visibility good i ordered black but it came blue although not a big issue colour doesn t matter tht muc"/>
        <s v="the product is very good keya are ergonomic after using it for months the keys are starting to get hard let s see how it performs in the future for daily use value for money normal typing is good spacebar key is not properly pressed overall good to buy ch"/>
        <s v="build quality cheap plastic ka h 🥲 mouse functions smoothly buttonclicks perfect little bit hard should become easier after some time overall good value for money compact and easy to use button bit tight to click rest is good no issues worth to buy budge"/>
        <s v="sound quality is superb noise cancellation is extremely well but bass quality needs improve ment overall its great the only thing thats poor is the range its not even half a meter rest is good good it s a very good headphone compared to it s price previou"/>
        <s v="bluetooth audio sounds really nice decent bass too but fm reception is weak even after plugging in the usb cable antenna the fm reception is not very clear its not able to catch all stations and even when it does catch a station moving the speaker causes "/>
        <s v="made in indonesia thankfully not china good for long use of remote 👏 battery works as replacement serves the purpose good seller good battery life good worked for my ertiga car key remote working good works flawlessly good battery backup good packaging"/>
        <s v="the table is good itself and also good grip on floor one drawback is the edges on board are razor sharp and you might hurt yourself i hurt myself could be the best in price point just smoothing maybe rounding edges great to have for studies and laptop usa"/>
        <s v="the sequential read speeds for a gb video file after reformatting to exfat file system were mbps constant for a gb video filenote the computer being used for testing has a pcie nvme ssd and a fairly modern and powerful cpu but machines with a decent cpu a"/>
        <s v="nice product if you want to use your mouse for gaming and stuff life photo editing than please dont purchase thisthis product is for the mouse which is used for web surfing pdf reading study ms office pros durability printing spill resistance idkgood for "/>
        <s v="cheap best genuine black ink first of all the seller needs to add some more decent photos of the product first time i searched for it and landed on this one but honestly i thought it would be a duplicate one but no it is a original one photos are attached"/>
        <s v="i have used boat boat boat and i go for a st time with zeb thunder pro actually im a music lover and i expect more sound quality bass thump and rich music feels trust me below what i quote hereboat is a budget segment wired type less than rs its overall m"/>
        <s v="comfortable keys and smooth typing good average ok nothing to say good so the space bar was just horrible zero response from both side of the key and had to press hard in the center part as well and the minus key on the numpad was not working at all you j"/>
        <s v="for it might be too small also it s wobbly was good enough for not making me return it if you own gaming laptop and want some elevation for those fans it s not a bad purchase but the temperature is not much but good for eye level as it has simple design i"/>
        <s v="i am using it from month it works decent size is bit small so it does not provide a good ergonomic as they say clicks are noiseless that is not true button press sound is there overall it s considerable and worth buying it like light weight and work well "/>
        <s v="first of all the item looks good attractive the front and back side covers are good feels smooth and premium i give it a star considering the below points also thanks to amazon for superfast delivery paper quality nice i used ball pens sketch pens and als"/>
        <s v="packing was not good over all good product scroll wheel is very small otherwise the product seems good at least at the first use bit disappointed with on off switch it’s too tiny otherwise product is nice gave star for the flimsy top cover and on off butt"/>
        <s v="the quality of this batteries are really good i used this batteries in wireless mouse and trimmer in wireless mouse the batteries lasts for more than days and in trimmer it lasts for days happy with the product and happy with the packaging and delivery st"/>
        <s v="review after using it for about a month pros • battery backup is the most amazing of all • sound quality is amazing but bass is on the low side • build quality is well made almost feels premium but could be improved • very comfy even after a long day use "/>
        <s v="this is the update march i want to make a huge point to anyone who doesn t get good distance may i suggest purchasing either of the extension cables because they are what i use and they work great fedus usb male a to female a extension cable orstorite pac"/>
        <s v="i think it s value for money speed test read speed usb mb s usb mb s usb type c mb s write speed usb mb s usb mb s usb type c mb spros metal body and not heavy easy use have type c good qualitycons product gets very hot while it s connected because it is "/>
        <s v="this eliminates the need to buy chargers for the new usb c charging cables the adapters tend to heat up while charging with samsung fast charger good product value for money it works worth the money value for money its continuously play a beep sound while"/>
        <s v="a lot of people rate this product low as there cud be other underlying reasons for catridge not working the seller is giving days return policy enough to test the catridge good quality is good better than refill cartidge hp original ink cartridges for hp "/>
        <s v="sound quality is ok noise cancellation is not upto the mark volume is good overall for the price it’s worth product the cushion on the mic comes out easily couldn’t have been fixed properly good the built design is ok for the product everytime i wear and "/>
        <s v="i generally don t write reviews on amazon but this product is worth every penny amazing product it is sturdy good heavy quality metal is used yet still lightweight and portable can be easily carried in hand on full open total height reaches ft in so can e"/>
        <s v="it s a china product to be clear look and feel is good base of the device is little wider so if you have pin socket points consecutively then ysing the next socket could be difficult the wi fi signal strength is good as extender but it reduces internet sp"/>
        <s v="compact product to use during travels or even at home i don t need to search for different items i can just grab it and use it for multiple purposes go for it good for taking notes and reminders in a single pack this is especially for those who are used t"/>
        <s v="genuine and perfect product good worth the money as its a fun experience to use instant cam product is original with good packaging the top most amazing feature is it makes pictures look like the old ’s but one problem is few don’t develop at all nice as "/>
        <s v="when i purchased this watch i thought it couple be used to send sms make calls access notifications without being connected to the phone i knew that third party notifications required the phone to be connected to the internet but i thought the watch could"/>
        <s v="honest review i got these buds in ₹ and i only buy earbuds because of the music movies series music experience tbh i like to hear balanced music like crystal clear sound with a balanced bass but yeah if you are bass lover then just think again before buyi"/>
        <s v="i used these for my wireless mouse which is a razer deathadder v one of these would last exactly from a week to two was weird because i used the mouse same way with each but some of the batteries would die out quicker than expected should be fine if you’r"/>
        <s v="i was using jbl c si and this time bought jbl c si and honestly i couldn t feel much difference between this one common thing about these are the cheap wire quality jbl could have address this i have used it for listening songs and i can say it is good ea"/>
        <s v="good product i am giving this review after months of use and i have ha good experience with this monitorthe only problem you may face is the control panel is not user friendly it is different to operate it good pics and good gaming all are top in this pri"/>
        <s v="good product is as described good we can use it good for the price these are not super bright but i like them since small in size and can be folded easy to carry when travel and can be used with poerbank i use it sometimes as night light on my charger fac"/>
        <s v="still using it have ordered long time back easy to use and install value for money nice i received a used product first and then wrote in comments for proper quality check of seals not tamperedamazon did their job in qc and sent me a new product which was"/>
        <s v="bahut hi achha product hai badhiya saund and bluetooth connectivity build material is plastic body however sound was good nice sound quality is goodbattery performance good it is a satisfactory bluetooth speaker and is perfect choice for those who are loo"/>
        <s v="design of the keyboard and mouse lenght of the wire is short value for money worth it good nice product good for lightweight use ocassional gaming can be done uplifted keys keep your hands soft while typing although it is quite cheap and works nicely for "/>
        <s v="the headband is really thin therefore it starts to hurt after mins of use i have wrapped a napkin around it for extra cushion but that doesn t look good if using outside i wish the comfort level was better expected a better product from jbl the bass is qu"/>
        <s v="usable for cleaning tech kits good product at this price the microfiber cloths were perfect objects to clean my laptop screen the brush was a bit rough and the bristles kind of fans out while cleaning and you need to use your fingers to put it back to you"/>
        <s v="update i returned the drive with money reverted back seller was cooperative reverted without hassle or communication about the brand sandisk xxxxxxxxxxxxxxxxxxxxxxxxxxxxxxxxxxxxxxxxxsandisk is an israeli american manufacturer of flash memory products incl"/>
        <s v="vfm indoor use living room bedrrom use and clear view upto sqft rooms configuration is pretty easy for any novice night mode is good as well only flaw i feel is that the head portion is bulky while its resting stand is not heavy leading to the camera move"/>
        <s v="good good product but bluetooth coverage is poor gets disconnected often good product but not comfortable not fitted properly i am writing this review after year i have got this headphones it is almost months now the right ear piece is not charging well e"/>
        <s v="works good bought it to replace my phillips qt trimmer s yr old battery cell old trimmer battery lost it torque would not start without smacking it on the hand soldering the connections was bit tricky but i got it done by sanding both side surfaces of the"/>
        <s v="liked this product for a laptop perfectly working good very good mouse for a budget setup usefull gud quality the good thing about this mouse is that u can remove the scrolling clip attached inside the scrolling wheel and the wheel becomes very smooth to "/>
        <s v="paper quality is good worth buying delivery was on time perfect packaging evry thing was perfect but the price could have been little lesser of it would have cost around it would be the perfect note book but yeah it s ok price but whatever the premium nes"/>
        <s v="still using dealing with amazon was a pleasant experience the goods were delivered on time and in proper condition both the packing and the goods were excellent it seems sturdy and has enough room for any standard sized hard disc or external ssd it is ide"/>
        <s v="i have better sound quality my experience this best mid range budsbass quality goodnoise cancelation also good product is very nice sound quality is very gud but in calls little bit problem good sound quality and bass great charge backup can play for hrs "/>
        <s v="the other reviews say that the volume is too low but it is not at all like that it is pretty good for such a small speaker the quality and the volume is very good it is very easy to carry around the people who bought jbl go this is an hands down upgradeti"/>
        <s v="the edges may start gapping out but overall quality including touch sensitivity is good as for the price tag the packaging was very nice there was a microfibre cloth in the box though it was basic i liked it now the main product it was just perfect in siz"/>
        <s v="good gamepad could ve been better in ergonomics cos after a while the grip starts aching also comes with haptic vibration feedback which is great for the price gamepad is very good and it s working also good worth to buy in terms of bulid quality it s pla"/>
        <s v="it s little small for big hands but best available in the market good product but too smaller than the regular one hello everyone i bought this mouse in april so after months of use i m writing this review battery the most important one it came with a sin"/>
        <s v="the router won t turn on requested for replacement update the replacement router is working fine judging by the condition of the boxes i probably had received a refurbished item the first time around good product for home use after months it is working ni"/>
        <s v="the keyboard and mouse are good for typing and normal use cannot comment about battery life since i ve used it only for a month sometimes mouse did not respond when laptop got hot while gaming hence not using the set for gaming product is very good but i "/>
        <s v="price is high is given in curved shape bench unable to stand sturdy it is falling be careful while using laptop value for money easy folding convenient to user working place is little bit congested and the stability is horrible though user friendly like t"/>
        <s v="very good nice product and handy for travel purposes and use at office nice good calculator but i think price is high as compared to market writing review after one month usage very good quality and worth the money no issue till date go for it it is worki"/>
        <s v="if you are using a seperate mouse go without cup holder it ll give you some space otherwise it s fine for even inch laptop it s strong and sturdy but it should be to not everything is perfect the sturdiness the color the finishing the height the weight th"/>
        <s v="using it to connect my type c plantronic headphones to dell laptop and it’s working fine we like this product it is just amazing support good charging speed nice small yet very good accessory for the car it is very small in size and becomes a part of the "/>
        <s v="i use it for writing messages or drawing the only con is it reflects light and brightness is less so nothing is visible when lights are out but its very smooth and easy to use i like it the price it’s great a erase and different ink poor functions would h"/>
        <s v="quality of the material is not that good if it falls then it will break in parts easily but overall it is easy to use and speed of the ports is fast manufacturing quality is quite poor even a small movement can cause the second device to get unplugged fro"/>
        <s v="dissapointed in the microphone don t buy for calling purpose voice not delivered properly to hearing other side you should by best earphone in local market i ve been looking for a good pair of earphones with type c as my phone now comes without a mm jack "/>
        <s v="i have been using this mouse for like months and this is the best mouse under the mouse has the basic gaming stuff like extra buttons dpi settings but the main thing is the software like you can customize so much on this mouse the rgb is fully customizabl"/>
        <s v="it just good for beginners you can start your work using this one noise cancellation issue you can face while using this and some time connectivity problem also can face coz of it s mm jack it s not working well sometime overall it s okay at this price go"/>
        <s v="great watch good features easy and simple to use watch face is nice battery life is decent last for days sensors work well smooth controls and display is bright only issue is that after the watch came into contact with water it started malfunctioning powe"/>
        <s v="nive very good batteries received like good product good seller durable life great productand good packageno damage good value for money delivered timely go for it"/>
        <s v="good quality product best suitable size for good quality video cameras like action camera but didn t like sellers packaging he did no effort for packing simply picked from storage and dropped in amazon bag then send for deliveryit might damage the product"/>
        <s v="it is very good product quality is decent but the only problem i m facing is that is incompatible with with my tablet and my mobile phone if it was compatible it would be great and sometimes it just keep disconnecting from the device i don t know if it s "/>
        <s v="the speaker s sound is good and all the other feature are also at the best the only problem is the battery backup it s normally about hr but that can be acceptable with this price small but over all good price is too high for this product but sound qualit"/>
        <s v="the cover comes up with good foam on both of sides enough to protect the laptop it s good for as it says inch laptops i don t know about the water resistance but except that it is good average quality product quality is good value for money but packaging "/>
        <s v="i m really liked the product more than expected it s really easy to use i like is that at this price range so you can go for it in this it s a and combo where you can connect to phone or in pc laptop at these price range compatibility value for money this"/>
        <s v="non returnable so now using this as it is bandwidth control is a must for this price range model was archer c great delivery from amaozn it was easy to setup as a extender signal is also good but not that great it can cover flat well signal breaks if movi"/>
        <s v="i first used non parker ink for my fountain pen and hesitantly switched to parker quink ink given the cost was many times higher than regular ink but it is worth every paise the quink ink is clearly worth it with its thick blue color and giving superb con"/>
        <s v="i have been using it for the past week no complaints so far it s really good and gives the laptop proper ventilation to breathe air nice at first i was reluctant if the stand will be good however now after using it i can tell for sure it is a nice product"/>
        <s v="i had been using a logitech mk for a couple of years before a couple of keys started getting iffy no spills or accidents with an overall positive impression of logitech s performance compared to my experience with similar from dell hp i decided to try the"/>
        <s v="technical specifications here s the technical information of boat bassheads in ear headphones the information provided below is as per the manufacturer  boat bassheads have a frequency range of hz to khz  it features mm drivers  rated impedance of ohms"/>
        <s v="nice notebook with sufficiently good quality papers the add in the bind cover is removeble and can be make it more aesthetic the only thing is price is little bit inappropriate considering the number of pages but overall it is a good notebook for study pu"/>
        <s v="does not have enough oomph and quickly loses power makes you wonder whether it really is duracell such is the life of the batteries indeed firs the name chitra power got it just now hope it last longer than eveready s cells excellent packaging as well the"/>
        <s v="always wanted to purchase it but never got a chance before i built a pc for my sister zebronics has always delivered us with the best state of the art hardwares for gaming out of which this combo is one of the shining star the alphabet don t light up just"/>
        <s v="the pendrive is good enough but don t have a higher expectation from this pendrive it gets heated after when transferring a file and the speed also reduces drastically if you are looking for a high speed pendrive then this is not for youfor normal uses it"/>
        <s v="easy to hold and to good in this price the quality is really good the pen for me it was a bit slipperybut the comfort was all righti recommend you to buy this product as it has value for money and it works smoothly and better than my imagination beautiful"/>
        <s v="package arrived in a big box inside the table was packaged inside another box the drawer was stuck or locked a little bit but then came out quite good product just a little costly i use this on my bed only these type of support to the table bottom make it"/>
        <s v="using since last two weeks good good nice worth it perfect does its job the build quality of the wire is good nothing to complain about good quality product works well reasonable price good quality wao wao super speed fast asf"/>
        <s v="typing is easy comfortable and fast but keyboard is not good for gaming the buttons when pressed and held down for long time can remain stuck when released the button itself doesn t stay down but it still keeps working until i press it again died in games"/>
        <s v="this mic s sound quality is very good but if you are looking for a mic which you will use in your pc then don t buy this microphone because it doesn t come with a trrs to trs converter overall good mic and wire length is also average meter in this price r"/>
        <s v="audio quality is good for this price range the noise cancellation also works pretty well best thing is that it fits well in my ears the functionality of microphone is also good because it reduces the unwanted environmental noise for eg when you are talkin"/>
        <s v="perfect for a inch tablet both vertically and horizontally it was the best phone holder good premium quality and reasonable price 👍🏼 fulfil purpose easy to carry solid material think it will last long nice liked the product easy to carry portable foldab"/>
        <s v="i really like this wireless mouse it has became my daily driver the connection is instant and fast the mouse is super comfortable in my hand the click is easy and perfect feel very responsive and the look is stylish and compact i bought this wireless mous"/>
        <s v="i installed it in my asus tuf fx dt and i use it for gaming earlier it have gb ram after installing it total ram is gb and fps in game increased i am satisfied from this product 🥰 i received a defective piece i already check my laptop before purchasing t"/>
        <s v="my office pc ups legrand numeric ups digital ex v is having only one led and beep codes this is not sufficient if we want more details however the unit is robust easy to disassemble easy to replace battery with generic battery having best transfer time le"/>
        <s v="good product thought the book would be longer but it s quite small but it s easy to carry around i like the mode of packing along with the quality of the product great product i dislike it because it is too smallbut it has many pages thx quality of paper "/>
        <s v="very good producteasy to handleuse of dpi is awesome use karne mai bhut badiya clicking no sound super quality hai mere according i use it for wfh it s very handy to use and having good battery life based on initial usage mouse is nice and easy for usage "/>
        <s v="after days of usage pls don t buy this product it says m range but after cm it will properly connect call rieciv not working touch control not better the job good value for the money paid earbuds not with the full charg whenever i take out them from the c"/>
        <s v="the product is really good but after written the words in pad it shows very lighter we can t able to see well its good for my nephew but price is slightly high for this product one got damaged immediately very good product if screen little bit more bright"/>
        <s v="na slightly imbalance legs overall ok product to use delicately dislike curvy edge is making it hard to stay on the bed it will usually fall if the weight on one end of table is more overall i am using it so i am used to it now for how to use that but new"/>
        <s v="some usb ports are little loose but i will manage apt brightness can be used as a night lamp nice product yes good milky light better value for money used it in a phone s charger and also in a power bank can be used in snowy winter when least electricity "/>
        <s v="updated overall you really get what you pay for they serve the purpose of a decent pair of tws for basic quality calls and music listening main problem i noticed was with the pairing and connection strength as they routinely lose signal for no apparent re"/>
        <s v="it s smooth and good quality the bottom has a finish which stops it from moving good product better to buy a better one for more price i like this mouse pad i have no problem with this item i wanted to order a mousepad that wasn t a ginormous waste of mon"/>
        <s v="good quality product at this price its good but could be smaller and easier to carry it s really hard from outside which will protect your kept inside stuffs even if heavy things got loaded on it size is big surface area is great two ear leads with small "/>
        <s v="good product but spped upto mbps nice superb card for dslr camera 😊👍instant support must buy 👍totally satisfied with the product 👍👍👍😊 highly recommended purchase good seems i am fooled by amazon by selling to me a fake sandisk gb memory card the ca"/>
        <s v="led is good however the stand that is shipped with the product seems to be manufactured in some local gaziabad street side factory the quality and precision are so bad that even this can t hold the led properly this product helps in making video professio"/>
        <s v="all good product is good i love the notebook quality is good and i like the texture of page and packaging is also good not bad value for money good quality copy pages are soft and bright feels good in writing note book is good and paking is very bad very "/>
        <s v="i am not a pro gamer i play gta valo and cs go this mouse is enough for casual gaming and i didn t find any issues with it although after a year something i can hear the parts in side the mouse rattling but that could be because the mouse was dropped seve"/>
        <s v="i ve just started using it i can t say much about its sturdiness lookwise it does feel sturdy but depending on the usages it will show how long ot will last at all stages one side of the stand doesn t fit properly not that perfect one side has a little ga"/>
        <s v="it s been only days and used it to transfer gb for now so i have not used it enough i would update this after some days my relative bought seagate onetouch its best competitor so i would compare it with it speed multiple photos gb got mbps max but consist"/>
        <s v="totally worth it product is quality is good and beyond expectation in such a price range wish company has added other features and some add on in quality and more megapixels to it best buy for students and working professionals but don t consider it for b"/>
        <s v="easy to install working great recommended for light use if you want to use hard disks without lagging then i will suggest to buy self powered usb hub the product does what it is intended to do however it does not compliment the sleek laptop i use it with "/>
        <s v="overall a nice thing to have but it would be better if you could provide a holder for this particular black varient of case cover good value for money i like the quality is above expectation you can buy this product your laptop will be save from scratches"/>
        <s v="after testing a couple of times it seemed as if the fans didn t impact the cooling experience as much as i d hope and most of the work was done by the stand raising the laptop itself this laptop s fans started failing a couple of months after purchase and"/>
        <s v="this is good very light and thin but if gap visible when your screen closes very tightly need of this didn t occur to me till i watched snowden recently design and hence operation are superb they work for what they are designed for its meant to cover your"/>
        <s v="i wish it would have come up with the feature of auto switch off as of now it s manual it kills battery overall good for normal work it s so smooth to use this no pressure on hands mouse is working very fine and look also awesome but little small used it "/>
        <s v="at rs it s a great deal i use it for mobile vlogging noice cancellation is not working value of money 💰 good mike worth money very nice mic in this price range after seeing many microphone i found thisi bought it becuase of its good ratings and reviews a"/>
        <s v="it was easy to assemble the manual explains the procedure of assembly for both with and without resting pad and the height can be adjusted accordingly just felt it is not sturdy enough the product packaging was good and clean while assembling i could see "/>
        <s v="when you use its okay product i am using and don t find any problem 🤠 nice product good quality and easy to manage the best thing about it is that its super light weight and small so its wasy to carry almost everything go for itgood for landscape mode i "/>
        <s v="this is review is primarily focused on sound quality the term bass is used losely one doesn t expect true bass from such small drivers shorter version boat stone very loud loud and somewhat uneven bass mids are a bit supressed somewhat muffled midrange de"/>
        <s v="i can say costly although it can do the job i like the modal and size i bought this one year ago just reviewing now i carried this to europe and uk it s still working good very good product my adapter fallen from charging point its not working useful prod"/>
        <s v="bought at sound quality is good enough easy control buttons it would be better if button are given in a different colour rather than in same colour looks good in colour shape and size best part is the battery as it lasts longer suggested to buy this at a "/>
        <s v="product quality is not that much good you have to work with lite hand if you put your hand on it and starts drawing or writing it will cause bending in pad overall nice product nice product brightness was not upto the mark i will give star overall product"/>
        <s v="good value of money if u have students at home liked it good product product was good 👍🏻value for moneysheets thickness was good bright in color value of money black and dark blue paper not supplied as it should be also there making it x these papers ar"/>
        <s v="working as described but too early to comment easy to install and performance under observation request to hold return instruction and reordering for replacement no manual intervention needed it works seamlessly when power cuts happened provides to hours "/>
        <s v="after i changed from my slow gb hdd to this ssd feels like i was living in a stone age my pc started to run as smoothly as i could have ever imagined although i am not a gamer but can differentiate the performance of my experience one who wants to try out"/>
        <s v="i liked because it was aesthetically pleasing i thought it was thicker but overall it ok go for it you can buy but don t go for printing it is a short copyyou can use it as a diary😀 like its sharpness and style liked it product is good but i thought it i"/>
        <s v="i bought it around rs and i have been using for around a month i feel this is good product and nice for office work from home the space is good for laptop inc and remaining space can be used for phone and other small utilities fan i haven t tried because "/>
        <s v="this is an amazing bluetooth earphone for its price it s good sound good battery but only problem is there it s band as its flexible it dosent stay at place when in neck they go over another otherwise it s an amazing earphone if your budget is low then bu"/>
        <s v="nice design and print but hard to differentiate between the ocean and nonocean areas the color shading of countries could ve been better otherwise all is good had purchased this recently for a secret santa gifting worth the price and also the other person"/>
        <s v="sometimes writes are little slow otherwise fine light weight and very easy to carry good product great product one of the finest external hard drives at this price and features and protected product but price should be little less light weight all conditi"/>
        <s v="nice product short wired atleast give meter wire sound quality is good was looking for a laptop speaker for remote work for few months something sounds louder than my laptop i bought this with very very low expectations but sound quality is not that bad o"/>
        <s v="product is good but the brightness is not that much enough very good and engaging tablet for small kids totally worth the money lightness average bright very economical nd handy for kids the concept is good but product quality is not the best good for gif"/>
        <s v="i have purchased for my camera assceres like battery small lens and cables i totally satisfied for the purchase wd harddisk is faster as compare to others it is light weight design is good performance is very nice i want new hard disc really good portable"/>
        <s v="quality of product is above average good quality product little bigger than expected please check the size before buying value for money but need to see it s durability just got the item huge well at list i didn t think it be this big worth buying it its "/>
        <s v="had zero expectations when bought it neither disappointed nor am i happy the most important flaw there are times i forget to switch it off it stays switched on throughout if you have a big palm then it is going to give you aches after a few hours of use r"/>
        <s v="i bought it when i watched an instagram influencer showed this product and wanted to try hands on this quality wise it s really good and since it s made by logitech which has been in the market from too many years in pc accessories so less doubtful about "/>
        <s v="the v product will not work with most type of modems it s always better to purchase their v a product i have used v a product for months and it stopped working after that when i contacted the customer care they told me that i should have purchased there a"/>
        <s v="it s a good product but the paper sometimes dosent stick on surfaces for more then times nice sticky notes pros quantity and colorscons the adhesive strength is almost non existent its just paper cut outs has m adhesive good not up to mark worth to sticky"/>
        <s v="its value for money its good for students and for causal writers overall best build quality stable and sturdy good prize is higher side it is a very good product for wfh and study but the edges are very sharp couldn t read for a long time hands are scratc"/>
        <s v="i ve been using the watch for a while now and i got to say i love it the battery lasts around days not days you do get around day battery life if you disable all features of the watch overall i like the call quality and display touch i got this product to"/>
        <s v="i have received this product with a torn packet missing cable and user manual it seems incomplete product and the same airtel sim gives me a strong network but here i foud it slower than my mobile network it s fine it might be the problem of network but t"/>
        <s v="the cable looks exactly as it is shown in the picture i can t say about durability of this product because i have purchase this on th december after to months i will update my review about the durabilityand the cable works fine good one used it for a long"/>
        <s v="edit this doesn t change my review actually it probably makes it lean even heavier towards the star than star rating but i actually sat on the keyboard while it was on my chair i m an absolute unit of a dude weighing kg and the keyboard wasn t affected at"/>
        <s v="very premium and good material use it s good but one thing i don t like it that phone mount is not good it has broken when i tighting the mount to tripod and when you remove your phone then you will be seeing some of the scratch or something like this on "/>
        <s v="really it is solid and effeciant net signal is very fast it s working fine value for money nice product 👍 idk but my wifi signal from the router is unstable i called and got it check from service providers also but as of now product seems to be good very"/>
        <s v="usb pendrive in usb price however on connecting to usb in some devices particularly desktops and all in ones are getting disconnected due to overcurrent protection however usb is not having any such issue in usb read speeds are great write speeds are aver"/>
        <s v="using it from last or months each cell running long fast charging newly purchased giving good backup thanks i bought this for my point and shoot camera i ve been using use and throw duracell battery which work perfectly but when these arrived they don t f"/>
        <s v="बैटरी के रेट ठीक हैं डिलीवरी ज्यादा है रुपएटोटल ₹ देने पड़े charging does not last for more than days with out use after full recharge battery does not last even one week even in wall clocks charger is not good because no idicate light after battery fully "/>
        <s v="then this one is for you it s actually well made and the colour options are pretty catchy i basically wanted some no silicon tips wired earphones for laptop cell phone calling didn t want to pay more than necessary when i saw these for grabbed them cause "/>
        <s v="good product value for money good product works well with playstation must try it shorted from the inside there was no visible damage outside but the cable shorted from inside and sparks started to fly during ordinary use nice looks sturdy and better qual"/>
        <s v="achha product hai thoda brightness badhane ki jarurat hai after heavy usage for days pros battery last brightness depends on the brightness of the place we re using it smooth and addictive attracts you to scribble something on it best time passmy years ol"/>
        <s v="used for more than a month works hdmi usb well so far not tested the microsd slots build quality is great i m using this with my macbook it works fine while using this adapter amazon prime videos can t play in p resolution on monitor it says the devices n"/>
        <s v="zebronics product is always good i bought this product for my laptop and using everyday for watching movies hearing songs the sound is awesome as i recommend this for music purpose as it has medium base but rest of all its awesome sound quality is good la"/>
        <s v="the product is working smoothly with soft slight clicks lookwise is stylish at some extent handy in use portable and flexible product better product at this price range if you are looking similar product at this budget then go for it this is just the init"/>
        <s v="yeah here is the honest review looking good quality is okay not an defective product but i m not satisfied with the phone holder it is too straight because understand the reality every one will like and feel comfortable when the phone holder is little slo"/>
        <s v="batteries does not charge as per the description i have charge for more than hrs for full recharge to be used properly after the hrs charges the charging does not last for more than days with out use i noticed when i got the batteries that they are so muc"/>
        <s v="nice cover but no place for stylus then why give stylus pen along with cover if no place to place the stylus value for money product you get free pen cheap through but it works i wish this cover has option to store the pen front of the cover looks expensi"/>
        <s v="the covers are sturdy flexible and compelling the back of the notebook has a nice texture to it as well i would say that the quality of the pages is well above par and it does feel great when writing on it it s particularly helpful for students who take n"/>
        <s v="it s good but they give different shades of green and both the colours are same there is no difference in the shade of greens good for making notes and writing key points helps as a highlighter but they don t look same as the picture they look silvery and"/>
        <s v="it s a good bluetooth mouse connects within second battery is superb after an almost months of use it s still at percent lil pricey more sleek if it s in your budget or around it just grab it no it s not for gaming it s small ergonomic mice i just used it"/>
        <s v="value of money amazing apsara changed my son is left handed it changed his handwriting good but space pencil is litte ok ok value for money nice pencil it is ok of the best option to save money"/>
        <s v="i love zebronics company the quality is really good i almost use it for year pros light weight long enough cable length price justify quality cons middle button is not smooth not heavy duty i mean not for gaming as i did now looking for new mouse 😥conclu"/>
        <s v="it s really good but it has alot of weight to it but after a week or so u will get used to it and the mouse requires an mouse pad because it s heavy you can find an good mouse pad for rs in amazon it s an really good mouse i suggest u take it but it will "/>
        <s v="everything is fine but it s bit dark and stickey it s good didn t verified for water resistant 😜 but product is good just one issue of non cartridge system 😂😅 for save tree campaign 😋 it s good to have original products i really like these pens they w"/>
        <s v="good for gaming only other than that the sound quality is not as good as other models i have used and still prefer that over battery back up is definitely better but the case depletes fast due to the leds being lit everytime you put the pods back in ear p"/>
        <s v="a peculiar product in the market good sound quality and build quality for this price range the wood color and texture will not be the same as in the picture writing this review after using it for more than a month no problems yet so good budget wired head"/>
        <s v="i wanted it for my shop laptop i am using it on a grass mat quality is nice working very nice good 👍 print colour also still there useful and easy to handle 😜 happy ending it is ok very good अच्छा की abc"/>
        <s v="taking to school or exercise must buy it if u re looking something greatthanks noise i like very much good one at this price ra this is an outstanding product this is best watch under rs with max features i gifted to someone when i given to him he is very"/>
        <s v="go for it but i made some changes to fix my dvd drive hinge in this caddy need to precision this product for fixing hinge in dell 🌟🌟🌟🌟 product is good and you can easily install the product in laptop via replacing the dvd driver go for it its a overal"/>
        <s v="the write speeds are plateauing around mbps and not mbps that is a very huge gap in which universe have they tested it it is just okay i m disappointed by its performence this card offer mbps but it can be achieve only with scandisk card reader other with"/>
        <s v="bought it for if you wanted to have a apple look like watch than here you have fire boltt ring pro no doubt but if youre looking for actually worth watch for features and accuracy so go with another one battery is almost days without calling inshort go wi"/>
        <s v="it’s a must have easy to use nice look easy to handle the bluetooth just connect seamless i loved it its silent than usual mouse but not fully silent overall good good product great product to be honest this is the perfect mouse for office its comfortable"/>
        <s v="great quality overall in this price range bass is very low but not so low that it will feel bad more of a balanced sound if you use any app to improve audio such as wavelet it will almost feel like premium quality some points to to note mic is available i"/>
        <s v="pro looks good sectional copy decent designs round edgescons pages are a little thin but you will find them of decent quality the total number of sheets is color pages in between sheets sheets in each section i e total of pages you can t choose the design"/>
        <s v="fine product not much happy but better than nothing it s small in size transparency is not too good value for money as per cost the length is slightly longer but the product is worth for the cost it s quality is also good just okay quality is good little "/>
        <s v="a little slippery to write but ok and after writing on the tab scratches left their good best to writing for kids it s easily erasable and my kid enjoyed after receiving it quality wise it looks fine i ordered a black coloured pad but received green one a"/>
        <s v="great product go for it very nice picture quality is good good product quality this camera is very good option if you have wifi connection with good speed its worth money product picture good two way talk is not work cp plus all cameras is best 👌😊"/>
        <s v="qualitywise the plastic body used is fragile like you get a feel that it might break although they have provided a paper for instructions with images on how to set it up it s very difficult for a new person to understand and then install it a video link m"/>
        <s v="very good connectivity update to my below review issue was mac authentication for anyone with pppoe broad band connection make a note of ur existing routers mac address go in the settings and see not the mac address on the sticker and use it while setting"/>
        <s v="there are folds when i have received the product i am writing this review after using it for months it s working fine there is no wear and tear as of now as per look it looks good on my black table you can just put keyboard and mouse on it nothing much ca"/>
        <s v="if you are want to uses pen tablet so that you can buy this is very nic product previously purchased one is not working accurate after a few months of use movement of culsur become uncontrollable and inaccurate and the new one i purchased the same product"/>
        <s v="picture quality and camera build is good very nice web cam by lenovo picture quality is very good havent seen its video quality but what i see on screen is just wao wide angle coverage is a very good feature added as i wont have to rotate the camera while"/>
        <s v="i use parker ink for calligraphy and it is working good but price little bit high the best thing is you can use it for any pen you want i personally see this as a smudge proof product worth buying good p nice pimentation good flow of the ink and smooth wr"/>
        <s v="let me start with something no one writes about ui power on hold the center button for seconds and the earphones with say in a japanese indian woman s voice power on battery about she does not sound chinese like the cheap chinese headphones her voice volu"/>
        <s v="it is working as expected so farno complaints godod the product is definitely worth the price and keeps the laptop super cool i am not a gamer and this review is not for a gaming pc its very convenient for my office work the cooling pad has an additional "/>
        <s v="good product saves your palm from the rough surfaces it s ok so far the external material deteriorated a little but nothing like it has become unuable or something other than that all good i am super satisfied with this mouse pad i have been using this fo"/>
        <s v="well i had a notion that cheap bt headphones could not produce good sound well i was wrong n im glad i use iem in ear wired headphones usually used sony skullcandy soundmagic kz m not gonna say its better then all of the above but u will be satisfied with"/>
        <s v="very thin and sleek premium quality over all good waluable product for a student worth for the moneysuitable for hard use it s been a week since i got this and so far it s good does the job i really am enjoying using my ipad even more really worth it colo"/>
        <s v="excellent piece of wireless mouse reasonable price and worth every penny one problem i faced is the scroll stopped working now performance is good and very silent 🐭🐭🐭 good mouse cursor movement is good click is literally noiseless size could have been "/>
        <s v="r super good love them nice nice good product bahut acche lagte hain my daughter liked these acrylic paint tunes nice colors"/>
        <s v="quite affordable but got a few issues just got one usb connector that connects both mouse and keyboard what if someone wanted to use them separately mouse sleeps after a long time and you have to press a key in keyboard inorder to make the mouse active ag"/>
        <s v="i want laptop size stand good product hi i brought this product since a colleague also used same product i got to know that this is worth the product buy from this vendor i saw it is more than worth it and performs as shown in product images and descripti"/>
        <s v="it’s a good product in this price i would hardly get any worst thing about the product as far i am using this it’s totally fine battery life is good case is good looks is good and the sound is great this range this product is good if you are thinking abou"/>
        <s v="wd only names enjoyed product good speed is as it shows on package good one should be baught product was good but delivery people behaviour was in rude and reckless manner they simply throwing the packages even though i object that way of doing they irrec"/>
        <s v="impression of the pen were good handling grip is also ok can be recommended to buy for money excellent performance it will stop writing in between eventually and has smooth area at first when writing after some time the grip will be comfortable received o"/>
        <s v="nice combination for color sketches it glides great but is sometimes not smells bad when you open it cap grip not good all good just the little messed up gel ink is good but the cap isn t tight enough keeps coming off i literally like the flow which is sm"/>
        <s v="single touch on off is very bad every time use and single touch any surface this pen is off please update works great only issue is it turn off suddenly after mins of use also power on and off sensor is very sensitive but oher than this issue works as it "/>
        <s v="this turned out to be the worst mouse ever double clicking within a month and scroll wheel scrolling in the reverse direction randomly edit the warranty requires you to take the mouse to their service centre which was a pain as it took me a while to find "/>
        <s v="onedra full prodact good but sometime sound doesn t clear best quality bluetooth speaker with great bass and sound enhancement problems charging cable is so poor in quality charging port could not be connected easily due to loose connection of ports some "/>
        <s v="it works great for my laptop this is a good accessory to connect sata drives to computer via usb interface the advantage is that there is no need to stop computer attach drive to sata then restart format etc this is faster to install without turning off t"/>
        <s v="giving this review after using it for months i am using more cameras from other brands which are china made i bought them or years ago and there are various issues with them wanted to buy this qubo camera and give it a try as this is made in india and fro"/>
        <s v="very good why go for cheap chinese ones good cells some of cell is not at but they are at or price is low but stock is old rest ok got for just great good product i think but not great i have replaced old cr cell with this new one and all working good but"/>
        <s v="the best thing is we can use it in different ways satisfied purchase price is lesser than in shops good one quality also is nice according to description satisfied excellent i like this product s quality i will try to add more pictures when i finished my "/>
        <s v="nice product very good adpeator my laptop is ideapad i am looking for the company charger the charger specifications i hot got are ac adapter w and model adlx ccgi a it is a original charger and this is the exact charger which is same as my earlier origin"/>
        <s v="not a perfect fit for long usage one problem you may face if you use it continuously for a long time may be ear ache can be start although it s an hp product there s nothing to write home about this headphone it does what it is promised and there s value "/>
        <s v="get it get it get it it is my second time getting this keeb as i had modified foam tape mod and sold my first one which i had brought from elitehubs i was going to get it again from them but they lost my account from their server t t which i had a few cas"/>
        <s v="i bought it months ago for my hp inktank it s working better than local ones colour quality is good like original colours not coming off from glossy photo paper i don t know about originality good to receive original hp ink from amazon it was also deliver"/>
        <s v="short review really good product and sound quality is very nice good for living rooms about x ft or even bigger space i installed it and connected to tv using coaxial cable volume clarity bass everything is perfect overall value for money product long rev"/>
        <s v="the sound quality is great 👍🏻 all the treble highs and mids are great but the bass is kinda okay okay i have bought it two times i like this i have been using it since january good quality earphones and bass yes bass is also best it s awesome like it go"/>
        <s v="👌 bati bati voltage and performance is not at par with other brands good quality batteries these cell are good replacement these are original duracell batteries my car fob key asks for a single cr so instead i put two cr one over other like a sandwich wo"/>
        <s v="i ordered this mi camera recieved the product but it was defective not working properly so i called customer care and placed the request for replacementthe replacement order was supposed to be delivered by dec but today is rd jan it is yet not delivered i"/>
        <s v="good excellent for mouse keyboard p d i brought it for mi tv it works well with laptop while connection to tv hard disk is not detected on time deliverynice productall ports workig it has been purchased it has additional external power but adapter is not "/>
        <s v="stopped working after a month of use don t waste your money on this product everything is best but build quality is avg lets get directly into the pros cons sry it will be a long review coz the review have to be useful for everyone who plans to buy this p"/>
        <s v="it is good and fragile simply affixed on screen there was a little difficulty faces as guide frame supplied is not according to glass but some how i fixed it successfully and thanks to seller for supply a pair of screen guard packaging was also good it s "/>
        <s v="can buy but only when price is less it s not tht oomph feel to write considering the name parker it s like regular ball pensrather can tell the ink is too dull compared to other ball penslot of money taken under the name parkerit s the worth of i thought "/>
        <s v="tips are okay but they are small wondering if they took a reference of kid they fit into the buds just fine but have lost noise cancellation since they are really small yeah it s not fit for twss i bought it for my tws realme buds air but it s not fit i m"/>
        <s v="the color cartridge ink levels were low during printer set up the packaging was torn and damaged leads me to question if this was a refurbished product that was delivered to me print quality is good ink gets over after a few prints product got delivered o"/>
        <s v="i had an lg monitor and broke it twice while wiping with cloth it couldnt even take my ring figure pressure first time i repaired it with huge cost but second time had to throw it then i bought this one slightly smaller as i was afraid not to pay too much"/>
        <s v="good one you can go for it it s a really good product in every kind but i think size is quite loose but if this is the actual size comes for laptop then i m happy to have it pros colorsoft material of cushionsgood quality of zipcons material doesn t seem "/>
        <s v="torn packing dekhne me product used lg rha tha i bought this color pen set for the first time and absolutely loved it what i like the most is how easy is to keep because of the connector the color options are neatly wide and i like it i would say though i"/>
        <s v="it is giving good backup i am using it for wifi router backup but sometime on powercut it quickly dont gives power to the wifi router so wifi gets turned off for some time talking abt this product i was confused to go with a well known brand or this brand"/>
        <s v="the product doesn t feel premium i would say it s a good product given the price able to hold all your individual wires and hard disk etc becomes too tight if mobile charger and charging bank are placed i keep my small gadgets and cables organized inside "/>
        <s v="some keys could be better but in this budget it s good enoughi use to play gta and fifa and some car racing games which are so goodand vibration is so good in this budget good for this budget the product worked fine for months but after that the start but"/>
        <s v="realme buds wireless design and specifications truly wireless earphones are becoming very popular and we could very well see realme get into that space in the coming months however for now the company has taken on wireless headphones in an affordable form"/>
        <s v="a good distraction to keep kids away from devices overall a good buy good item fun to play like an average writing pad brightness can be improve more and pen shape also can be change nice very good for kids easy to learn and quite educative value for mone"/>
        <s v="build quality is very good sound quality is good comfortable to wear it is ok for calls but other person will hear your voice very heavy and sound like old radio or something in this price range its a very good earbuds can t find better than this under kb"/>
        <s v="i liked everything like product quality packaging was so premiumone thing i didn t liked is you can get fingerprint easily standard cover for the price need a little common sense to apply could use help of your local shops decent product could be little c"/>
        <s v="good good product good product previously i was thinking of buying the orico one but now i think buying this was a good decision no cons till now good build quality easy to use looks good great transfer speed does all it says great product for the price n"/>
        <s v="sandisk tb extreme pro portable ssd mb s r winitially set up the disk with inbuilt san disk software the speed was pathetic and after some debugging found culprit in exfat default format reformatted to apfs encrypted for similar secure features without co"/>
        <s v="the sound quality at this price is unbelievable the colour changing lights at first might be distracting but you get used to it and it works beautifully with both pc and laptop its alright for the price this is a good buy small and cute speakers with good"/>
        <s v="i ordered this product week ago on amazon but then i got a defective piece the case charger was faulty so i contacted with customer care and they agreed to replace it after confirmation of faulty piece within days i recieved my replacement pack and this t"/>
        <s v="mouse open cover was little less quality excellent keyboard keys are big and comfortable keyboard is super silent keyboard is compacter tahn a full size keyboard only con is the mouse which is super small even for my average size palm otherwise the mouse "/>
        <s v="good product cheap and best for alternative ink refilling print quality is okay well packed we can refill times compared to original ink there is no different between original and this one really i am satisfied don t waste your money for only brand lables"/>
        <s v="good product under it has pots for mic headphone and usb for led glow you will require a splitter for laptopgreat product for online tutors as i also purchased for the same try this product if looking for budget headphone for cpu for gaming and online cla"/>
        <s v="original rd jan this is my first smartwatch i have bought a couple of honor fitness bands earlier for family but this is my personal first i have been keenly following the smartwatch space for the last months or so and i m aware of most of the products in"/>
        <s v="product is good and better🙂not bad value for money it s not water resistant but it s its quality is good for the price tag it very good buy made of good quality clothe materials zip chain compartments including laptop one planty of space from inside wate"/>
        <s v="not a smudge proof but gives a gorilla glass feel lovely product not smudge proof leaves a lot of finger print marks rest is ok very nice proper fit and doesn t let in bubbles if you know how to install a tempered glass definitely not smudge proof but no "/>
        <s v="when i open the box and unlock the erase button and try to erase things but that time it not erasing but after some time when i press it again and again then it erases miracles but this lcd screen fell scratches quickly if you do not take care of it very "/>
        <s v="nice product will recommend improve packing quality had minor scratches on the product amazing stand in this price by amazonreally just loved it stand stability is good worth productquality of material is enough for all purpose decorations product which i"/>
        <s v="pages are small okay okay best product but size is too small quality is goodgreat notebook beast paper and spring good"/>
        <s v="this is my first purchase of scarters product this is a good easy to clean deskmat the mouse glides nicely and my keyboard holds the position both are required conditions for my kind of usage it was packed and delivered well in good condition with both si"/>
        <s v="standard calculator what you expect from a digit calculator nothing more nothing less excellent product good i like this product the product is genuine onky super product very good very average product no issue with the product"/>
        <s v="nice product not bad its a good sleev for inch laptop only flaw is that zip is a bit tight i ordered this product for my hp s laptop i am not expecting not much ar this price but the quality of this product is is really good agar koi apne laptop ke liye e"/>
        <s v="good amazing nice pen and keychain i just live it this is the best thing to gift other good good i bought it for my sister s kid who s years old because he has a wish of using parker pen so i made his wish come true"/>
        <s v="i really liked this router for a smallish space the coverage never dropped and was mostly consistent however it suddenly developed some snag and stopped connecting to the internet apparently the ethernet port got damaged somehow i tried calling tp link se"/>
        <s v="wifi ability to connect with the printer is not very good i did my first print and ink gone quickly as water evaporates under sun loli m doing an exchange good products and very good print quality the printer came loosely put into the hp printer box witho"/>
        <s v="watch is awesome 👌 👏satisfiedworking properly good packaging was very bad good good router good nies one of the cheapest wifi gigabit routers those not willing to pay k rupees or more for wifi e routers will find this one to be suitable enough keep in m"/>
        <s v="overall it is a good product but it is not worth rs the price should have been lower it s good but not bad superb quality product 👍☺️🤗😊 before buying this i used spring based holders and my samsung and nokia phones bent due to high pressure so buy this"/>
        <s v="grand product good quality but not the best best used for backup or archive drives i ve been using this since july and it has been quite a helpful one i can also put my internal drives and make it external making it easy for me to access my files format m"/>
        <s v="its really good product for gamers i would recommend it good mouse overall price is little high i have been using this mouse since and i have to say logitech built quality is second to none i have throwed and bashed this mouse on my table during my gaming"/>
        <s v="a good battery set for use with cordless phones quick charging long life nice product no issue so far a bit costly compared to other brands nice but bit costly compared to other products quality is good indicator is very helpful good charger bought the bq"/>
        <s v="so i got this keybaord a few days ago and it came in a package that can be best described as being mauled by a bear it was totally beaten up and inside the batteries of the keyboard ha come loose alsothough i could just pop it back in no problem thankfull"/>
        <s v="the printer is compact and gets the job done no concerns regarding the time taken or the print quality the only markdown for this product is the setup the user manual is brief and doesn t explain how to setup the printer wirelessly or by usb we spent a go"/>
        <s v="purchase time price i got this head phone i got re use product in package st time but that speakerone side high sound to left side so i replace that product nd time product box not good but product good after check there are no problem face now i am use m"/>
        <s v="product is excellent but belkin should check with their sellers as the packaging are worst and also wear and tear signs on the product package works great no problem so far the build could have been slightly better it a complate surge protection device ha"/>
        <s v="i often use classmates for my daily work which are absolutely brilliant product is good but packaging is worst it was just packed in a thin papar of amazon both the sides were torn completly monsoon has started and it s common sense that packaging should "/>
        <s v="use it for my macbook pro and the original is so costly for the same performance as for artis service i would say that they are excellent and very customer friendly had issues with my charger about a month after purchase and had exceeded the return period"/>
        <s v="the scan code is too small for configuration sometimes two way communication has few echo sound which becomes little irritating as the title suggests it s a good product but could have been better as it is competing with several brands which are known in "/>
        <s v="recieved a wrong color but ok simple and quick solution for some night time study session 🤗 bought it for rupees cuz i didn t wanna pay the 🤨 rs shipping on my order of 🤣 fair product go for it use it carefully while plugging in super purchased pieces "/>
        <s v="first i would like to comment on the tab market of india the most peculiar thing i have seen in india is when a particular product is aimed towards students or education suddenly corporations go out of their way to milk money and under deliver as much as "/>
        <s v="for those looking for a genuine review a brief comparison summary between the best three earphones headphones in the budget segment let s help you to make up your mind the review is for sennheiser s earphone but items for comparison are sennheiser hd ii o"/>
        <s v="quality is good but rubber is missing in one of the leg of the alptop stand good product strong and sturdy price can be little less around i bought it with that in mindthat thought was fulfilled height adjustable is not equal and perfect its very useful a"/>
        <s v="it was what i expected does the job recommended nice quality and durable it is exact same volt and watt as my old charger is best product in this price and overall ok original quality assurance decent performance"/>
        <s v="value for money good 👍 the mobile tab stand is a well made product tilt and height adjustment are a great pluses sturdy enough for tabs can be used on a flat surface like table top not top of my bed have been using this for almost months now no issues fa"/>
        <s v="i have lot of cables running between my soundsystem settop box tv and between my routers accesspoint it was kind of messy before i organized it using insulated thin metal tie cable but when i open it to add more cables or remove cable it was broken and no"/>
        <s v="good product can go for it it for my years old nephew he is just in love with these camel colours good to use and handling color with boc i purchased this for my year old who does not like to stop drawing the range of colours covers all tones desirable sh"/>
        <s v="it has a good grip and a good handling smooth chalta hain aur speed changing button se mast se speed change hoti hain only thing i am worried is that the cord will damage with wear and tear very awesome and smooth to use very helpful while gaming good loo"/>
        <s v="product is good print quality is good super printing like good prospect i am recommending i used for days but i dont know after that will parformance nice product good satisfactory"/>
        <s v="as per expectations at this price point guide stickers should be provided installation without those guide stickers is challenging for lay person i ended up having to lift up the sticker several times to realign in and this resulted in imperfections in fe"/>
        <s v="good product stability oksturdiness mediummaterial aluminiumoverall quality fairdoes the job need to have more holder to keep the nbook more steady does the job but a bit wobbly for bigger laptops metal built a handy piece of equipment if you want to impr"/>
        <s v="after month of use i can say that this is best device for lenovo laptop easy to use highly recommended this good product works well very good used it for more than months no complaints so far great mouse for daily office use the mouse is working perfectly"/>
        <s v="bahut aacha hai ye pen sach me likhne ke baad erase ho jata hai so nice 😍💫 i had bought of these and they are excellent pens for the price but even after waiting for the ink to dry so i can erase the ink properly it still left a stain and also after kee"/>
        <s v="its really good best stand from others in price in stability and in branding look i work with both a big screen and laptop side by side by using this i can bring up the laptop screen to the same level as the big screen which actually reduced my neck pain "/>
        <s v="keyboard is good i don t really like that clicking sound of mechanical keyboard as i am a software developer and write codes most of the time some times that mechanical sound really irritiates and sometimes seems stressing out my fingers this keyboard is "/>
        <s v="it s quality is really good and it can carry to laptops easily 👍 no problem to take must be taken the quality is great the stitching is also strong the stitching is very ordinary and it looks bad on the inner side decent purchase the product does not hav"/>
        <s v="very good product very bright easy to use it worked properly for almost one year ok useful for defective i guess one or two led not illuminating properly just ok length is very short it s brightness is good but it s light panel is too hot after use some t"/>
        <s v="no complaints till now only cons is st time connection is lil messy once it connected no need to look back value for money bought it for around on sale quick easy to install good coverage bought this as wifi was not working in my room due to placement of "/>
        <s v="the led light is vibrant with multiple form selection buildup is too good feels strong and wont get damaged even if it was to fall from table height the battery life is too good if used without leds with leds it will last around to hours only without led "/>
        <s v="you can use android iso devices mouse is very good but bluetooth option can t support in macbook pro update i have received the replacement mouse for the replacement mouse it seems to work fine till date sometimes it hangs and i have to restart it but com"/>
        <s v="good for learning drawing for kids mrp of product is books a piece but amazon charged initially contacted customer service and got the difference in amount back great work experience valuable good product at affordable rate nice will order again very good"/>
        <s v="at the sub inr price range i was doubtful to buy a mechanical keyboard as there are a lot of disappointing pseudo mechanical keyboards available at this range i already had a logitech g prodigy which was great with it s membrane so i almost thought of not"/>
        <s v="writes smoothly nice the look and feel of the pen is amazing being a parker its extremely smooth but the lid of the pen case is broken so it would be embarassing if you are gifting it to someone and they find it broken nice very nice pen but not ball pen "/>
        <s v="first of all delivery of amazon it was as specified no delays hence appreciate it packaging not good the box was tempered torn and damaged product ordered black received brown didn’t replace as the color didn’t much mattered issue is with the seller thoug"/>
        <s v="it s cool it s working same product i received they showing in cover photo in this box cd cady screw driver screws easy to install before to use this slot must check bios setup in your laptop screws to hold hdd were missing good worst quality wise not wor"/>
        <s v="i bought this item in august and the delivery and packaging was as good and sturdy as i ve come to expect from amazon using the printer from my macbook is a breeze over wifi although printing over wifi from android requires some poorly designed app from c"/>
        <s v="best for this price range all rounder in gaming and productivity nice sometimes ssd not showing in the laptop also giving screw for mounting the ssd ms windows i have got this nvme m p and i was unable to find it anywhere in the disk management diskmgmt m"/>
        <s v="first of all i found it bulky not sure whether it has good sound or loud sound but believe me guys if you are a sound lover just go for it it has a really good sound as every sound is separated crystal clear nice ya satisfactory work speed okay performanc"/>
        <s v="duracell never disappoint you good use these batteries in my faber stove burner and i assume many of you will be buying for the same purpose it is long lasting and easily lasts in my house for months without showing and signs of discharge in the past year"/>
        <s v="bought it for my niece it s very convenient for kids to use it the product serves as a slate but with the advantage that kids can quickly write and draw dust free and erase on a single click the brightness of the screen could have been better worthable pr"/>
        <s v="if you are looking for a decent laptop and resonably priced this is the one i liked the laptop and carries out my normal daily task with ease booting is quite fast and infact automatic boot once you lift the upper panel quite fast and snappy no lags with "/>
        <s v="product is good it s definitely a peace for ears because the padding is also very good one thing that i don t like is the wire is too short never expected an easy on pocket brand like boat winning heart the way apple does good product in rs good product s"/>
        <s v="super product worst product too good product good since long i was waiting for someone to manufacture a simple mobile set of pocket radio size so that i could listen online stations with reasonable sound quality as we know what ever qualities a modern mob"/>
        <s v="bright enough to read in close proximity can light up room get little heated but not an issue build quality is good bit pricey for sure but can t go wrong with it hope manufacturer put switch for on off very useful for wfh working perfect great product th"/>
        <s v="good bass and treble good sound quality good product in this price in this more irritating is the deep bass after putting speaker in deep bass the volume automatically decrease when there is a bass in the song and volume is only for the room it can t be u"/>
        <s v="somehow amazon sucks when you want to select an electric kettle there are no options to filter your choices based on the parameters that matter it is easy to fall into the trap of an ongoing deal and end up buying something that falls short of what you ne"/>
        <s v="good product for tight spaces and easy to replace as well one of the filaments lasted about days of usage waiting to see how long the other lasts i like this product as compare to price it’s look worthy hope will work like this in future too good for one "/>
        <s v="good product under rs easy to use good product ❤️thanks 👍 it s a mini blower with good heating cute and easy to use however it requires a big socket best quality good look good product and quality superb and easy to use suitable for a room"/>
        <s v="tried on woolen clothes and it really worked really a useful product but only reason i am giving star is because of the short wire length wire length should be bit longer else its amazing product easy to usetime takingbut cleans clothes for this price ran"/>
        <s v="it is really good product it is showing accurate weight just gram errors sometime you can get less accurate product then you can return it and reorder but at this price it is best nice good at this price and iam satisfied working well an essential part of"/>
        <s v="everythings good but cells die within a couple of month worth product econamical product is good not accurate but good to use for the price meets the purchase of purpose the machine looks the same and works perfectly i had to return the first delivery due"/>
        <s v="st product came faulty got it replaced replacement is still working as good as new after a few months recommended as it seems once you get a proper product it is long lasting do get your faulty one replaced if you get it though ya i love it this for easy "/>
        <s v="the st product i got was damaged then i request for replacement and their pain strated after days of continuing follow up my product got replaced amazon delivery guys are too rude these days and no wonder customer care will give the generic sop reply but "/>
        <s v="normal heat by this product good quit good buy it because day it will work well after that it start heating more and more it is plastik body value for money heating is normal"/>
        <s v="good product working good water is boiling within min steel finishing is normal and not shining product is working fine for now but lets whats gonna happen and yeah the packaging could have done better good most suitable winter use good product review aft"/>
        <s v="if you are buying this as a secondary cooking appliance or you need a portable stove go for this also buy thin induction compatible utensils it takes a very long time for thick vessels to heat up before you can start cooking as a primary cooking appliance"/>
        <s v="this review is after month use of the kettel product is good if you need to heat water not milk initially there were no issue in auto cut but last week it stopped working overall in this price range i will say yes for this very useful my needs are fulfill"/>
        <s v="the lint remover actually removes the lint it is not a gimmick but an actual working machine it gives new life to the winter clothes which were of no use due to heavy lint all around using this small machine you can remove lint and see the difference i us"/>
        <s v="this is best heater in this range only you need amp socket to use this product is gud to use n easy to handle but it was damaged from the joint as it seems it was opened and or repaired also it not in the plastic wrapper in the company box yesterday i e t"/>
        <s v="it works as expected but the shape of the handle is not very comfortable it is not feeling very handy to hold the device and press the button at the same time sometimes the battery door opens while using it it’s easy to use but creates a mess when i try t"/>
        <s v="light weight easy to use but the packaging is really problem i opened with a fear that product might be damaged it was not thankfully no covering nothing first time felt very bad on packaging issue need to improve on that the item just got delivered today"/>
        <s v="पार्टी में फिश बनाने के लिए लगातार लगभग किलो लहसुन पोस्ता दाना सरसो तथा अन्य मसाले की पिसाई की ok but quality not good thoda product small h baki sb mst h good i did not get warranty card good for small family ok 👍 if you can afford it go for more well k"/>
        <s v="worth the penny used for days on time delivery next day installation by havells and every good installation support from havells water gets heating within mins and you have to open half tap for continuous flow of hot water sufficient for bucket bathing an"/>
        <s v="during winter it keeps room temperature hot which reduced cold we really enjoy the product if your place is air tight this fin radiotor heater will be enough but my place is not air tight that s why i am not satisfied product could use a user manual numbe"/>
        <s v="good product the product is good if offer is applied like the way it looks very good produce quality is really good we ve been using this from last months works perfectly fine we ve been using it for years and there s no issues yet we have carried along w"/>
        <s v="warm or hot water connection pipes are not provided this time due to this the total cost rises up to ₹ previously it was provided with the heater very nice and working well taking minutes for liters for one bath we using twice means liters hot water no te"/>
        <s v="everything is fine in this product but the only cons for this product is once you heated water it doesn t maintain that temperature and gets cold very soonother than that everything is great like design heating usage easy to clean good to use nice product"/>
        <s v="the product is good for members family it takes minutes to deliver hot water temp set to i have checked that it keeps water temparature intact for hours if not utilized insstallation is eazy task overall performance is good till date just ok nice product "/>
        <s v="overall satisfactory in this price range we bought more than nos of mixy but one package did not contain the lids of the jars kindly arrange to send us urgently rgdsjaydeb banerjee very nice product i really like it specifically specifications and price s"/>
        <s v="it is very easy to iron but the iron box was too small and there is power off button its automatically on and off amazing product purchased at good price ok worth product at this price the steel around the handle gets hot too other than that this product "/>
        <s v="product is so good but packaging was so bad😠 not able to plug jn sockets just because it has pin plug packing is too bad mixer is good except noise everything looks good very irritating noise i like the product most worth for money fully sastisfy from th"/>
        <s v="well over all iits nice make sure the lid of kettle has stell casing cord should been long cord is very shortweight is okeasy to use wonderful product easy to use go for it good product good product overall product good value to money hoping it works well"/>
        <s v="i have just received the product within one day delivery service was very fast the product is economical and works well i have already used other product from lifelong brand and they worked perfectly so really happy with this brand my mom loved it it s ti"/>
        <s v="i ve been an amazon customer since this is without any doubt the best purchase i ve ever made if you have polyester polyester cotton acrylic acrylic wool or acrylic polyester clothes you know that after sometime maybe years could be months they will start"/>
        <s v="shape are getting change day by day i think it will be lasting for yr the plug is not supported in the sockets which is used in our houses need to buy another socket of amp to make this product usable otherwise it will be of no use nice product it warm th"/>
        <s v="it s take approximate minute to water boiling so it is easy to use warranty should be actual as i have some issues with its inner surface let s see if i get a help it s a good product very strong plastic odour after heating water better go for kettle with"/>
        <s v="product is good but giving star only due to bad packaging box was in open condition fast cook easy to use nice like this product i am writing this review exactly after years of usage i bought it in around it was a great deal i never faced any issue with t"/>
        <s v="reviewing just after a day of using this product we made french fries and chicken tikka and result is quiet impressive the recipe book and cooking tips from the given qr code is really helpful hope it serves for a long time not to forget about the beautif"/>
        <s v="good product specially for hostelers value for money and it looks good in your room item is very good and met my expectation it is good for single or double people sharing room i really recommend this best product useful good product in this price go for "/>
        <s v="update as on the power cord has developed twists beyond repair and the seperate cores are now visible the insulation pvc of the cores doesn t look very durable i don t know why such standard manufacturers can t provide a decent durable cable the iron howe"/>
        <s v="immersion heaters have changed very little in terms of features or design over the years or so i ve been using them and regardless of which brand name is stamped on them they look like clones of each other it was therefore with some excitement that i boug"/>
        <s v="i have been using this product from past few days and it removes lint very efficiently very handy to use however sometimes some lint remains below blades and not completely expelled but after cleaning it works fine overall i ll be giving it star a good pr"/>
        <s v="bottle quality is not good best for hot water per the price bottle is not sturdy and very light weight kettle is also thin but heats fast like other market standard both bottle and kettle should be sturdy has to handle very delicately otherwise dent will "/>
        <s v="proscan use for preparing purée and small portion grindingsless noiseless space requiredeasily portable compact in sizeconsthe small jar started to crack a bit don’t know when it will break completely need to check if there is separate jars available take"/>
        <s v="portable easy to use does the job well however cleaning of blades felt difficult with brush provided some swab style cleaning brush at one one end probably would have done better overall nice chinese product to have its battery durability is less nice pro"/>
        <s v="value for moneyheat power goodone loss point that is temperature control bottom not added my year old mother finds it effective and easy to use it s tiny and easily warms up the room portable it will stop if we turn the knob close to minus or if there is "/>
        <s v="i am writting this after months usuage go for it as suction power is too good only cons is dust capacity is very limited as we need to clean frequently it s too heavy to be handle and not good for deep cleaning i tried to clean matresses and sofa but dust"/>
        <s v="i recvd product within dys while owing to rural area other product tks dys to deliver n product recvd at gd condition n works well aftr use if smthng cms up will review again it works good nice heating but hard to clean as it has ridges and small gap betw"/>
        <s v="recieved the package today the product came intact upon opening the product saw some white powdery stuff all around the edges had to wipe it off and checked if all functions worked properly it seems easy to use and all functions worked good there are dedi"/>
        <s v="i have used it mainly for boiling water knob turned maximum to right so cannot comment much about lower temperature settings it takes about min for water to boil suggest mfr to release in other colour like light blue etc as i see some other kettles it may"/>
        <s v="पहले भी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s v="it s completely good product from amazon best y tha rate and quality good product value for money smooth low sound good the performance is good though bit noisy look wise it is very cheap not shiny as shown in the pic and looks very cheap no power indicat"/>
        <s v="hi the product is working good and taking only ms to cook the eggs i can rate by out of it s a good product👍👍 nice eggs are perfectly boiled after minam little bit afraid to clean the bottom as it is electricthak you☺️ this product is easy to use it boi"/>
        <s v="pretty lightweight and solves the purpose i liked the compact size and efficiency of the product meets the specs and good product for a buy light indicator was not working wire is too short not and half metre"/>
        <s v="easy to handle good good product at this pricei am disappointed that autocut is not there as shown in website and in about section of product easy to use and comparatively less cost this cattle is better than others brand quality is so good gets heating f"/>
        <s v="hassle free and easy to use it s good and it does it work swiftly disadvantage is its max temperature range it could attain is less i feel but never got a burnt sandwich with this one all are good only you need to take care about heat and cutoff time of l"/>
        <s v="good press nice product good yes it is a use and throw product it can be used for years it can t be repaired properly good product i liked the product color temp control modes like silk cotton and more light weight good wire quality in this budget segment"/>
        <s v="nice blower not heating full room only bed product is broken the body is made of soft plastic as per price its okay review after days usage material of the heater is plastic and seems okay i use it to warm the room in the room temperature of i could feel "/>
        <s v="philips gc is a good iron i have been using for six months its good okay this is heavy but still does not remove all wrinkles heats heavily after some time but better relatively i like it very much temperature control is good very good super nice 👍👍 goo"/>
        <s v="product is good but not for heavy duty blades are too weak get jammed easily all over not bad for a bachelor it is a best product who have pet this is not the one i like it very much working good but need to do some improvement it s all gone wow this elec"/>
        <s v="nice one i am used to phillips for so long now but the plate coating was gone causing damage stains on clothes so checked and went ahead with bajaj did to its reviews and brand value i would say decent product easy to use only thing is temperature control"/>
        <s v="पैसा वसूल goid product is not working properly green light not blinking time required for getting hot is more and please provide fastners along to this gyser value of money liter shakthi neo cost rs k initially it took mins to heat the water now its takin"/>
        <s v="useful for dark colour n delicate dress what an amazing product was quite sceptical before buying it after reading all these mixed reviews but glad i did smoothens out the creases from dresses coats woollens and any fabric which is otherwise non iron able"/>
        <s v="if u have to heat a small room you can definitely use this heater but people need to be near it to feel the heat product is nice and better only when you are close to it it can t cool the small room atle it is value for money and worth buying product best"/>
        <s v="okay i have to say the following things quite noisy but not much not at the level where your land lord will come down and tell you to keep the noise down lock is good and easy to clean plastic quality is good handy and easy too use do not make it grind or"/>
        <s v="bought for as my travel tool to easy ironing product with good quality nice good light weight good according to price ok vfm"/>
        <s v="i bought this item about one year ago still working without any problem the only problem is with cord wire the length of the cord is very small so we have to use one extension box nice product everything ok but it has some metallic smell even after using "/>
        <s v="amazon delivery was prompt and on time received next day off ordering not even hr star for amazon and delivery product packing was very good guys product is good but you need to find your own ways to instalation for installation we had to call the custome"/>
        <s v="i recently recived the product and have used only once so review is basis that looks wise very sleek product and looks sturdy has a rubberised platform so that it doesnt move much when in motion works as expectedthis is more convenient in comparison to th"/>
        <s v="product is good but now price is increased i was brought it for and now it s price is with in days good must buy nice looking or good control heart night electric wire is too short it should be expanded for easy of use good performance nice product"/>
        <s v="purchaseed a couple of months back so far it is good when my daughter purchased a year back recently there was motor problem which was replaced under warranty product is good quality worth buying it well it is easy to use and less noisy it comes with w of"/>
        <s v="it is very easy to use and egg get boiled within min it is portable and easy to carry and cook eggs in one time even design and quality of the product is nice amazing product in less money thanks amazon 😊 good to use egg boiled properly the only thing wr"/>
        <s v="it s working good good product 👍 nice product cant use for long hours good for small rooms and can be used for a minimum amount of time not sure if i can use overnight nice bad high price please don t bye it i ordered this amazon basics room heater it ru"/>
        <s v="nice product small and handy the product with pressure stains on it otherwise the product is great decent weighing scale slightly on the smaller side but portable received the product today and it is very light and easy to use everything like accuracy lig"/>
        <s v="very good looking product and value for money only the water flow is very slow you have to pay for installation pipes n any additional taps which is required 😩 quick warm water received auto cut but increase in electricity bill nice product from bajaj bu"/>
        <s v="bosch truemixx pro mixer grinder watt mgm min blackreview i usually do not write reviews but i felt i had to write this one because when i was researching which mixer to buy i found really bad reviews that do not do justice to the product i went with the "/>
        <s v="just received as of now looks good in this price range will use it for few months and update the review batteries has leaked inside the packing had to put new ones wonderful scale means great look good accuracy very lightweight and skinny and easy to stor"/>
        <s v="product is good and color full completely lived it go for it very useful for everyone no engineering i wish they had come in good colours too these are working fine for light polythene bags but not suitable for the heavy grade plastic bags it gets the job"/>
        <s v="may be built slightly heavy in design for better look and air delivery overall satisfied in the price of around this product is excellent with given price and performance is cool amazing fan quality is good awesome speed the product discription says rpm b"/>
        <s v="overall good purchase but it smells if you use for upto first week so keep it in sun later use it otherwise you clothes may smell the same good good to keep laundry toys could be better if bigger size is available all over not bad to invest your money on "/>
        <s v="writing review after using more than month product really helps during winter season when you feel cold adjustment for heat temp based on power watts available there is a regulator available to adjust fan speed but it won t work by design it works as like"/>
        <s v="its not a very great procut if u r looking for regular use it works well for me to clean my carpet once a week its suction power is not so strong n also the cable cord is small rest is a good product for once in a week use i am happy with the product and "/>
        <s v="cord length is very short can plug near to switch only easy to clean overall nice product cord length best price an other brand thanks amazone easy to clean cord length is sufficient steel body looks a bit fragile overall good product go for it 👍 this ke"/>
        <s v="amazon delivery is super i am used one month two lights are gone product is good and easy to use only issue is tubes is very bright and stand is poor quality box is showing to w w w but it is all steps showing only w how it is belive product how to buy se"/>
        <s v="iska tapman vagaira sab achcha hai install karne mein lagbhag minut bus lagta hai aur aapka geyser ready yes good product product is good i installed it my own and it is working as expected good product good product and easy to install thank you amazone i"/>
        <s v="nice product good all over quolity is good very usful product is good working completely safe to use it but the size is small nice product its look very good quick heating but it is not outo disconecting pouwer good excellent very fast heating and build q"/>
        <s v="इस road heater से एक बाल्टी पानी गर्म करने में कम से कम मिनट लगते हैं जिसमे काफी बिजली कंज्यूम होती है इसका दाम भी ज्यादा है इसका दाम ₹ तक होना चाहिए it takes at least minutes to heat a bucket of water from this road heater which consumes a lot of electri"/>
        <s v="pros small size of the machine good machine in low price water pressure is good water pressure can be set in different modes inlet pipe comes with the length of the outlet pipe is sufficient the length of the electric wire is sufficient spray gun is very "/>
        <s v="product is very nice but it has bigger socket plug which is not easly available in all the corners it is not very suffocating can go for it however you should be knowing that it consumes a lot of electricity you can buy it of you live in punjab as upto un"/>
        <s v="speed is gud nd easy to handle very useful quality is okay for this price ok good product nice product is is easy to use and we can use it for everything it is orerall great 👍 i bought it in using it everyday i haven t faced any problem or a simple glitc"/>
        <s v="doesn t occupied more space easy to kept any where but wire length i feel bad bcz it is too short i like many things of this product like quality colour easy to use and most important thing is in my budget value for money any one can buy and satisfy the p"/>
        <s v="it has a option of extended warranty for months related to packaging i am little disappointed because i was not able to make out of its new or used product i just made sure there are no scratches on the product it didn t come in amazon box though the prod"/>
        <s v="bit time consuming compared to traditional oil frying fry meats and vegetables without any oil even prepare fryums without oil nice product philips quality has always been outstanding yes for indian household some r d is needed for suitable recipes but th"/>
        <s v="length very smallplease add longer cord product is good temperatures control is also good i used around month you can go for it but keep in mind that cord length is short product is good but power cable is less than cm in length so difficult to use it tea"/>
        <s v="works as said browns bread evenly pop up works fine the cord is too short have to keep the toaster on an inverted vessel to reach the plug point bought this after returning bajaj qtr immediately after unboxing due to build quality issues i have no regrets"/>
        <s v="since i have just started using i find it a good product good quality very handy light portable and safe heater each rod consumes only watt of power so you may take the risk of keeping it on with one rod on for hours together with out the risk of over hea"/>
        <s v="seller cloudtail india private limitedprice price can drop as low as delivery one day prime bangalorepackage big carton box with air pack no damagerecommended yesreturnable yesroom heaters which one do you need before my review i will let you know which o"/>
        <s v="the mixier is very asthetically designed and performs well i am very much satisfied and would definitely recommend this machine to all potential buyers usability i liked this product but one thing is that there is no light indicater of electricity on off "/>
        <s v="good product it looks decent has decent space and serves the overall purpose good products size could be little big good in quality its about knee length height the ring at the top is broken inside the loop otherwise it is very good need to check for dura"/>
        <s v="i am a student i needed it to carry abroad i didn t found any other portable mixer in lighter weight it s working good blades r sharp mera kam hogya i am happy with my purchase noise is not good the product is very good for daily uses वारंटी कार्ड क्यों न"/>
        <s v="ikea sales this product for only it s not worth more than that quality is not top notch at first i thought orginal product was replaced with first copy but after doing some research got to know it was orginal product costing only directly from ikea seller"/>
        <s v="value for money no likes no dislikesvalue for money plug needed am adaptor the element is heating too much need to shut down each time the product is beautiful designed but quality wise crompton greaves has comprised the basic feature of any heat convecto"/>
        <s v="like this is handy and easy to use for multiple clothes it s got stop in between was looking for this only time saving appliance 👌 product delivered on time easy to use very useful for dark clothes removes all wollen part works well best and pocket frien"/>
        <s v="go for it nice product i loved the product it is easy and simple to use the quality is also fair according to the price …and it best fit for guys who stays in hostel or pg they can make maggi 🤤 boil water🤫 warm the milk 😆 and it will be ur buddy for se"/>
        <s v="i usually don t write review but this product is amazing everyone should give it a try u will not disappoint after buying no words to say amazing👍😍🤩 you can see the picture i hv shared"/>
        <s v="the main concern is power cord length it is too small overall finish is good functionally it is ok thick piece of bread can be toasted good the only reason i bought this product is it s country of origin is india as compared to its competitors but they ha"/>
        <s v="hi i used this fin heater in a x feet room with roof hight at ft it tood hr minutes to raise temperature by degree from to room was closed i retirmed it bought black decker fin which is too fast and surpass this bajaj fin bajaj name in itself a guarantee "/>
        <s v="i like this value for money compared to other company overall is good product good product that is value for money not that high speed as shown in videos not satisfy with the speed over all its easy to use easy to install the product mechanism is like any"/>
        <s v="the product really looks good and classy unless it was not damaged the kettle looks sleek but there seem to be some design defects the base and the bottle dont seem to fit exactly so that the entire contraction wobbles about when the water starts boiling "/>
        <s v="coffee filter is just the right size for a small family it has a good finish and is easy to wash and clean the size is compact good for making a strong filtered coffee for pax what else do you expect just go for it use it everyday no complaints easy to us"/>
        <s v="it is okay so far this product was amazing and easy to use have used this previouslyrepeat order different sizes make it use for various pantry items good its useful i like this products for a long time when we were in london good quality products a life "/>
        <s v="the battery was not fitting this time the filters have some change in design and filter the water faster i don t understand why amazon sent it with direct item pack instead of packing good regular and useful product the product quality is going down day b"/>
        <s v="nice product value of money nice i have received the product with broken seal otherwise purchase is ok nice good super super super super good"/>
        <s v="juicer is not effective ok good expect a prestige product to stop working within months of buying coupler isn t rotating tried to reset still not working what a waste of money from this brand nice good qualityworth to buy it easy use and clean but it s ve"/>
        <s v="good buy and great deal i prefer they should have gave an option to remove the blade because cleaning will be easy otherwise product is good good good product allready used this productvery nice good it s been months we have brought the item and so far th"/>
        <s v="not bad not good takes mins to make it hard boil all eggs can also be used to steam momos all in it is good good very comfortable and stylish product lid is not fitted to the product quality of item is good overall an ok product but auto cut stopped worki"/>
        <s v="superb easy to use and low sound hearing good look value of the money good product fine grinding nice product good"/>
        <s v="it is big to travelling purpose other wise it is good if you travelling out side with your baby then it will best option for you to take it and use it for hot water and khechadi also you can make itili on this one minor concern is this product is sensitiv"/>
        <s v="i have been using this for about six months now it is quite handy and is able to make pretty good fruit shakes and smoothies i add a couple of ice cubes and it manages to crush them but needs more than one cycle battery life is acceptable i charge after e"/>
        <s v="good product for basic dry ironing and a must have for every house hold temperature ccontrol is not that great and could have been a knob instead of a circular disc that everyone makes innovation overall i would recommend thsi product as it does all your "/>
        <s v="good product everything is okay but it’s increasing heat at working what i observe in few days to use with this kent hand blender that is very sleek design and well built with steel body and there is some issues with this it is become very hot in minute o"/>
        <s v="very useful product and value for money its not working don t buy we vacuum sealed ground beef walnuts raspberries pork chops crackers and chips to test for suction capability sealing strength and ease of use tried many times but still not working useless"/>
        <s v="i have purchased two of them had to pay rs per piece i checked the price in local shop next door the same brand same watt same piece was available at the shop for rs my return window got closed till then buy this product from your local shop i like produc"/>
        <s v="it seems to be good one for small family but don t know how long it s battery will last can we buy it s individual parts like battery bottom plastic portion in case any damages happened or the blade if needed so that it will become worthy buy n customer w"/>
        <s v="once you start using a bagless vacuum cleaner you will never turn back using it on a weekly basis since nov so its a long tern review coming from another vacuum cleaner that had bags this one is truly a hassle free cleaner at least you are away from the h"/>
        <s v="lead should be strong i had a fantastic first day experience with this product and because of the wire it works so quickly i plan to use it more often it s an excellent product at this price does what it promises to do the best thing about it is that it s"/>
        <s v="we ordered this product after many research and reccomendation the product is amazing and easy to use there is a separate chutney jar and smoothie jar for efficient usage silicon detachable base for better cleaning and also stainless steel serrated blades"/>
        <s v="we are using it for cooking rice its getting repair regularly recently i buy new rice cooker it is average excellent product very good product power adapter is not working pins are gone wrong remaking all are good like"/>
        <s v="must buy best fabulous product i recommend this👍👍 for small place it’s gud a great product works wonders on my vitrified tile floors"/>
        <s v="item is good but bottom lid should have provided along with the item once after blending juice or protein shakes we can use the top bottle directly as a sipper but without bottom lid we cant close the juice bottle and the liquid will be spoiled if not dra"/>
        <s v="pros most affordable option year warrantycons no inlet and outlet pipes are given you can purchase that offline or i found one pair on amazon for inr it doesn’t come with any installation service or manual an installation from urban company will cost arou"/>
        <s v="the instant heater was well made and works well nice product but how come one plug is not added you need to pay for installation and for the plug connecting pipes another but otherwise good geyser for small family taking bath in different time good produc"/>
        <s v="ok product very delicate but nice and accurate now see how long it will last gives an error of milligrams it stopped working after months of use this is a sensitive product so it needs to be kept on a stable surface to use it shouldn t be overloaded like "/>
        <s v="i am pleased with my purchase the installation process is easy and the product is very reliable the level safety feature ensures that the water heater is safe to use and prevents accidental scalding the water heater heats the water quickly and the tempera"/>
        <s v="nice working good so far provides instant heating everage productcompair to prize super product thank you for croma decent to handle and use safe easily heat overall product is very good in this amount of money but get cold very fast"/>
        <s v="this product little bit costly but quality was good this does not remove all the lint cleanly only the easiest lightest ones sturdy adhesion is good but price is high we will get in ikea store for less extremely effective product and very decently priced "/>
        <s v="cannot extract small hair and takes lot of time it clearly removes hair from velvet material but in clothes not that much i have a velvet bed for my dog and this serves it s purpose the cost is high and it is not available in the local market it s not tha"/>
        <s v="they have not mentioned it here or atleast i couldn t see it that an additional installation charge of ₹ is to be paid for installation by their technician however you can choose to get it installed by a third party good good good service very quickly com"/>
        <s v="useful takes long time to heat up water not very quick with heating 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लीटर में या लीटर में उपकर"/>
        <s v="induction is good working lightweight and easy to use v nice good quality product good usha product induction 👍👍👍 tea i have been using it for weeks so far there is no problem but the current option probably comes in all"/>
        <s v="as of now its working fine but don t expect more like this is not dust remove effective way but i liked it let see the durability very easy to install and effective in my hatchback can be swapped between cars as well it does not suck the air dust or small"/>
        <s v="very good good quality product and value for money recommend for buy average product light weight and average quality if you want to purchase it go for it nice one 🙂 from amazon great heater gives enough amount of heat easy to carry light weight recommen"/>
        <s v="value for money product very good suction power however blower power is not good as expected overall good product very easy to use and all provided accessories worth in this price range best wet and dry vaccum cleaner in this range loaded with accessories"/>
        <s v="good product working fine serves for the purpose even though received a defect piece immediately got the replacement in just two days thanks to amazon nice product are very good product is good electry consumption is hig product is good for small size roo"/>
        <s v="works well good design it s heavy you can t work for min continuously you should stop and use else it s heating up too much its is good but get heated very fast after minutes of uses this hand blender is awesome especially for bachelors it helps i am usin"/>
        <s v="very helpful light weight and it s heat easy i use this product for ironing medium and small clothes light weight bahut thik itme h ye awesome it is too light in weight due to this cloths cant be iron properly and sole is also too thin if we compare price"/>
        <s v="good 👍 easy to install and good water heating it s good quality product and working fine you can t get instant hot water but it s take only minutes to heat water good product worth value for money thanks amazone even plug not provided charging for the in"/>
        <s v="i like this product 😍 function great easy to use value for money easy to install very much useful it is as too good purchase 👍 i used it its good this heater is very handy and can be operate easily it look great excellent"/>
        <s v="i bought it for ₹ don t think that because this is cheap it will be a poor quality product these clips serve the purpose perfectly i fail to understand what can be improved by paying more for other similar clips second quality in this photo you can see my"/>
        <s v="for this price range product design look spec and features provided is good it would be great if havells pay attention in packing as the product box i received first had manufacturing defects and mising parts flexible pipes after placing a replace request"/>
        <s v="used only once not like what i expected has push buttons and cheap look glass top and touch buttons would have been better most important same product was available for rs less in d mart for rs i saw it just a day after in panvel d mart and felt like chea"/>
        <s v="value for money nd nice product cleaning value for money best in this budget however i wish the suction power to be little more good quality product good in managing minor works and occasional use negative point is suction power us underpowered easy to us"/>
        <s v="the base unit is rather flimsy could have been better designed nice you should absolutly goo for it good and satisfactory after or month use it started leaking please mind this before purchase cord length is too short nice product than you amazon for prom"/>
        <s v="good in use with reasonable price purchased two one was damaged ask for exchange weeks ago no response from amazon please send replace machine asap so far good for chopping vegetables i am vegetarian so no comments on mincing meat good for my family initi"/>
        <s v="look of the item is not impressive need to improve cord length is not sufficient it should be bouble of the existing length got this kettle yesterday but it got scratches on it and this kettle is bit noisy and automatic switch off is not working nice good"/>
        <s v="after receipt of product received a demo request and opted for demo code ref today contacted eureka forbes for the demo and understand there is no demo for vacuum cleaners from their end fyi please na good but complicated equipment blower function unable "/>
        <s v="used it to keep the air inside as clean as possible this model does provide clean air over a reasonable sized space if the windows and doors are kept closed great product with a capability to reduce dust by approximately e g if atmosphere pm is ppm it wil"/>
        <s v="everything was good just issue i found with the rubber which is used to tighten this but i replaced that with my old one rest all good it s slightly leaking from the side after installation it s bottom should firmly stick to the surface and seal properly "/>
        <s v="i ordered fans one of the fans is making a sound whom do i contact speed is very slow good quality decent fan the rpm and air throw are good better than festiva and other models first of all i have explored many ceiling fans but when i saw high rating and"/>
        <s v="good one for usability its value for money convenient to place laundry dresses in basket according to the price deal is very good if you increase a price little bit and zip then also i can buy this again defective product imperfectly stitched it is a usef"/>
        <s v="it is quite a nice product to use on your clothes makes them look fresh i loved the product and highly recommend it its an amazing product to remove lint from woollens especially we it comes to kids clothes who frequently go to blanks with woollens produc"/>
        <s v="it s very easy to use we just need to handle it carefully it blends smoothly you just need to cut veggies or fruits into small pieces my st use before i will putting to charging in hrs but it will work good now let see how many days it will working good i"/>
        <s v="nice this fan is working fine i’ve been using it since month the thing which bajaj can improve is the noise level of both motor and while cutting the air design of blades but considering the price it’s a perfect deal comes up with nice looking design and "/>
        <s v="like this product the product is good my only complaint is regarding the cells along with the machine the cell were sent separately which were of no use i had to purchase them separately when i bought it worked really well light weight and portable makes "/>
        <s v="good and easy to use very good good overall a good product to buy just not understanding what temperature is best sometimes it burns the bread at sometimes gives the best roast and sometimes it doesn t roast the whole bread so a little confused with that "/>
        <s v="lights inbuilt in this create psychological effect as they changed according to the quality of air but apart of that no visible change i have witnessed yet bought it after reading a lot of reviews it is boxy in shape but a no nonsense and powerful air pur"/>
        <s v="nice 👍 the one thing i liked is its work very well and is really easy to install but i did expected it to be little more big but the size is small spares difficult to buy cheap and good pure it the filteration speed is slow don t go for it if you are a f"/>
        <s v="what i would like to advise all of you out there is please do not judge a product on the basis of the reviews on here it can be carried anywhere easily can be used on a standard a socket no need of power plug the heating element is also of good quality go"/>
        <s v="good to go overall good product good i like this product very much as compared to other brand powerful motor is good product recommended for buying specifically juicer is good noise level is normal with comparison to other branded products at this price t"/>
        <s v="good product considering the price loved it nice product good the product is okay but this is my replaced product it still is dirty inside on the bottom part feels like an old product the first product was also dirty and then i replaced and they keep send"/>
        <s v="like it awesome product 😊 follow the instructions to get the hassle free boiled egg automatically switches off when the water is boiled out it would have been better if they give any sound alarm after switch off quality is good easy to use i like the pro"/>
        <s v="i like look like nd easy to opreate product is good nice product in reasonable price this item does not have a year warranty as shown on the image will have to register for it best one amazing product product is good and value for money"/>
        <s v="exterior paint got easily scratched nice product verry usefull product not bad the sandwiches come out very crisp works well except that the coating is fragile and some of it came out when i used a metal utensil on it while it was still hot except for tha"/>
        <s v="purchased liter and kw model for faster heating it takes about minutes to heat water from room temperature to its highest temperature setting faced one problem in this heater on very frist day of installation the green light indicator which indicates heat"/>
        <s v="simple stitching for self purpose ye small h isliye portable to h but designer clothes me mushkil hoti h simple sewing k liye achhi h agar apke pass badi machine na ho aur budget b kam ho its very easy for beginners really worth for beginners not working "/>
        <s v="nice product all features are good but i feel some roughness at bottom while ironing i bought this iron on sept used it for once in month iron stopped working after months not worth it thankyou water comes out when ironing operating is complicated not eas"/>
        <s v="firstly i got the cracked jar but the product replaced the very next day i like the new and compact design of the product easy to clean and assemble and the powerful motor with no speed option chopper choped and blender blend wonderfully things i dislikes"/>
        <s v="this is my first coffee frother and i just loved it it made the frothing ready for coffee in just minute its a very good product easy handling it is easy to use and easy to clean also light weight and good speed that is waht much needed for frothing it is"/>
        <s v="good mixer under noise level is slightly high but quite efficient product is ultimate 👌 super mixer quality was very nice bt juicers jar not up to the mark very noisy but works fine would have loved if it had extra bowl for that extra blade hectic to cha"/>
        <s v="product is very handy but the water capacity is too low disappointed with the product s pricing considering its wattage and usage time you can t iron more than clothes before water refill since the mouth area is not that much you ll need to move it so man"/>
        <s v="very usefull lekin size mai zara choti h otherwise fine durable and quality products essential for multi purpose use product quality is good good quality product in such price fine spray cute little funnel and stickers were also there thumbs up 👍🏼 these"/>
        <s v="not a eassy to bare this product in this product realsing heavvy noise pollution in th spped not bad in this price the fan works well at high speed however at low speed it makes a grinding noise mangaya tha mai bhut awaj ara tha purane type baki sahi h ex"/>
        <s v="like return value of spent money doesn t look like waterproof material n small in size the bag has two stitched fabric straps on either side that act as handles these straps are not stitched properly and will break easily it’s diameter is not so large as "/>
        <s v="ok badhiya h the attachments could have been a bit longer this beater is less than half the price of regular branded ones but seems to do the job well not sure about heavy duty use but extremely handy for whisking eggs ice cream meringue or light cake bat"/>
        <s v="overall i love this oratech coffee frother and have used it soooo many times since purchasing it i mostly use it to make whipped coffee but i ve also used it for mixing protein powder in milk and frothing milk creamer for coffee it is incredible effective"/>
        <s v="less noise upto medium speed overall ok nice and silent fan 👌 while running on low speed heavy noise is coming havells need to improve good fan does the work air delivery satisfactory but chrome color not matched"/>
        <s v="it’s easy to use and is okay i guess doesn’t clean the lint completely but enough to not be spotted from the viewers point of view it’s good nice easy to use product it’s very bad and within use it’s not working if you have found this product then please "/>
        <s v="easy to use worked so well you can go for it💯 easy to use and saves time in cooking good to buy good if cost is below great product product is nice working properly and customer support services is very good specially behaviour of customer care executive"/>
        <s v="rate required to reduce good product good a good budget grinder from a renowned brand everything is fine with the product doing it s best in this price range looks stunning and works good as expected okay good but very bit slow but very nice"/>
        <s v="excellent heat distribution perfectly cooks heats nd grills great for cakes pizzas roasting plus great price range👊🏼👊🏼👍👍👍 very good products simple controls and easy to use at a time to six inch baking tin can be kept rotisserie work well with to k"/>
        <s v="does the work good superb all good philips a trust worthy product very easy to use and light weight iron great product has many features but using them is tricky i tried to use the steam and spray for a few weeks and gave up i wish the product owner had f"/>
        <s v="the product is delivered in st week of feb which is almost the end of winter it is used by my parents ease of use better as compared to many othersit has got three level of heating that can be selected by simply rotating the knob of a switch some other br"/>
        <s v="good product weight is reduced a bit damage product deliveredtwo times works fine even after months as of now going good fine good to use లైట్ వెయిట్ perfect for use good 👍 👍 👍 👍 👍"/>
        <s v="this product is good its only customer support and service that is pathetic if not for that this product would have had real good rating i received a slightly defective piece where indicators where not working i initially raised an issue about it but ther"/>
        <s v="good easy to clean and use really a good one i try to grain orange yes it’s grain well i like the product the blender being charge for hours once the light become blue after that it didn t run for second for the banana shake even though didn t chop the ba"/>
        <s v="met expectations nice nice product since it s cordless i can use it any where easily its been months i have been using it no issues so far deducted star due to main pipe slightly dented and working time could have been a little more rather than minutes na"/>
        <s v="have bought different sealing machines online by far this is the best and they have great support hi the machine works very well support is excellent had a issue after using it for more than months the support was great the issue was resolved immediately "/>
        <s v="new atavanc seems to be reasonable hot and heavy in weight as looking for company improve heavy wait same thing kg no quality of box ok product is pretty good quality but taflon coating is not durable i expected heavy weight but it is normal weight works "/>
        <s v="i liked the design and the built of kettle the price is also affordable easy to use very useful product for winter ltr qty is sufficient for members this is an excellent product and user friendly have used it for years and still continuing now i want my k"/>
        <s v="value for money the quality of the tapes are as expected and they are really good value for money this is the best rate i could find here for a lint roller found this lint roller to be quite good the adhesion is great needed this mainly to clean hair off "/>
        <s v="here is a try at a review of this product after using it for an year now use case i am a ncr resident and the air pollution is as we know one of the worst possible if not the worst i have it installed in the bedroom about sq ft so well within the advertis"/>
        <s v="it is very beautiful looking and appears imported good for placing at one spot on office table etc and not to be moved it is very light so easily tumbles down wire cord is very short heating is good it is not strong and sturdy but made of plastic outerbod"/>
        <s v="value for money performance well review after month good product stars easy to use comfort to handle nice product i got this dry iron today and it looks really good and i think it should be the ideal one for dry pressing and weight is quite heavy of kg an"/>
        <s v="it is a good product with easy to use functionality and easy to clean can accomodate and boil eggs at a time when water gets evaporated totally it automatically cuts off the power supply and turns off the light the bottom of water container can be used to"/>
        <s v="first of all i wanted to buy one juicer to have juice instantly so i reviewed many juice blender and finally i bought this philips hr i made carrot apple orange promoganate etc all i did and had fantastic juice fruit pulp and waste all collected in one tr"/>
        <s v="this weighing scale is made of good quality material looks sturdy weighs accurate but the scale i got has detective display first digits looks clear and then next digits are not clearly visible i am returning this item and amazon accepted my return reques"/>
        <s v="value for money not as effective as claimed just an average product built quality medicore good very good product very easily to use good working but charger cable is very vary short i lick this the product is that good as the rating show it to be and the"/>
        <s v="product is good easy to use but there is a misleading information on amazon about warranty in amazon they mentioned years of warranty months of extended warranty but when i contacted customer care they told year of standard warranty year extended warranty"/>
        <s v="the vacuum claims to have a powerful motor but it struggles to pick up even basic dirt and debris i have tried using it on both carpet and hard surfaces with little success additionally the dust collection feature is practically non existent despite multi"/>
        <s v="the first time i tried it send the eggs and the milk cream all over the kitchen big mess so i suggest that you try it with water in a cup or bowl to get the feel of it then you will fall in love with this gadget easy to clean just rinse under the tap the "/>
        <s v="nice product good quality value for money as per description very easy useful good product product is good good good best to buy under comes with warranty card cable quality is good"/>
        <s v="value for money like okk product is good but within years stopped performing customer care also not supportive cooling is very fast but overall fit finish not good plastic tank covers not locking and was in open condition except customer support remaining"/>
        <s v="havells water heater good product with reasonable price product very excellent product nice compact and stylish coming to purpose it is meant for serves well as on it same day installation by havells technician works like charm so far very compact and wel"/>
        <s v="works really well perfectly boiled eggs without cracking eggs which happens in gas stove cooking and very easy to clean build material is decent issue i found a little was with cleaning the heat pan but it s so much better than the half price cheap ones w"/>
        <s v="current problem in water i would say not a bad purchase as the size is small it can hot hold lot of hot water but still very handy for kitchen if used with very moderate tap speed it can give you moderate warm water continually which is a plus should give"/>
        <s v="value for money good product and very good working finally i got the right induction cooktop i am searching for amazon basic is the best in class fast heating no words superfast delivery by amazon i like the various temperature controlbuttons fine only ti"/>
        <s v="it s good but it s a little weak at the end also sometimes starts on its own with batteries without touching the button i love it so good for my go to morning coffee it works just like milk frothed of a real coffee machine not working after some days good"/>
        <s v="after going through many reviews and checking multiple brands decided to settle with philips ac not sure how accurate is the pmi number it is displaying but we can feel a noticeable difference after using it for over a month cleaning the filters also easy"/>
        <s v="i was very impressed by the quality of this basket i found it sturdier than cello brand s laundry basket i ordered one more basket in black but unfortunately the finish of the product on the inside wasn t smooth i wanted to store washed laundry in the sec"/>
        <s v="you have to get used to changes in flavours as compared to fried foods device is easy to use and clean best product for chicken roast good product but the capacity is sufficient only for nuclear families and you will need to cook grill times can t do it a"/>
        <s v="like and happy please don t buy this heater it stopped working in just days and not able to return the product also waste of money"/>
        <s v="takes space and not convenient if in a hurry the handheld model would be better suited and more useful for frequent use i used this product once after reading the manual the first impression after using it on cotton shirts without starch and one pant is p"/>
        <s v="very isedul to chop veggies in a very short time elders in family use it very easily to help cooking much time saving one good and sturdy very nice quality got the same product as mentioned very much happy about the results i m getting of it quality produ"/>
        <s v="smoothies and dry grinding consumes less space most third class product motor is not able to take load and everytime smoke comes out service is too bad dont buy this product its after months feedback i received the product and the rotor blade along with t"/>
        <s v="the product is quite small easy to learn and light weight working fine the only sad thing is no warranty card given machine cover also for machine is good the free kit is also good machine is excellent for beginners however the package was missing the sew"/>
        <s v="quality product but not very useful as far as ironing is concerned delivery was on time as mentioned by amazon so keep it up the product is kind of gift so not having much info or data in hand but whatever is shared i put it on here the product is used tw"/>
        <s v="i liked that it is so convenient to carry waste of money defective product cheap quality doesn’t blend at all charge problemsecond motor proble"/>
        <s v="disadvantages a transparent jar does not sit tightly even after replacing the first mixer the second replacement came exactly the same does not seem to affect the work makes smoothies great i hold the bowl with my hand but without a hand it keeps fine the"/>
        <s v="product and service review buying price during prime day sale with discount from hdfc debit card product review rating this is a new model launched during prime day from eureka forbes aquaguard line of products named aquasure delight the product is pleasa"/>
        <s v="been months since i got these i can slowly see the fabric coming off and the bare cardboard peeking through but it depends on how you handle it in my opinion but they can be folded flat and stored in tiny spaces which is great cost high but good super ver"/>
        <s v="this is aesthetically the most appealing digital kitchen scale out of the available choices though it is also by far the most expensive it is value for money considering the followig pros functionality it has only two touch buttons which integrate all the"/>
        <s v="best only issue is that you might misjudge its size it s kind of too big especially if you re living in hostels like me using it for anything other than boiling water usually turns out to be pretty inconvenient for that reason even washing it at times but"/>
        <s v="the decision to buy this purely on the cost of similar branded item is around rs i use this vacuum cleaner only occasionally and based on my need and i feel floor requires vaccum cleaning under the above condition this item serves purposeconssmade in chin"/>
        <s v="it s very easy to use and easy to clean it does it s jób as described only drawback is that the motor unit heats up v very quickly🥵 even with very little use i have only used this product twice so far so i can t speak for its durability also the price ha"/>
        <s v="it s good product you can face challenge in starting but once you learn this is easy you can sew clothes from anywhere you want the product works well we can use for quick fixes option to use power adapter is very useful cons can t change direction of sti"/>
        <s v="light weight steam iron is very useful very good very good quality light weight fantastic product and it matches the product description and features that was shown in the review best product it s very useful and easy to handle it gives fine finish ease o"/>
        <s v="after about a month of usage this is an over all a good product from inalsa here are the key highlights has dual speed options to chop onions tomatoes for tadka and also make purees chutnies etc does both effortlessly powerful watt motor cuts through onio"/>
        <s v="over all good easy to use but do remember there is no existing button to set hard medium and soft boil its totally depend on how much you have fill water level like ml for hard boil it just different way to fool people to show up soft medium and hard boil"/>
        <s v="a great product of convenience the only drawback being the heating or grilling time seems to be a little more after regular use than it was when brand new but otherwise a great product to reduce all the hustle came with a small scratch on the casing and b"/>
        <s v="cord length could be increased little more cm cm because medium bucket size is adequate for covering of cord length for water up to of water in bucket excellently easy to use for old people above age of also hope durability is good for the price price is "/>
        <s v="handy but no carpet cleaning stops in min of continuous use takes another min to cool and restart ok for cars may be the filter cleaning is difficult i returned my product the equipment trips very frequently due to overheat it s happening almost every min"/>
        <s v="it is not useful in winter as the water is coming normal temperature there s no support for the product you will not get the warranty it should be mention somewhere very nice i have ordered it again i am using the last one from last two years working very"/>
        <s v="i bought ltr kw model days before provides hot water just below boiling temprature ° °c in min if provided mild cold tank water and auto cutoff after reaching hot temprature pipes installation plug not included installation is ℅ rs and i also paid rs heft"/>
        <s v="this machine can easily brew coffee for a family of members at a time some people asked whether this can be used in a cafe the answer is simple no reason is that this isn t a sophisticated machine like a professional commercial grade coffee brewer now my "/>
        <s v="value for money bahot achha product he ye iron got damaged in just year while past few months i used before that just using occasionally like time in month same uses of grinder but currently grinder working fine this review date dec purchased product at t"/>
        <s v="it’s a good product and i’m using it since week and it’s performing well i like the product but the code is small it s good and easy to use full paisa wasul hai but cord thoda sa aur bada hona chahiye tha good for hot water in minutes but it has pin conne"/>
        <s v="the first one was not working so got a replacement of the same within days thank you amazon now the new one is working but the battery life is not so good it is very light portable battery life is good and it s blowing fast wind of its capacity light weig"/>
        <s v="light weight product is compact and goog looking due to light weights sometimes need hard press heating is quick but feels inappropriate cord sometimes abstract on standby not that much effective on cotton which requires hard press does lught and quick pr"/>
        <s v="prestige water purifier cartridge is obviously good but it lasts very less number of days it doesn t even last more than months for people also the mrp is cut off and it is sold at a higher price this product normal sediment water filter but not long use "/>
        <s v="perfect for room heating noiseless silent instant heating within seconds easy to carry just a small suggestion that it should have left and right wind blower also instead of only up and down best product not saying it in this range but i have used others "/>
        <s v="great product light weight n accuracy as of now good n easy to use must have in every kitchen the product looks exactly same like it s shown in pic wonderful design and also its accurate i would highly recommend this product for your kitchen nice product "/>
        <s v="ok for replacing battery of purit advanced water purifier got what i required good very good i like it been using it since years ok nice product"/>
        <s v="very good product at this price exactly as shown product is good large storage capacity the only drawback is that when is opened it smell like hell i hv to to sat them outdoor from my house for day then they r at least tolerable otherwise it s very good s"/>
        <s v="it’s good and easy to use the product appears cheap but works alright as you might know from the product description there are speed settings decent product for this price range its very nice n poweful but needs proper care n cleanup after every use also "/>
        <s v="writing this review after a month of use works absolutely fine i use it for my tailoring projects i had a question regarding water dripping bt the company was prompt to send salesman and resolve my queries also a tip that i have heard from alot of technic"/>
        <s v="ok the product works very well the support is also good the product was not delivered with the required water inlet and outlet connecting pipe and a pin electric plug had to run around for procuring them wish bajaj packaged this in the product i bought th"/>
        <s v="good to use really good product in this price as compared to other expensive products does it s job properly roller doesn t come out if you scroll it properly adhesive is good in removing febric lints doesn t come with a cover but you can keep the used sh"/>
        <s v="apart from it leaving a watermark on table it s been a good experience good product but one issue i found that the head from where cool mist air comes should be flexible to rotate to any direction now suppose you are keeping in table and sitting on chair "/>
        <s v="worth buying for eggetarians working great so far value for money stars as wire is very short in length i like this product and it is worth for money very good item value for money easy to use easy to use and easy to handle it is awsome product good quali"/>
        <s v="the product arrived on time and in good condition it is not only portable but also convenient as it uses a standard plug that can be plugged into normal amp sockets i mostly just use it to heat my bathrooms as its a low wattage heater and thus can only wo"/>
        <s v="nice machine for adults at home who need small appliance which can do work in jiffy easy to use double blade option works fantastic body is sturdy chops stuff super fast and super fine very poor qualitynew product refuse to operate the bottom bowl was not"/>
        <s v="as always amazon never disappointes if you are finding best quality product st low price go for it like the product it’s too cheap on amazon good product where is pipes it s with gyser as described product is good and price is best but it takes half an ho"/>
        <s v="does the job well doesn t work on sand though the suction is very good the sand stays back no matter which lead you use ok ok easy to use product i used it for the first time without knowing the know how of its use cleans almost of your mess inside the ca"/>
        <s v="good quality but cord is too short it is ok for sandwiches value for money product does what it promises ceramic coating peoduct designers did not make a single sandwich with this product usage images and actual usage does not match the hinge mechanism is"/>
        <s v="good product but price ok it s product good easy to use very handy auto cut continue starts fan which lower down the temp i liked the swivelling action to spread the heat beat product best room heater thank you i received the broken article but there is n"/>
        <s v="heater is good for regular sized room might not work on bigger room or hall but for regular sized room it s heavenly like very much the hotty model produced by inalsa is sturdy and compact in design easy to handle good quality of cable and fast heating ab"/>
        <s v="no doubt product is good but after month product auto power cut funtion not working so try to claim warrenty but havells said talk to amazon and amazon said talk to havells both the comany raise our hand by the way product gave year warrenty but they gave"/>
        <s v="overall nice poduct just one problem is that is the cord length only rest awesome easy to clean and easy to handle we used this for sandwich making and it performed well the plates for grill and waffle making are readily interchangeable the cord length is"/>
        <s v="bought this almost a month ago so far it works well suction power is above average blower feature is a nice addition only con is it s a bit loud very nice product really amazing it s very sturdy wheels are very good so u can take it wherever you want elec"/>
        <s v="not sufficient power the product is more like a toy for kids can t use it as a proper juicer power back up is very poor ok i had to replace this product first time because it was leaking and now after replacement the new one has no battery backup and vibr"/>
        <s v="it doesn t make any noise speed okay for this price range light weight i don t face any issues in this fan over are good good fan from crompton fan was well built and value for money the noise at the top speed is kinda loud can t complain with this price "/>
        <s v="one of the best juicer mixer i have ever used till date used almost all renowned brands but this one is class apart rd purchase in the family circle nice it is unique machine it can do everything which we went from a juicer machine fine quality of mixing "/>
        <s v="i like the service most and the product note writing the product right after installation product looks nice and the storage capacity is good enough for a family of the technician is very friendly and installed the product without issues will write a deta"/>
        <s v="the pricing is good using is very easy but the product is not too much worth to buy i have been using a similar coffee percolator for over years now and my old workhorse a chinese nova is still capable since it was white and therefore a very unappetising "/>
        <s v="no there should be a fan speed control option overall very good little noisy but expected fan is slightly noiseoperating switch is too hard for aged person best in market good product easy to use received days ago looks color r good heating nice adjustmen"/>
        <s v="everything is fine about the product light weight good air blower and good heating most important price is good best you can in this winter without doubt go for it thanks amazon for this heater built quality as per description haneul brand same as mention"/>
        <s v="it s good nd amazing product very nice product very low noise leaves no dryness in air elegant in looks very fastly heat the room safely design happy to purchase this heater 🤩⭐👍 it maintain the room temperature and provides sufficient heat it was really"/>
        <s v="it s a good product for strong daily laundry clothes fine quality flimsy and the lid alignment is not good design colour is sober which i liked better and not bright brown i ve milton and size is almost same though milton bottom is a bit wider i liked thi"/>
        <s v="a good fan very sad no regulator and had to spend money for a regulator iam like this prodect amazing i’ve been using it since last months and it doesn’t have any issues so far product came with all the necessary items and it works perfectly fine rod was "/>
        <s v="product works very well easy to use i recommend to this product shakti s to all to noise vary good washer product work vary well go for it paisa vasool awesome car washer for domestic use good pressure for superior cleaning but inlet pipe should have more"/>
        <s v="purchased from amazon for full price under no offers still beat competitors by rs order was placed on thursday late in the evening at pm was to be delivered on thursday but arrived early on monday at am quite satisfied with the delivery packaging conditio"/>
        <s v="plastic is not of very good quality thought but it does the job well and it is easy to use nice product i bought this product at a price of rs at this price product is good but don t know how long will it work as blades are quite low quality plastic of th"/>
        <s v="i have used multiple air fryers but this one is best and value for money good product and a excellent demo was given by manikandan on video call however we returned this to get a higher version of this it s a good product worth the money the virtual insta"/>
        <s v="mission is to purify drinking water and make it safe to drink in that case this eco water saver l is very useful tds of my bore well water is ppm and tds of purified water is ppm and test very good rejected water is out of company is very careful in terms"/>
        <s v="good product initially a duplicate product was sent by the seller we found out this using the barcode printed to check the genuineness after a replacement request we got a original product but the plug was not working after a service request technician ca"/>
        <s v="it s okay product good all ok but heat is less on full speed today is october if u replace it with better quality i will be thankful today is last day overall good quality product like it and recommend it i trust the philips iron and this has delivered as"/>
        <s v="do you expect from laundry bag to store clothes or something like thatso yeah it s doing the job 😂 it s big nd good good little small can take shirts nice it is of small size same as shown i got this product three days back and it comes with small packag"/>
        <s v="you can buy a good product purchased this spare jar after yrs of use good product it s nice not cheaper same cost of shop good result when using this jar best but not the same as the original one which we get in the box when we buy a mixxer like quality i"/>
        <s v="the iron plate coating isn t good sticks on clothes especially on printed shirts good to use value for money value for money v good nice product fast heating very good product gets through everyday work easily temp control is good the indicator is brillia"/>
        <s v="very happy with the product performance installation very easy to start using had to wait for days for the technician but with the instructions from box you can start yourself without waiting in the box disposable mops washable mops side brushes main brus"/>
        <s v="quality very good but injection syringe must be add in this kit it is an original product got it at a discounted price everybody should consider it genuine product from kent kent gold optima gold spare kit is a very good product i purchase this product nd"/>
        <s v="filter not effective the best water purifier i have ever seen it purifies the water and their is no impurities present in it i have used other products but this is the best the quality is also very good and durable highly recommended i m literally value f"/>
        <s v="the heating capacity is zero moreover i have initiated return request noone has come to collect it best heater at this price quality is very good suggest everyone to purchase this heater amazing product to buy"/>
        <s v="good product to buy value for money easy to use good product mixer grinder is good easy to use and sound bit high but all the jar lid is not good so cheap quality lid it s get removed top lid plastic handle comes out from top but overall is good and easy "/>
        <s v="to use items tap is not good for users very good 😊 value for money working fine it is not suitable for my tap i liked so product good so happy amazon liked amazon products provided sum like this"/>
        <s v="plastic material not good just ok nice pedestal fan for havells company supplied without remote i cannot fit the oscillating knob of of the fan so the fan cannot be made steady i am afraid that the inside fitting for this knob is broken or misfitted hence"/>
        <s v="nice product low noise and good suction power in price range received damaged packet and without hose pipe but over all product is good worth of money received the product on time have used it once to clean and its easy to use works well the heating conce"/>
        <s v="average products this isn’t useful for smoothies good for lassi or cold coffee that too was leaking nice for light fruits not continue works overall good but can blend only softer food or fruits i am using this blender for weeks and now i must say it s wo"/>
        <s v="hi viewers so i bought this product after watching the endless hauls of amazonfinds as much as i was excited for the use of the product it did not prove to be as useful the sealing side does not heat enough for a packet to be sealed well the cutter side w"/>
        <s v="very good product only thing i found lacking was quality of non stick should be little more better good to use nice but lock has little rust as shown in picture performs as expected good product it s a light weight product good product toasts well size al"/>
        <s v="like the product with decent look newely installed now there is no issue batter than buying k k branded ro just use yrs and buy a new one best 👍💯hai switch should be there after water is filtered satisfactory performance i have purchased this item weeks"/>
        <s v="i take it my food habits in three weeks better result lightgreat designeasy manouverabilityfast heatingwhat else can one want absolute go for product go for it good simple light and easy to use best at its price temperature control pr its too light to han"/>
        <s v="very short wire to connect to my switch nice very good product good turns on heat initially and then doesn’t heat up eventually needs to cool down completely to again start heating again wouldn’t recommend buying excellent product pls buy nice"/>
        <s v="very good product go for it and save for your money nice product good and easy to use good work done with a whole family must buy genuinely i would recommend this for boiling eggs it boils egg so fast and i wonder how does it peel so perfectly 🥰 just on "/>
        <s v="it gives hot water but only after min of running which i feel a bit slow let s wait for years now to come up with it s performance good very good i am already using liter of the same geyser but no issues till date good product one con very noisy like boil"/>
        <s v="fan with perfect performance great air with no voice as in picture looking same months in using product good looking dust resistant only issue i think of its heavy by normal fan standard fans are easy to install but no remote control price is little high "/>
        <s v="device was sturdy and handy suction power is quite strong all the attachments are good except the extension pipe was so weak that it gets crumpled when it comes in contact with any object i bought this to get rid of dog hair on my bed and it does the job "/>
        <s v="the product is working fine but at this price range there should be a temperature regulator we are always using silicon spatula but the teflon coating is coming off on its own product is functioning with in the described specifications compact good and re"/>
        <s v="good service good i like this product taste is also good 👍👍 worth for money product ok i am updating my review hope it will get published and the who s and who of the brand will pay attention to it after every two to three months the unit is having prob"/>
        <s v="i bought havells lts instant geyser kw white blue and i m really happy i made this decision let me start with why i went for instant geyser instead of storage geyser storage geyser s have a tank to store water and heat it for example a litre storage geyse"/>
        <s v="good product received and i give you this full review after days value for money easy and handy to operate i received my frother machine it s good for price and the motor is also good works well have different speed one can adjust as per requirement howev"/>
        <s v="good adequate and efficient are the most apt words its really of excellent quality usage and vfm i recommend it to all small families from one to five extremely functional excellent quality easy to maintain clean takes little space it doubles up as a momo"/>
        <s v="it is a nice product it does what as it says but the only thing is it does not have a great speed if you put a dura cell battery then only it will show the speed and second thing is the frother my friend recieved from insta cuppa is another and what i rec"/>
        <s v="the product does it’s job really well just feels a little heavy it is easy to use and wrinkle free and happy for using first time thank you amazon good product first of all i really like the color of this iron this is so cute to hold and use it i was litt"/>
        <s v="ok product ma bast product a little family productnot resturant not hotel no nice product good product for dry grinding of spices motor heats up 👍 भाई कभी मत लेना नहीं तो पछतायो गे महीना ईयूज किया हू और ये लोग वारंटी भी नहीं देते हैं कभी को कस्टमर नम्बर "/>
        <s v="in this price worth to go for yet to use it but looks quite classy and sturdy design is nice and base is detachable for easy cleaning nice product strong and finish easy to use and clean like it good the quality of the product is good and it s very easy t"/>
        <s v="pros looking at the picture i thought it would just be the blender with some cap to cover the blade turns out the cap was actually a pretty nice container to blend small amounts of anything the container itself seems of great quality has measurements on t"/>
        <s v="like loved the product alot after cleaning off the lint clothes looked good as new this lint remover is just too good very easy to use and easy to clean it removes the lint completely and gives a fresh look to the clothes absolutely love the product very "/>
        <s v="it s very useful in winter when it gets cold and curd does not form properly it maintains fixed temperature enabling fermentation process i gave one star less because it does not have any handles so holding the apparatus can be tricky as it has this smoot"/>
        <s v="it s a nice product does the needful was easy to assemble and it s technology is really getting the juice from the fruits or vegetables properly and there is very less waste easy to make any kind of juice just love it product is good the juice from this j"/>
        <s v="its light weight easy to use but is not worth for the value very good product good very good quality easy to to use good and very happy with this product value for money ₹ easy to use"/>
        <s v="suction power mentioned no where on product spec or packaging but surprisingly it s having good suction do most of the cleaning effortlessly i purchase ltr version which having button to control suction it s some what true that suction reduced when dust c"/>
        <s v="awesome i am purchase july month product was repaired i informed to customer service he assigned technic said this product was replaced with days but still issue was resolved again call with customer care he said not in our control we asain one more time "/>
        <s v="overall heater is good but it s size is small but it can make small area heat within few seconds power cord length very very short and function knobs have no written marking of the functions material used is not of a good quality no after sell service ava"/>
        <s v="it s been just a week so yet to know the performance overall but till date it s working fine good good quality battery capacity is very poor of power product is fine but i was disappointed by seeing made in china lable on png version also seller sent lpg "/>
        <s v="good iron loved the cordless way of using it instant heating with steam flow for crisp ironing good iron box steam is as advertised irons well a notch above swivel chord when it comes to cordless convenience ml measuring cup was cracked as it is delivered"/>
        <s v="beat with hand blander its decent performance thik h good product speed and speed was not working it starts from speed so returned good and value for money not good as per price fast delivery received on small elegant hand mixer with friendly power to bea"/>
        <s v="rods can not be switched seperately selecting rod always switches on the top rod"/>
        <s v="can buy it its really a good product for the price ok very good product is nice i used it for idli dosa barter kindly suggest what to do the device is good but very loud the jar is damaged ok good"/>
        <s v="has only one blade in jar and the jar quality is very bad after using for one month it stopped working and amazon customer care is asking to reach out pegion customer care but i have been calling several numbers from past week no one s responding no custo"/>
        <s v="perfect for winter meets all my requirement good but expensive product with working process since i have tried bajaj fins oil heater this fin heater is not worth it the quality is good just for the looks however the fins are very thin and unable to produc"/>
        <s v="i have been using this geyser for almost two months it heats up the water in just minutes and quite power efficient uses almost half a unit for two person and if you leave it on for the whole day its around unit very power efficient and looks stylish in t"/>
        <s v="my only concern is longevity so let s see how long this one lasts otherwise it s quite quite useful especially during winters good looking but light weight not easy to clean nice product i bought this as it is made in india it is light weight which is goo"/>
        <s v="good product and superb fast heating as it was small tank if u need to get bucket water on geyser and wait till water gets heated mins on tap and fill bucket with hot water off tap and wait for another round of water heating then again fill bucket and lea"/>
        <s v="good for the price compact and lightweight nice nice product easy to use price also good nice chenagidye"/>
        <s v="good quality super 👌 worth for the money but the knob is slippery good product nice ok little bit of noice good"/>
        <s v="im really satisfied with this geyser im using this geyser for all my home purpose i give to it average rating not bad but good energy efficient value for money product is good and experience has been good after installation of geyser for ltrs we are facin"/>
        <s v="very nice efficiency is good cost is little more compared to it s competitors product quality is good but after sales support from lg local services center are grossly disappointing don t misread into the installation charges you will be in for a surprise"/>
        <s v="though i bought a pack of two after seeing the pictures and checking model i received only one compatible with my aquasure the other is different and not compatible with my unit so essentially my money for the other is wasted because the return window was"/>
        <s v="it is broken and it is not useful please change this product product is so so the plastic quality is not so good as per the price it claims that it can be stuck in the metallic areas like fridge but the magnet is not working the first one was not working "/>
        <s v="small and compact literally the size of your hand heated up two cups of water to c hot coffee temperature in a few minutes great for the avid backpacker not the best but ok with price it is small so it only takes less space looks good it takes repeated au"/>
        <s v="the one i got with the mixer grinder lasted only for months hence i had to buy a new one grinds well though quality is very good i must recommend it for sujata mixer grinder go for it if you want chutney jar as its a best one worked seamlessly with our su"/>
        <s v="after days uts tubes not working waste of money fuse early the item is nice light weight and good to use the only issue is crude finish the grill is coming off from sides the reflector surface is bulging out and appears that it may break with heat i reque"/>
        <s v="thought it would be enough to warm room and passage but it s heating fan is so small even room heating took hours to warm they have btc but it doesn t help to warm quickly it is a good product and this month i bought pieces the last one looked like a used"/>
        <s v="i installed it myself in my kitchen and it is very useful good heating of water good but water become so hot u can t put your hand in it if it mixes the cold or running water with the hot water it will be good or water temperature can be adjusted it will "/>
        <s v="it’s easy to use and amazing product by amazonthank you waffles came out nice crisp the product did a great job rather than spending high bucks on branded ones like borosil or prestige i would recommend this waffle machine it s value for money for single "/>
        <s v="best performance i buy it twice really best for medium room without power plug deliverednever expected it s small and body is also poor quality damig durability the product is durable and value of money it s very good product in this range the quality is "/>
        <s v="i like it it s a good investment to always be accurate about the grams in your purchase but it s comparative small in size so it s not good for ambitious individuals good accuracy but if someone wants more higher accuracy eg grams this product might not w"/>
        <s v="thik hai recommend for you riturn my product it is broken i like the product but the wire is too small metal used is too thin in thickness as it was dented while delivered and same was rectified with bare hands cord was also smaller in length but overall "/>
        <s v="it s been days of using this product heating is quick though it caters only half of the bucket that s expected in l quick delivery i read the reviews earlier so i opted for local electrician to install i had the accessories of previous geyser saved my mon"/>
        <s v="this product of yours company is heating liters of water in minutes it s wastage both electricity and money very bad quality of wire and rod the product is just ok but the quality is a bit low but you can t expect a premium at this cost very faster gud ni"/>
        <s v="the steel quality could have been better but it is adequate the second major problem is that neither the upper nor lower container has a handle and so when you try to open them after minutes they are still hot making it difficult for children to operate i"/>
        <s v="the quality of coffee maker is excellent a dm very ease on making coffee and getting served hot the silver color is much better compared to stainless steel finish lov my coffee made in this this should be advertised as suited for cups not does the job wel"/>
        <s v="👍 good quality easy to use nice value for money value of money good filter i m using for kent ro it s an excellent product at this price i used to call the ro service guy for changing the sf ro guys charged ne for candle and for service charge so in tota"/>
        <s v="nice iorn in this price every one should take this the product is good as usual but it can helps to iron the lite fabrics if you increase the heat the fabric is getting damaged easily it is used to iron the shirts jeans cotton sarees cotton pants product "/>
        <s v="an easy to use coffee filter at a reasonable price value for money fit and finish is good good for glasses of filter coffee i am relishing the original filter coffee taste in north india i give it stars as it is the same as shown and good and easy to use "/>
        <s v="original part costs times more as per service guy worked without issues on pureit classic g the snap pin connectors need to be manually pried open use a safety pin and youtube i used the ac power cord sis as is because the pureit part had a resistor fuse "/>
        <s v="best product room gets warm within few mins quality is nice timer option is very useful portable like it by continuing use it work fine small but effective product no more space required to store and use in a short time my room temperature got increased f"/>
        <s v="it’s easy to clean and better than plastic so it’s a win win at this price it’s great deal serves the purpose nice quality if you are a baker you should have measuring spoons good quality good one not been long time so don t know it it lasts but looks goo"/>
        <s v="value for money this fits perfectly with the filter i have it is worth the purchase not so good very usefull product for reasonable price ❤ the filter quality is good i order this once in every months i change filter my self i ordered and returned not sui"/>
        <s v="nice good iron performance look and shape is very good i like this product yes working well now nice product acch hai good"/>
        <s v="kw huge consumption rest is ok and control is only by flow of water so you cannot set temprature and wastage of water is little more i have been using it since february here are some points where it failed my expectations the temperature doesn t remains c"/>
        <s v="na గ్యారంటీ good use for getting instant heat water i have used it for last months it was still good and no issues very bad product don t bye used product i received if you don t have hot water line installation in kitchen this is the best solution it too"/>
        <s v="excellent and useful product easy to use water quality is superb only issue being how will we know if the cartridge needs to be replaced where from can we get these presently ordering more filter easy to use buid quality could be improved water helped who"/>
        <s v="best mixer as compared to flimsy w w we use daily since last yrs grinding coconut dosa batter dry chutney etc go for it tried many branded but this product is wonderful best value for money my mom is pleased with the grinder s performance if you got the b"/>
        <s v="good product noise levels are high but overall product is value for money bought this product for a second time in days after testing it s utility used it to grind different hard spices and achieved the desired result the heating issue is expected due to "/>
        <s v="good product i bought this as a gift the person using this product has not complained so there is just that much i can attest very good for this price rangeeasy to use and good product 🙂🙂🙂 looks nice need to use it and get back i used the product times"/>
        <s v="i used it to make pulao and curry it is eqsy to clean and easy to use a temperature regulator would have been more useful for certain cases nice and satisfactory product it s vary handy and kitchen friendly the price is also reasonable it is value for mon"/>
        <s v="tried for two days good experience and great product with excellent quality with fast and powerful blades please don t buy this product as it is not all useful it got broken while washing totally money wastage please don t buy"/>
        <s v="bought this product after going through lots of reviews on amazon and other websites i can say that the product is worth it the first dish we tried on for new year was tangdi kabab it was perfectly cooked awesome product for a family of members it s worth"/>
        <s v="if y want to use it for light clothes line silk and chiffon it s great but for heavy clothes like cotton and linen it doesn t heatup that much you have to press harder and it takes lot of time i feel i doesn t have that much heating capacity otherwise it "/>
        <s v="i like instant heating i didn t get warranty card i am using the product in bathroom for bathing purpose null from where the hot water comes should be lengthened quality is good i like this small or instant geyser awesome product best sellers product ok n"/>
        <s v="this neat lightweight device responds without delay no waiting with the button pressed and counting seconds before a figure is displayed a single tap is all it takes to change measurements start up or switch off this sleek beauty can weigh something as li"/>
        <s v="the blower functionality is good the brush nozzle is not good it breaks on sharp corners overall its worth buying for small cleaning a very premium look and feel product works well i use it to clean my laptops and other electronics i really like this port"/>
        <s v="easy and quick heating price is best in class year month additional warranty on registered device is very good in class best product for those who uses occasionally times in year because it will last for years if use is limitedoverall very good product is"/>
        <s v="very small it is hardly for less than heavy clothes very good for single person but not for family too small for home use good for travel value for money i like the product value for money nice product i m happy with the product as it s highly portable du"/>
        <s v="the only issue is that the built quality is very poor it broke on nd use rest the adhesion is good the product is not sturdy the handle broke after a weekthe adhesive is working but it is too diffuct to peel the tape product is okay but the stick is very "/>
        <s v="हम संतुष्ट है हम जादा से जादा श्रीखंड बनाने काम आता है कभी कभी केक आईस्क्रीम बनाते है। nice product and easy to use 👍 sometimes gets heated when used for longer bakwas like this product good product value for money good product on this price good product"/>
        <s v="only one pump works and the other one stopped working waste of money good 👍 not value for money material is very weak for same cost you will get bottles in the local stores product is good worth for money and easy to use does not give a fine mist but a s"/>
        <s v="easy to make milkshakes and diet smoothies useful very good quality 😌 this product is very helpfull amd backup is good the mixer was split throughout the blender easy to clean portable easy to carry and easy to use or traveling good for travelling"/>
        <s v="good don t wait to juice your fruits from sujata this variant is powerful and effortless just that it is delicate to calibrate the juicer to the motor sumit juicer mixer grinder is a very powerful and useful machine for my daily use best quality i liked s"/>
        <s v="🔸everything is nice including design function works as intended and mostly as description 🔹but here are things that couldimproved 🔹the upper lid should be able to open up a bit more to the back if we want to wash it more thoroughly since having lid not"/>
        <s v="i gifted it to my mother last month it was like love at first sip easy to use easy to clean easy to flex a blessing for any indian adult still new to french press coffee so i used south indian filter coffee for the past few weeks and could instantly feel "/>
        <s v="purchased this last month it s good as working fine for me size is bit small but you can easily toast normal breads at one go just make sure you fill same amount of stuff in both sandwich so that both gets heat properly from both side cord is bit small bu"/>
        <s v="the ltr storage is not at all sufficient for a single person water cools down very quickly it s doesn t have temperature control knob like value for money easy to use good water heating this review is only after months of use build quality is good no extr"/>
        <s v="easy to use easy to clean there is no timer or power button to set timer or to on and off the toaster its a good product otherwise yes sandwich 🥪 quality is not so good the finishing is also not proper first i got product where lot of scratches were ther"/>
        <s v="we have used this product so far for boiling potatoes on the top lid using the steam coming from bottom container potatoes were boiled properly what we liked most about this product easy to use adjust temperature worth for price it s two layered the outer"/>
        <s v="कुछ खाश नही है मगर ठीक है कोई ज्यादा खराब भी नही है this protect is good but very too much noicejuicer it too good purchased few days ago the plastic quality is not as expected i think it is not for long lasting purpose operating functions are good to use"/>
        <s v="i like the price where it comes and the features it offers but one thing i din t like is its plastic fan can cover the quality of the plastic used to give protection is very light due to which it can break easily so we have to carefully lift the product t"/>
        <s v="ok ok quick heat and auto cut average a very good product easy to handle easy to clean can bill water as week as milk cord is little short steel quality is very good you can buy quality item i think that the thin plastic lid may get broken someday you can"/>
        <s v="you can buy it it’s worth overall good till now ease to use this humidifier s got a l capacity filling it once gives me around nights full of cool vapour at around setting no complaints in using it for a week auto cutoff works are advertised usage is fair"/>
        <s v="average product as per use its costly this product is only for lint it is not effective to remove pet hair from clothes the roll has different layers i don t know what to do after this roll layers completed useful but would have preferred more adhesive po"/>
        <s v="overall rating decent quality fairly accurate measurementscommon cup and spoon volumes covered all conveniently hooked onto a ring from which they are easily detachable feedback a quality could be improved finishing was very rough with edges not curved fi"/>
        <s v="i have been listening about sujata mixer grinder since i was a young kid and this time we decided to upgrade to sujata again this mixer grinder is amazing and still the best when it comes to other similar in this segment we are happy with our purchase and"/>
        <s v="good need to improve weight accuracy product is of cheap quality and has major drawbacks mentioned below batteries holder is loose causing on off always as soon as machine switched on reading goes to negative value always have to use tare option make it w"/>
        <s v="harish has explained and installed the unit perfectly his service is good product is good and water taste is also good good product easy installation process good👌 product on time and proper installation by v guard team no issues so far raghvendra did a "/>
        <s v="nice product go for it best mixer at this price noisy bhut badhiya quality hai easy to use easy to wash best grinder quality speedy mixer with good quality of output out station now certain pros and cons noise is there of course its a w motor…its not a si"/>
        <s v="entire product including the beating machine nd other pair of dough hooker is absolutely perfect but the important pair of steel beater is really poor in quality a rusty pair of beater ve been delivered nd that s too very disappointing i rather doubt whet"/>
        <s v="work nahi kar raha sahi karwane ke liye call nomber dijiye good performance surface not glossy costly than similar item of other brands this is very good induction the glass on top is very fragile but it’s very easy to work with and very lightweight too e"/>
        <s v="product is good as of now the major issues i faced was not able to get the technician from the brand later with the help of amazon got the technician to install it and the service was good product is good except for the outer material quality is bad very "/>
        <s v="not much durable cannot close proper great for storage the product is as advertised both sides of the bin tend to bulge out when clothes are inside hence the lid might often slip inside the bin the both sides need some support to keep it sturdy so that th"/>
        <s v="it was good ok with the price it depends on the dough you prepare with little practice we can make pluffy rotis only thing is we cannot touch the steel part of the roti maker while preparing rotis the steel part gets heated up so we have to carefully deal"/>
        <s v="nice don t buy this item if you pierce egg it will outflow through the hole you made and if you don t pierce the egg it bursts whenever you go for boiling of eggs you ll lose your eggs like its good and multipurpose but only drawback is difficult cleaning"/>
        <s v="the material of bigger measuring cups is a bit thin so feels like cheaper quality the material of the smaller measuring spoons is thick and good quality the edges of the handles for the cup sizing are way too sharp if you are into regular cooking of varie"/>
        <s v="work perfectly and amazingly must buy for cloth lint it is so convenient it clean so easily and easy to remove but the problem is that it consumes much more time then i expected good wire is also not very short very nice easy to use good at this price pro"/>
        <s v="nice product fit to the purpose stand is sturdy but screws are bad if used for t a c outdoor stand strong brackets easy to mount as required bolt supplied is not of good quality had to buy another numbers from market costed me another rs it is good and st"/>
        <s v="good looking with a special design and look attractive and user friendly but very good light weight item good for light usage i have first time buy iball product but product has good as expected overall a valuable product in this range thank you iball and"/>
        <s v="value for money good product printed price is ₹ but i have purchased at ₹ good one it s a genuine part good and genuine product go for it good product authentic company product cheaper price"/>
        <s v="it s easy to use one sheet for one dress adhesion is ok it absorbs most of the lint in or attempts over all value for money doesn t work on fleece blankets adhesion is not very good works fine no hassles does what it claims to do quite economical will def"/>
        <s v="cord length shoul may be longer the product quality is good very nice mai istemal kiya hoo kaphi fast obala raha h tuta dhakan good size kettle nice looking however on first use which was for testing purpose there was cable burning smell though nothing as"/>
        <s v="i likeit looks like quality has been considered well in all respects after around weeksone cutter got jam so i don t know how to claim warranty everything here look cheap take on your own risk easy to use reasonable cost looks good makes less noise jars a"/>
        <s v="got it with intact packaging open it up the motor and jars were shining we have been using this mixer for few months and it works wonders i have been using the dry grinder jar for grinding turmeric rice for my month old and chutney jar for different types"/>
        <s v="the iron had water still inside it the plastic clips were half opened and the box looked like it was opened the amazon box was intact just that product box was taped up expected to get a new product and not a renewed item if i knew i was buying a renewed "/>
        <s v="my review of using new vacuum mop pro for days the product is a bit tricky to setup with the app and you have to follow youtube videos to get it setup i wish xiaomi provides video tutorial links in their user manuals they don t mention it but we need blue"/>
        <s v="a reasonably good product a bit costly for me using since year no problem faced sound is normal the shape does not fit where i want to get it installed i want the round one can i get it exchanged or returned please easy to use good product but the speed i"/>
        <s v="really happy that i chose this for my mom made her life quite easier we r a large family of have used it only for kneading flour it does the work its intended for very much helpful product easy to handle good to go for product👌 i m using this stand mixer"/>
        <s v="good quality fan finish and colour was good they even gave a safety metal rope for added safety wind size improve good fan from bugget no ani dast i am not satisfied this product"/>
        <s v="received a product yet to use and give further review however quality is nice instructions are clear and easy to understand everything is fine but the power chord is too short only cm length no flexibility in the use of the machine in the kitchen or other"/>
        <s v="if you are not looking for a expensive product this is a good choice for you decent size looks decent not great you know what you are paying i would recommend this product the product is good delivery made in a beautiful way nice packaging good one but sh"/>
        <s v="i m using this for my personal room nice product for winter season good product and price this device is febulous the handy heater is good for student i brought specially for study i am happy i am using for my room and giving proper heat but takes time to"/>
        <s v="product is ok but huge noise irritatate use the product liked the blower function and also the suction is strong however the machine is too loud and the extensions could have been longer the noise level is too much hope they made a device with noise level"/>
        <s v="nice purchase really liked it really easy to use and clean have made multiple items of fries chicken nuggets and chicken drumsticks veg samosas and they have all come out really well the best part no oil so it s really healthy the digital touch screen opt"/>
        <s v="good design less noisy and good air through good one more than expected but can t tilt down as much better change it to screw to adjust up down remote is not provided remote included as mentioned on q a sectionsbut not available dislike no remote control "/>
        <s v="good apt to ifb washing machine useful for ifb washing machines product is good and works fine for a month good product is good and the provider also responses very fast i got the order within days the product is so good for use one of the best extremely "/>
        <s v="usefull for hostal borosil omni kettle is of good quality and serves the purpose highly recommended for every household pros cord length is good cross compatibility with prestige kettle bottoms is nice initially didn t fit but started fitting over time as"/>
        <s v="nice color overall i am satisfied with the product paint quality and buid quality is good only problem that it catches dust very easily so need to clean every week not happy from this product motor of the not good within a year fan getting slow motor of o"/>
        <s v="alignment between mug and top springi is not good which resulted water stagnation at top section causing bitter coffee taste absolutely amazing… you can use if you wish to have black coffee or filter coffee you can’t make coffee using milk initially i got"/>
        <s v="these are the biggest one their models use and you re supposed to trim them as required minor hassle as otherwise they perform as intended value for money suites my bullet model best bag available for the old style eureka forbes vacuum cleaner i think my "/>
        <s v="so i got it today i have been using one for years n it stopped working so i thought i’ll buy this for now normally i just put water n oil n walla it works but in this one u have a wicks given to u which u have to leave in water then put one back inside th"/>
        <s v="its a very nice heater but if u want to warm up ur room this is not something u should buy this heater is just for warm atmosphere around or near you overall its nice good product excellent product the build is lightweight but the rods are not attached fi"/>
        <s v="cord is too short good quality in this price range like the product great quality and easy to use ok hai good light weight working good good product value for money mind blowing performance superb worth for money"/>
        <s v="while it makes enough froth under mins tested using amul taaza milk warmed at deg celcius the battery holder is too narrow for eneloop aa rechargeable batteries i did not know this hence one of the batteries got stuck in battery compartment ultimately it "/>
        <s v="stop working after few days ok it doesn t fit easily little water pressure the filter falls off fitting is draw back for the product water purification method implied is good installation must be made easy having hair problem due to water so bought this f"/>
        <s v="really easy to carry and to make waffle in it at a reasonable price the product is really good small in size and very easy to use easy to clean very easy to use waffle maker i have small kitchen so this one was best for me its ready to use within min and "/>
        <s v="been using this from almost a year now i’m home baker and whipping creams and making dough has been easier than ever value for money and philips is a brand you can blindly trust on the blades are easy detachable and easy to clean if you’rea home baker who"/>
        <s v="nice product the overall quality of product is good but please mention that we have to use electric cell and how much to use the product is nice in its working the only issue is handling product there is no on off button to start or stop the blender i nee"/>
        <s v="very good product bad bad product please don t buy my requirements fulfilled very nice products hot air flow range not so much good quality it s doing the great job"/>
        <s v="overall i liked the productbut disappointed with this broken item it is useful only small cuts like kids clothes today i get the product in the accessory box the pin and saftypins are in that condition it s not good for beginners it s not that simple to s"/>
        <s v="cost effective this is good for heating your personal self and you will need to sit next to it over hours it will heat up a big room the auto switch off does work very light i would have loved if the cord has a bit longer its light weight and convenient t"/>
        <s v="it s nt wrkng evn aftr hours of charging the motor blade are poor doesn t perform the machine gets jammed every time poor quality never buy such product pls not sell this time"/>
        <s v="cord is small and sound while heating well built and the buttons have a smooth positive feel to the action the kettle heats efficiently and does exactly what it was designed to do and does it very well well worth the extra cost highly recommend excellent "/>
        <s v="for the product like room heater package should be enough so that it does not get damage and they have not used proper amazon packaging price is quite high according to size and capacity of the product after using days i have found some defects and some s"/>
        <s v="does not work as advertised at all the pieces came out all nice and clean no hair stuck to them all positive ratings are obviously bought"/>
        <s v="i received product without spanner excellent product it s little spongy compared to my last purchased brand which was hard and not so spongy as this one very good and easy to install comes in separate sealed packets a spanner for easy installation fitting"/>
        <s v="ok got everything as mentioned but the measuring cup was broken didn t expect this from amazon and as well as prestige except this everything was good i had a bad experience buying this prestige l rice cooker the screw on the bottom was not placed properl"/>
        <s v="plastic but cool body u have to find sturdy surface to put it vertically on plastic stool it vibrate in vertical position u need bigger plug point for it very fast and effective heating it through cold air too price is bit high but it s bajaj so good very"/>
        <s v="i have installed this in my kitchen working fine is just fan speed is very slow could have been faster but not it is slow thats the reason this exhaust smoke very slow but it does exhaust good quality could have been little bit more beat performance this "/>
        <s v="it does it job perfectly only issue is temp control is not perfect u need to keep checking the browness of sandwich untill it gets upto ur choise product is good but the control knob is to be be modified cause after the cooking process completes the contr"/>
      </sharedItems>
    </cacheField>
    <cacheField name="product_id" numFmtId="0">
      <sharedItems>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Category (XLOOKUP)" numFmtId="0">
      <sharedItems>
        <s v="Computers&amp;Accessories|Accessories&amp;Peripherals|Cables&amp;Accessories|Cables|USBCables"/>
        <s v="Computers&amp;Accessories|NetworkingDevices|NetworkAdapters|WirelessUSBAdapters"/>
        <s v="Electronics|HomeTheater,TV&amp;Video|Accessories|Cables|HDMICables"/>
        <s v="Electronics|HomeTheater,TV&amp;Video|Televisions|SmartTelevisions"/>
        <s v="Electronics|HomeTheater,TV&amp;Video|Accessories|RemoteControls"/>
        <s v="Electronics|HomeTheater,TV&amp;Video|Televisions|StandardTelevisions"/>
        <s v="Electronics|HomeTheater,TV&amp;Video|Accessories|TVMounts,Stands&amp;Turntables|TVWall&amp;CeilingMounts"/>
        <s v="Electronics|HomeTheater,TV&amp;Video|Accessories|Cables|RCACables"/>
        <s v="Electronics|HomeAudio|Accessories|SpeakerAccessories|Mounts"/>
        <s v="Electronics|HomeTheater,TV&amp;Video|Accessories|Cables|OpticalCables"/>
        <s v="Electronics|HomeTheater,TV&amp;Video|Projectors"/>
        <s v="Electronics|HomeAudio|Accessories|Adapters"/>
        <s v="Electronics|HomeTheater,TV&amp;Video|SatelliteEquipment|SatelliteReceivers"/>
        <s v="Computers&amp;Accessories|Accessories&amp;Peripherals|Cables&amp;Accessories|Cables|DVICables"/>
        <s v="Electronics|HomeTheater,TV&amp;Video|Accessories|Cables|SpeakerCables"/>
        <s v="Electronics|HomeAudio|MediaStreamingDevices|StreamingClients"/>
        <s v="Electronics|HomeTheater,TV&amp;Video|AVReceivers&amp;Amplifiers"/>
        <s v="Electronics|HomeAudio|Speakers|TowerSpeakers"/>
        <s v="Electronics|HomeTheater,TV&amp;Video|Accessories|3DGlasses"/>
        <s v="Electronics|WearableTechnology|SmartWatches"/>
        <s v="Electronics|Mobiles&amp;Accessories|MobileAccessories|Chargers|PowerBanks"/>
        <s v="Electronics|Mobiles&amp;Accessories|Smartphones&amp;BasicMobiles|Smartphones"/>
        <s v="Electronics|Accessories|MemoryCards|MicroSD"/>
        <s v="Electronics|Mobiles&amp;Accessories|Smartphones&amp;BasicMobiles|BasicMobiles"/>
        <s v="Electronics|Headphones,Earbuds&amp;Accessories|Headphones|In-Ear"/>
        <s v="Electronics|Mobiles&amp;Accessories|MobileAccessories|Chargers|AutomobileChargers"/>
        <s v="Electronics|Mobiles&amp;Accessories|MobileAccessories|AutomobileAccessories|Cradles"/>
        <s v="Electronics|Mobiles&amp;Accessories|MobileAccessories|Chargers|WallChargers"/>
        <s v="Electronics|Mobiles&amp;Accessories|MobileAccessories|Cables&amp;Adapters|OTGAdapters"/>
        <s v="Electronics|Mobiles&amp;Accessories|MobileAccessories|Photo&amp;VideoAccessories|Tripods"/>
        <s v="Electronics|Mobiles&amp;Accessories|MobileAccessories|Photo&amp;VideoAccessories|SelfieSticks"/>
        <s v="Electronics|Mobiles&amp;Accessories|MobileAccessories|Stands"/>
        <s v="Computers&amp;Accessories|Accessories&amp;Peripherals|Cables&amp;Accessories|CableConnectionProtectors"/>
        <s v="Electronics|Mobiles&amp;Accessories|MobileAccessories|Décor"/>
        <s v="Electronics|Mobiles&amp;Accessories|MobileAccessories|Maintenance,Upkeep&amp;Repairs|ScreenProtectors"/>
        <s v="Electronics|Mobiles&amp;Accessories|MobileAccessories|StylusPens"/>
        <s v="Electronics|Mobiles&amp;Accessories|MobileAccessories|Mounts|Bedstand&amp;DeskMounts"/>
        <s v="Electronics|Mobiles&amp;Accessories|MobileAccessories|Cases&amp;Covers|BasicCases"/>
        <s v="Electronics|Mobiles&amp;Accessories|MobileAccessories|Mounts|HandlebarMounts"/>
        <s v="Electronics|Headphones,Earbuds&amp;Accessories|Headphones|On-Ear"/>
        <s v="Computers&amp;Accessories|Accessories&amp;Peripherals|LaptopAccessories|CameraPrivacyCovers"/>
        <s v="Electronics|Headphones,Earbuds&amp;Accessories|Adapters"/>
        <s v="Electronics|Mobiles&amp;Accessories|MobileAccessories|Décor|PhoneCharms"/>
        <s v="Electronics|Mobiles&amp;Accessories|MobileAccessories|Mounts|Shower&amp;WallMounts"/>
        <s v="Computers&amp;Accessories|ExternalDevices&amp;DataStorage|PenDrives"/>
        <s v="Computers&amp;Accessories|Accessories&amp;Peripherals|Keyboards,Mice&amp;InputDevices|Mice"/>
        <s v="Computers&amp;Accessories|Accessories&amp;Peripherals|Keyboards,Mice&amp;InputDevices|GraphicTablets"/>
        <s v="Computers&amp;Accessories|Accessories&amp;Peripherals|LaptopAccessories|Lapdesks"/>
        <s v="Computers&amp;Accessories|Accessories&amp;Peripherals|LaptopAccessories|NotebookComputerStands"/>
        <s v="Computers&amp;Accessories|Accessories&amp;Peripherals|Keyboards,Mice&amp;InputDevices|Keyboards"/>
        <s v="MusicalInstruments|Microphones|Condenser"/>
        <s v="Electronics|GeneralPurposeBatteries&amp;BatteryChargers|DisposableBatteries"/>
        <s v="OfficeProducts|OfficePaperProducts|Paper|Stationery|Pens,Pencils&amp;WritingSupplies|Pens&amp;Refills|GelInkRollerballPens"/>
        <s v="Home&amp;Kitchen|CraftMaterials|Scrapbooking|Tape"/>
        <s v="Computers&amp;Accessories|Accessories&amp;Peripherals|Keyboards,Mice&amp;InputDevices|Keyboard&amp;MouseSets"/>
        <s v="Computers&amp;Accessories|ExternalDevices&amp;DataStorage|ExternalHardDisks"/>
        <s v="Electronics|Cameras&amp;Photography|VideoCameras"/>
        <s v="Electronics|Cameras&amp;Photography|Accessories|Tripods&amp;Monopods|Tabletop&amp;TravelTripods"/>
        <s v="OfficeProducts|OfficeElectronics|Calculators|Scientific"/>
        <s v="Computers&amp;Accessories|NetworkingDevices|Repeaters&amp;Extenders"/>
        <s v="Electronics|Cameras&amp;Photography|Accessories|Tripods&amp;Monopods|TripodLegs"/>
        <s v="Computers&amp;Accessories|Printers,Inks&amp;Accessories|Inks,Toners&amp;Cartridges|InkjetInkCartridges"/>
        <s v="Computers&amp;Accessories|Accessories&amp;Peripherals|Keyboards,Mice&amp;InputDevices|Keyboard&amp;MiceAccessories|DustCovers"/>
        <s v="Computers&amp;Accessories|Accessories&amp;Peripherals|PCGamingPeripherals|GamingMice"/>
        <s v="Home&amp;Kitchen|CraftMaterials|PaintingMaterials|Paints"/>
        <s v="Computers&amp;Accessories|Accessories&amp;Peripherals|Keyboards,Mice&amp;InputDevices|Keyboard&amp;MiceAccessories|MousePads"/>
        <s v="Computers&amp;Accessories|Accessories&amp;Peripherals|HardDiskBags"/>
        <s v="Electronics|Cameras&amp;Photography|Flashes|Macro&amp;RinglightFlashes"/>
        <s v="Computers&amp;Accessories|NetworkingDevices"/>
        <s v="Computers&amp;Accessories|NetworkingDevices|Routers"/>
        <s v="Electronics|Headphones,Earbuds&amp;Accessories|Headphones|Over-Ear"/>
        <s v="Electronics|HomeAudio|Speakers|BluetoothSpeakers"/>
        <s v="Electronics|GeneralPurposeBatteries&amp;BatteryChargers"/>
        <s v="OfficeProducts|OfficePaperProducts|Paper|Stationery|Notebooks,WritingPads&amp;Diaries|WireboundNotebooks"/>
        <s v="Electronics|GeneralPurposeBatteries&amp;BatteryChargers|RechargeableBatteries"/>
        <s v="Computers&amp;Accessories|NetworkingDevices|NetworkAdapters|BluetoothAdapters"/>
        <s v="Computers&amp;Accessories|Accessories&amp;Peripherals|Adapters|USBtoUSBAdapters"/>
        <s v="Electronics|Cameras&amp;Photography|Accessories|Tripods&amp;Monopods|CompleteTripodUnits"/>
        <s v="OfficeProducts|OfficePaperProducts|Paper|Stationery|Notebooks,WritingPads&amp;Diaries|Notepads&amp;MemoBooks"/>
        <s v="Electronics|Cameras&amp;Photography|Accessories|Film"/>
        <s v="Computers&amp;Accessories|Monitors"/>
        <s v="Computers&amp;Accessories|Accessories&amp;Peripherals|USBGadgets|Lamps"/>
        <s v="Electronics|Cameras&amp;Photography|Accessories|Cleaners|CleaningKits"/>
        <s v="Electronics|Cameras&amp;Photography|SecurityCameras|DomeCameras"/>
        <s v="Computers&amp;Accessories|Accessories&amp;Peripherals|TabletAccessories|ScreenProtectors"/>
        <s v="Computers&amp;Accessories|Accessories&amp;Peripherals|PCGamingPeripherals|Gamepads"/>
        <s v="OfficeProducts|OfficeElectronics|Calculators|Basic"/>
        <s v="Computers&amp;Accessories|Accessories&amp;Peripherals|USBHubs"/>
        <s v="Computers&amp;Accessories|Accessories&amp;Peripherals|Audio&amp;VideoAccessories|PCMicrophones"/>
        <s v="Electronics|HomeAudio|Speakers|OutdoorSpeakers"/>
        <s v="Computers&amp;Accessories|Accessories&amp;Peripherals|LaptopAccessories|Bags&amp;Sleeves|LaptopSleeves&amp;Slipcases"/>
        <s v="Computers&amp;Accessories|ExternalDevices&amp;DataStorage|ExternalMemoryCardReaders"/>
        <s v="OfficeProducts|OfficePaperProducts|Paper|Stationery|Pens,Pencils&amp;WritingSupplies|Pens&amp;Refills|BottledInk"/>
        <s v="OfficeProducts|OfficePaperProducts|Paper|Stationery|Notebooks,WritingPads&amp;Diaries|CompositionNotebooks"/>
        <s v="OfficeProducts|OfficePaperProducts|Paper|Stationery|Pens,Pencils&amp;WritingSupplies|Pens&amp;Refills|RetractableBallpointPens"/>
        <s v="Computers&amp;Accessories|Accessories&amp;Peripherals|Cables&amp;Accessories|Cables|EthernetCables"/>
        <s v="Computers&amp;Accessories|Components|Memory"/>
        <s v="Computers&amp;Accessories|Accessories&amp;Peripherals|UninterruptedPowerSupplies"/>
        <s v="Electronics|Headphones,Earbuds&amp;Accessories|Cases"/>
        <s v="Electronics|Accessories|MemoryCards|SecureDigitalCards"/>
        <s v="Electronics|Mobiles&amp;Accessories|MobileAccessories|Photo&amp;VideoAccessories|Flashes&amp;SelfieLights|SelfieLights"/>
        <s v="Computers&amp;Accessories|Accessories&amp;Peripherals|Audio&amp;VideoAccessories|Webcams&amp;VoIPEquipment|Webcams"/>
        <s v="Computers&amp;Accessories|Accessories&amp;Peripherals|LaptopAccessories|CoolingPads"/>
        <s v="Computers&amp;Accessories|Accessories&amp;Peripherals|LaptopAccessories"/>
        <s v="Computers&amp;Accessories|Accessories&amp;Peripherals|TabletAccessories|Stands"/>
        <s v="HomeImprovement|Electrical|Adapters&amp;Multi-Outlets"/>
        <s v="OfficeProducts|OfficePaperProducts|Paper|Copy&amp;PrintingPaper|ColouredPaper"/>
        <s v="Computers&amp;Accessories|Components|InternalSolidStateDrives"/>
        <s v="Electronics|HomeAudio|Speakers|MultimediaSpeakerSystems"/>
        <s v="Computers&amp;Accessories|NetworkingDevices|DataCards&amp;Dongles"/>
        <s v="Computers&amp;Accessories|Accessories&amp;Peripherals|LaptopAccessories|LaptopChargers&amp;PowerSupplies"/>
        <s v="Computers&amp;Accessories|Accessories&amp;Peripherals|Audio&amp;VideoAccessories|PCSpeakers"/>
        <s v="Electronics|Cameras&amp;Photography|Accessories|Batteries&amp;Chargers|BatteryChargers"/>
        <s v="Computers&amp;Accessories|Accessories&amp;Peripherals|TabletAccessories|Bags,Cases&amp;Sleeves|Cases"/>
        <s v="OfficeProducts|OfficePaperProducts|Paper|Stationery|Pens,Pencils&amp;WritingSupplies|Pens&amp;Refills|StickBallpointPens"/>
        <s v="Home&amp;Kitchen|CraftMaterials|DrawingMaterials|DrawingMedia|Pencils|WoodenPencils"/>
        <s v="Computers&amp;Accessories|Components|InternalHardDrives"/>
        <s v="Computers&amp;Accessories|Printers,Inks&amp;Accessories|Printers"/>
        <s v="Home&amp;Kitchen|CraftMaterials|DrawingMaterials|DrawingMedia|Pens"/>
        <s v="Computers&amp;Accessories|Accessories&amp;Peripherals|Cables&amp;Accessories|Cables|SATACables"/>
        <s v="Computers&amp;Accessories|Accessories&amp;Peripherals|Audio&amp;VideoAccessories|PCHeadsets"/>
        <s v="Computers&amp;Accessories|Accessories&amp;Peripherals|PCGamingPeripherals|GamingKeyboards"/>
        <s v="Electronics|HomeAudio|Speakers|SoundbarSpeakers"/>
        <s v="Electronics|Headphones,Earbuds&amp;Accessories|Earpads"/>
        <s v="Computers&amp;Accessories|Printers,Inks&amp;Accessories|Printers|InkjetPrinters"/>
        <s v="Toys&amp;Games|Arts&amp;Crafts|Drawing&amp;PaintingSupplies|ColouringPens&amp;Markers"/>
        <s v="Computers&amp;Accessories|Accessories&amp;Peripherals|PCGamingPeripherals|Headsets"/>
        <s v="Computers&amp;Accessories|ExternalDevices&amp;DataStorage|ExternalSolidStateDrives"/>
        <s v="Computers&amp;Accessories|NetworkingDevices|NetworkAdapters|PowerLANAdapters"/>
        <s v="Computers&amp;Accessories|Printers,Inks&amp;Accessories|Inks,Toners&amp;Cartridges|InkjetInkRefills&amp;Kits"/>
        <s v="OfficeProducts|OfficePaperProducts|Paper|Stationery|Notebooks,WritingPads&amp;Diaries"/>
        <s v="Electronics|Cameras&amp;Photography|Accessories|PhotoStudio&amp;Lighting|PhotoBackgroundAccessories|BackgroundSupports"/>
        <s v="OfficeProducts|OfficeElectronics|Calculators|Financial&amp;Business"/>
        <s v="Electronics|PowerAccessories|SurgeProtectors"/>
        <s v="Computers&amp;Accessories|Tablets"/>
        <s v="HomeImprovement|Electrical|CordManagement"/>
        <s v="Home&amp;Kitchen|CraftMaterials|PaintingMaterials"/>
        <s v="Computers&amp;Accessories|Printers,Inks&amp;Accessories|Inks,Toners&amp;Cartridges|TonerCartridges"/>
        <s v="OfficeProducts|OfficePaperProducts|Paper|Stationery|Pens,Pencils&amp;WritingSupplies|Pens&amp;Refills|LiquidInkRollerballPens"/>
        <s v="OfficeProducts|OfficePaperProducts|Paper|Stationery|Pens,Pencils&amp;WritingSupplies|Pens&amp;Refills|FountainPens"/>
        <s v="Computers&amp;Accessories|Accessories&amp;Peripherals|HardDriveAccessories|Caddies"/>
        <s v="Computers&amp;Accessories|Laptops|TraditionalLaptops"/>
        <s v="Home&amp;Kitchen|Kitchen&amp;HomeAppliances|SmallKitchenAppliances|Kettles&amp;HotWaterDispensers|ElectricKettles"/>
        <s v="Home&amp;Kitchen|Heating,Cooling&amp;AirQuality|RoomHeaters|ElectricHeaters"/>
        <s v="Home&amp;Kitchen|Heating,Cooling&amp;AirQuality|RoomHeaters|FanHeaters"/>
        <s v="Home&amp;Kitchen|Kitchen&amp;HomeAppliances|Vacuum,Cleaning&amp;Ironing|Irons,Steamers&amp;Accessories|LintShavers"/>
        <s v="Home&amp;Kitchen|Kitchen&amp;HomeAppliances|SmallKitchenAppliances|DigitalKitchenScales"/>
        <s v="Home&amp;Kitchen|Kitchen&amp;Dining|KitchenTools|ManualChoppers&amp;Chippers|Choppers"/>
        <s v="Home&amp;Kitchen|Kitchen&amp;HomeAppliances|SmallKitchenAppliances|InductionCooktop"/>
        <s v="Home&amp;Kitchen|Kitchen&amp;HomeAppliances|SmallKitchenAppliances|HandBlenders"/>
        <s v="Home&amp;Kitchen|Kitchen&amp;HomeAppliances|Vacuum,Cleaning&amp;Ironing|Irons,Steamers&amp;Accessories|Irons|DryIrons"/>
        <s v="Home&amp;Kitchen|Kitchen&amp;HomeAppliances|SmallKitchenAppliances|MixerGrinders"/>
        <s v="Home&amp;Kitchen|Heating,Cooling&amp;AirQuality|WaterHeaters&amp;Geysers|InstantWaterHeaters"/>
        <s v="Home&amp;Kitchen|Heating,Cooling&amp;AirQuality|RoomHeaters"/>
        <s v="Home&amp;Kitchen|Kitchen&amp;HomeAppliances|SmallKitchenAppliances|Kettles&amp;HotWaterDispensers|Kettle&amp;ToasterSets"/>
        <s v="Home&amp;Kitchen|Heating,Cooling&amp;AirQuality|WaterHeaters&amp;Geysers|StorageWaterHeaters"/>
        <s v="Home&amp;Kitchen|Heating,Cooling&amp;AirQuality|WaterHeaters&amp;Geysers|ImmersionRods"/>
        <s v="Home&amp;Kitchen|Kitchen&amp;HomeAppliances|SmallKitchenAppliances|DeepFatFryers|AirFryers"/>
        <s v="Home&amp;Kitchen|HomeStorage&amp;Organization|LaundryOrganization|LaundryBaskets"/>
        <s v="Home&amp;Kitchen|Kitchen&amp;HomeAppliances|Vacuum,Cleaning&amp;Ironing|Irons,Steamers&amp;Accessories|Irons|SteamIrons"/>
        <s v="Home&amp;Kitchen|Kitchen&amp;HomeAppliances|SmallKitchenAppliances|JuicerMixerGrinders"/>
        <s v="Home&amp;Kitchen|Kitchen&amp;HomeAppliances|Vacuum,Cleaning&amp;Ironing|Vacuums&amp;FloorCare|Vacuums|HandheldVacuums"/>
        <s v="Home&amp;Kitchen|Kitchen&amp;HomeAppliances|SmallKitchenAppliances|EggBoilers"/>
        <s v="Home&amp;Kitchen|Kitchen&amp;HomeAppliances|SmallKitchenAppliances|SandwichMakers"/>
        <s v="Home&amp;Kitchen|Kitchen&amp;HomeAppliances|SmallKitchenAppliances|MiniFoodProcessors&amp;Choppers"/>
        <s v="Home&amp;Kitchen|Kitchen&amp;HomeAppliances|SmallKitchenAppliances|DigitalKitchenScales|DigitalScales"/>
        <s v="Home&amp;Kitchen|Kitchen&amp;HomeAppliances|SmallKitchenAppliances|VacuumSealers"/>
        <s v="Home&amp;Kitchen|Heating,Cooling&amp;AirQuality|Fans|CeilingFans"/>
        <s v="Home&amp;Kitchen|Kitchen&amp;HomeAppliances|Vacuum,Cleaning&amp;Ironing|Vacuums&amp;FloorCare|Vacuums|CanisterVacuums"/>
        <s v="Home&amp;Kitchen|Kitchen&amp;HomeAppliances|Vacuum,Cleaning&amp;Ironing|PressureWashers,Steam&amp;WindowCleaners"/>
        <s v="Home&amp;Kitchen|Heating,Cooling&amp;AirQuality|RoomHeaters|HalogenHeaters"/>
        <s v="Home&amp;Kitchen|Kitchen&amp;HomeAppliances|SmallKitchenAppliances|Pop-upToasters"/>
        <s v="Home&amp;Kitchen|Heating,Cooling&amp;AirQuality|RoomHeaters|HeatConvectors"/>
        <s v="Home&amp;Kitchen|Kitchen&amp;HomeAppliances|Coffee,Tea&amp;Espresso|CoffeeGrinders|ElectricGrinders"/>
        <s v="Home&amp;Kitchen|Heating,Cooling&amp;AirQuality|Fans|ExhaustFans"/>
        <s v="Home&amp;Kitchen|Kitchen&amp;HomeAppliances|Coffee,Tea&amp;Espresso|DripCoffeeMachines"/>
        <s v="Home&amp;Kitchen|Kitchen&amp;HomeAppliances|WaterPurifiers&amp;Accessories|WaterPurifierAccessories"/>
        <s v="Home&amp;Kitchen|Kitchen&amp;HomeAppliances|WaterPurifiers&amp;Accessories|WaterCartridges"/>
        <s v="Home&amp;Kitchen|Kitchen&amp;HomeAppliances|SmallKitchenAppliances|Rice&amp;PastaCookers"/>
        <s v="Car&amp;Motorbike|CarAccessories|InteriorAccessories|AirPurifiers&amp;Ionizers"/>
        <s v="Home&amp;Kitchen|Kitchen&amp;HomeAppliances|Vacuum,Cleaning&amp;Ironing|Vacuums&amp;FloorCare|Vacuums|Wet-DryVacuums"/>
        <s v="Home&amp;Kitchen|Heating,Cooling&amp;AirQuality|AirPurifiers|HEPAAirPurifiers"/>
        <s v="Home&amp;Kitchen|Kitchen&amp;HomeAppliances|WaterPurifiers&amp;Accessories|WaterFilters&amp;Purifiers"/>
        <s v="Home&amp;Kitchen|HomeStorage&amp;Organization|LaundryOrganization|LaundryBags"/>
        <s v="Home&amp;Kitchen|Kitchen&amp;HomeAppliances|SewingMachines&amp;Accessories|Sewing&amp;EmbroideryMachines"/>
        <s v="Home&amp;Kitchen|HomeStorage&amp;Organization|LaundryOrganization|IroningAccessories|SprayBottles"/>
        <s v="Home&amp;Kitchen|Kitchen&amp;HomeAppliances|SmallKitchenAppliances|HandMixers"/>
        <s v="Home&amp;Kitchen|Kitchen&amp;HomeAppliances|SmallKitchenAppliances|Mills&amp;Grinders|WetGrinders"/>
        <s v="Home&amp;Kitchen|Kitchen&amp;HomeAppliances|SmallKitchenAppliances|OvenToasterGrills"/>
        <s v="Home&amp;Kitchen|Kitchen&amp;HomeAppliances|SmallKitchenAppliances|Juicers"/>
        <s v="Home&amp;Kitchen|Kitchen&amp;HomeAppliances|SmallKitchenAppliances"/>
        <s v="Health&amp;PersonalCare|HomeMedicalSupplies&amp;Equipment|HealthMonitors|WeighingScales|DigitalBathroomScales"/>
        <s v="Home&amp;Kitchen|Kitchen&amp;HomeAppliances|Coffee,Tea&amp;Espresso|EspressoMachines"/>
        <s v="Home&amp;Kitchen|Heating,Cooling&amp;AirQuality|Fans|TableFans"/>
        <s v="Home&amp;Kitchen|Kitchen&amp;HomeAppliances|Coffee,Tea&amp;Espresso|MilkFrothers"/>
        <s v="Home&amp;Kitchen|Heating,Cooling&amp;AirQuality|Humidifiers"/>
        <s v="Home&amp;Kitchen|Kitchen&amp;HomeAppliances|SmallKitchenAppliances|SmallApplianceParts&amp;Accessories|StandMixerAccessories"/>
        <s v="Home&amp;Kitchen|Kitchen&amp;HomeAppliances|Vacuum,Cleaning&amp;Ironing|Vacuums&amp;FloorCare|Vacuums|RoboticVacuums"/>
        <s v="Home&amp;Kitchen|Kitchen&amp;HomeAppliances|SmallKitchenAppliances|YogurtMakers"/>
        <s v="Home&amp;Kitchen|Kitchen&amp;HomeAppliances|SmallKitchenAppliances|Juicers|ColdPressJuicers"/>
        <s v="Home&amp;Kitchen|Heating,Cooling&amp;AirQuality|AirConditioners|Split-SystemAirConditioners"/>
        <s v="Home&amp;Kitchen|Kitchen&amp;HomeAppliances|SmallKitchenAppliances|SmallApplianceParts&amp;Accessories"/>
        <s v="Home&amp;Kitchen|Kitchen&amp;HomeAppliances|SmallKitchenAppliances|WaffleMakers&amp;Irons"/>
        <s v="Home&amp;Kitchen|Kitchen&amp;HomeAppliances|Coffee,Tea&amp;Espresso|StovetopEspressoPots"/>
        <s v="Home&amp;Kitchen|Kitchen&amp;HomeAppliances|Coffee,Tea&amp;Espresso|CoffeeMakerAccessories|MeasuringSpoons"/>
        <s v="Home&amp;Kitchen|Kitchen&amp;HomeAppliances|Coffee,Tea&amp;Espresso|CoffeePresses"/>
        <s v="Home&amp;Kitchen|Kitchen&amp;HomeAppliances|SmallKitchenAppliances|RotiMakers"/>
        <s v="Home&amp;Kitchen|Heating,Cooling&amp;AirQuality|Parts&amp;Accessories|FanParts&amp;Accessories"/>
        <s v="Home&amp;Kitchen|Kitchen&amp;HomeAppliances|SmallKitchenAppliances|StandMixers"/>
        <s v="Home&amp;Kitchen|Heating,Cooling&amp;AirQuality|Fans|PedestalFans"/>
        <s v="Home&amp;Kitchen|Kitchen&amp;HomeAppliances|Vacuum,Cleaning&amp;Ironing|Vacuums&amp;FloorCare|VacuumAccessories|VacuumBags|HandheldBags"/>
      </sharedItems>
    </cacheField>
    <cacheField name="issue_quality_tagged" numFmtId="0">
      <sharedItems containsSemiMixedTypes="0" containsString="0" containsNumber="1" containsInteger="1">
        <n v="0.0"/>
        <n v="1.0"/>
      </sharedItems>
    </cacheField>
    <cacheField name="issue_delivery_tagged" numFmtId="0">
      <sharedItems containsSemiMixedTypes="0" containsString="0" containsNumber="1" containsInteger="1">
        <n v="0.0"/>
        <n v="1.0"/>
      </sharedItems>
    </cacheField>
    <cacheField name="issue_packaging_tagged" numFmtId="0">
      <sharedItems containsSemiMixedTypes="0" containsString="0" containsNumber="1" containsInteger="1">
        <n v="0.0"/>
        <n v="1.0"/>
      </sharedItems>
    </cacheField>
    <cacheField name="issue_sentiment_tagged" numFmtId="0">
      <sharedItems containsSemiMixedTypes="0" containsString="0" containsNumber="1" containsInteger="1">
        <n v="0.0"/>
        <n v="1.0"/>
      </sharedItems>
    </cacheField>
    <cacheField name=" " numFmtId="0">
      <sharedItems containsBlank="1">
        <m/>
        <s v="total_issue_quality"/>
        <s v="total_issue_delivery"/>
        <s v="total_issue_packaging"/>
        <s v="total_issue_sentiment"/>
        <s v="Avg. Rating for Quality Issue"/>
        <s v="Avg. Rating for Delivery Issue"/>
        <s v="Avg. Rating for Packaging Issue"/>
        <s v="Avg. Rating for Sentiment Issue"/>
        <s v="In summary, packing issue is the most impact to the clients while the other three impacted a little"/>
      </sharedItems>
    </cacheField>
    <cacheField name=" 2" numFmtId="0">
      <sharedItems containsString="0" containsBlank="1" containsNumber="1">
        <m/>
        <n v="412.0"/>
        <n v="288.0"/>
        <n v="382.0"/>
        <n v="170.0"/>
        <n v="4.040533980582517"/>
        <n v="4.127777777777776"/>
        <n v="2.1776109215017154"/>
        <n v="4.061176470588235"/>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4:C132" firstHeaderRow="0" firstDataRow="2" firstDataCol="0" rowPageCount="2" colPageCount="1"/>
  <pivotFields>
    <pivotField name="rating"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review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cont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cleaned_cont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t="default"/>
      </items>
    </pivotField>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t="default"/>
      </items>
    </pivotField>
    <pivotField name="Category (XLOOKUP)" axis="axisRow" compact="0" outline="0" multipleItemSelectionAllowed="1" showAll="0" sortType="ascending">
      <items>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name="issue_quality_tagged" axis="axisPage" compact="0" outline="0" multipleItemSelectionAllowed="1" showAll="0">
      <items>
        <item h="1" x="0"/>
        <item x="1"/>
        <item t="default"/>
      </items>
    </pivotField>
    <pivotField name="issue_delivery_tagged" compact="0" outline="0" multipleItemSelectionAllowed="1" showAll="0">
      <items>
        <item x="0"/>
        <item x="1"/>
        <item t="default"/>
      </items>
    </pivotField>
    <pivotField name="issue_packaging_tagged" compact="0" outline="0" multipleItemSelectionAllowed="1" showAll="0">
      <items>
        <item x="0"/>
        <item x="1"/>
        <item t="default"/>
      </items>
    </pivotField>
    <pivotField name="issue_sentiment_tagged" compact="0" outline="0" multipleItemSelectionAllowed="1" showAll="0">
      <items>
        <item x="0"/>
        <item x="1"/>
        <item t="default"/>
      </items>
    </pivotField>
    <pivotField name=" " compact="0" outline="0" multipleItemSelectionAllowed="1" showAll="0">
      <items>
        <item x="0"/>
        <item x="1"/>
        <item x="2"/>
        <item x="3"/>
        <item x="4"/>
        <item x="5"/>
        <item x="6"/>
        <item x="7"/>
        <item x="8"/>
        <item x="9"/>
        <item t="default"/>
      </items>
    </pivotField>
    <pivotField name=" 2" compact="0" outline="0" multipleItemSelectionAllowed="1" showAll="0">
      <items>
        <item x="0"/>
        <item x="1"/>
        <item x="2"/>
        <item x="3"/>
        <item x="4"/>
        <item x="5"/>
        <item x="6"/>
        <item x="7"/>
        <item x="8"/>
        <item t="default"/>
      </items>
    </pivotField>
  </pivotFields>
  <rowFields>
    <field x="5"/>
  </rowFields>
  <colFields>
    <field x="-2"/>
  </colFields>
  <pageFields>
    <pageField fld="6"/>
    <pageField fld="0"/>
  </pageFields>
  <dataFields>
    <dataField name="AVERAGE of rating" fld="0" subtotal="average" baseField="0"/>
    <dataField name="COUNT of rating" fld="0" subtotal="countNums"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amazon.in/Zebronics-CU3100V-charging-capacity-durability/dp/B0B65MJ45G/ref=sr_1_215?qid=1672909134&amp;s=electronics&amp;sr=1-215" TargetMode="External"/><Relationship Id="rId391" Type="http://schemas.openxmlformats.org/officeDocument/2006/relationships/hyperlink" Target="https://m.media-amazon.com/images/I/31PBfa92GVL._SX300_SY300_QL70_FMwebp_.jpg" TargetMode="External"/><Relationship Id="rId390" Type="http://schemas.openxmlformats.org/officeDocument/2006/relationships/hyperlink" Target="https://www.amazon.in/DURACELL-Micro-braided-Charge-Cable/dp/B09C6FML9B/ref=sr_1_214?qid=1672909134&amp;s=electronics&amp;sr=1-214" TargetMode="External"/><Relationship Id="rId1" Type="http://schemas.openxmlformats.org/officeDocument/2006/relationships/hyperlink" Target="https://m.media-amazon.com/images/W/WEBP_402378-T1/images/I/51UsScvHQNL._SX300_SY300_QL70_FMwebp_.jpg" TargetMode="External"/><Relationship Id="rId2" Type="http://schemas.openxmlformats.org/officeDocument/2006/relationships/hyperlink" Target="https://www.amazon.in/Wayona-Braided-WN3LG1-Syncing-Charging/dp/B07JW9H4J1/ref=sr_1_1?qid=1672909124&amp;s=electronics&amp;sr=1-1" TargetMode="External"/><Relationship Id="rId3" Type="http://schemas.openxmlformats.org/officeDocument/2006/relationships/hyperlink" Target="https://m.media-amazon.com/images/W/WEBP_402378-T2/images/I/31zOsqQOAOL._SY445_SX342_QL70_FMwebp_.jpg" TargetMode="External"/><Relationship Id="rId4" Type="http://schemas.openxmlformats.org/officeDocument/2006/relationships/hyperlink" Target="https://www.amazon.in/Ambrane-Unbreakable-Charging-Braided-Cable/dp/B098NS6PVG/ref=sr_1_2?qid=1672909124&amp;s=electronics&amp;sr=1-2" TargetMode="External"/><Relationship Id="rId2180" Type="http://schemas.openxmlformats.org/officeDocument/2006/relationships/hyperlink" Target="https://www.amazon.in/Amazon-Basics-Adjustable-Thermostat-certified/dp/B09ZTZ9N3Q/ref=sr_1_86?qid=1672923595&amp;s=kitchen&amp;sr=1-86" TargetMode="External"/><Relationship Id="rId2181" Type="http://schemas.openxmlformats.org/officeDocument/2006/relationships/hyperlink" Target="https://m.media-amazon.com/images/I/31vAlVllF5L._SX300_SY300_QL70_FMwebp_.jpg" TargetMode="External"/><Relationship Id="rId2182" Type="http://schemas.openxmlformats.org/officeDocument/2006/relationships/hyperlink" Target="https://www.amazon.in/HealthSense-Chef-Mate-KS-40-Weighing/dp/B083P71WKK/ref=sr_1_87?qid=1672923595&amp;s=kitchen&amp;sr=1-87" TargetMode="External"/><Relationship Id="rId2183" Type="http://schemas.openxmlformats.org/officeDocument/2006/relationships/hyperlink" Target="https://m.media-amazon.com/images/I/31IR1G0S9cL._SX300_SY300_QL70_FMwebp_.jpg" TargetMode="External"/><Relationship Id="rId9" Type="http://schemas.openxmlformats.org/officeDocument/2006/relationships/hyperlink" Target="https://m.media-amazon.com/images/W/WEBP_402378-T2/images/I/31VzNhhqifL._SX300_SY300_QL70_FMwebp_.jpg" TargetMode="External"/><Relationship Id="rId385" Type="http://schemas.openxmlformats.org/officeDocument/2006/relationships/hyperlink" Target="https://m.media-amazon.com/images/W/WEBP_402378-T1/images/I/41IAkUhz1NL._SY300_SX300_QL70_FMwebp_.jpg" TargetMode="External"/><Relationship Id="rId2184" Type="http://schemas.openxmlformats.org/officeDocument/2006/relationships/hyperlink" Target="https://www.amazon.in/Bajaj-Shakti-Heater-Multiple-Safety/dp/B097R4D42G/ref=sr_1_91?qid=1672923595&amp;s=kitchen&amp;sr=1-91" TargetMode="External"/><Relationship Id="rId384" Type="http://schemas.openxmlformats.org/officeDocument/2006/relationships/hyperlink" Target="https://www.amazon.in/AmazonBasics-Certified-Lightning-Charge-Meters/dp/B07DC4RZPY/ref=sr_1_211?qid=1672909134&amp;s=electronics&amp;sr=1-211" TargetMode="External"/><Relationship Id="rId2185" Type="http://schemas.openxmlformats.org/officeDocument/2006/relationships/hyperlink" Target="https://m.media-amazon.com/images/W/WEBP_402378-T1/images/I/51bVSwhFA1L._SY300_SX300_QL70_FMwebp_.jpg" TargetMode="External"/><Relationship Id="rId383" Type="http://schemas.openxmlformats.org/officeDocument/2006/relationships/hyperlink" Target="https://m.media-amazon.com/images/W/WEBP_402378-T2/images/I/31VSKlEpP-L._SX300_SY300_QL70_FMwebp_.jpg" TargetMode="External"/><Relationship Id="rId2186" Type="http://schemas.openxmlformats.org/officeDocument/2006/relationships/hyperlink" Target="https://www.amazon.in/Bosch-TrueMixx-Pro-Grinder-Watt-MGM8842MIN/dp/B07MKMFKPG/ref=sr_1_92?qid=1672923595&amp;s=kitchen&amp;sr=1-92" TargetMode="External"/><Relationship Id="rId382" Type="http://schemas.openxmlformats.org/officeDocument/2006/relationships/hyperlink" Target="https://www.amazon.in/Visio-World-inches-VW24A-Ready/dp/B07MDRGHWQ/ref=sr_1_210?qid=1672909134&amp;s=electronics&amp;sr=1-210" TargetMode="External"/><Relationship Id="rId2187" Type="http://schemas.openxmlformats.org/officeDocument/2006/relationships/hyperlink" Target="https://m.media-amazon.com/images/W/WEBP_402378-T1/images/I/51o1OVswrGS._SY445_SX342_QL70_FMwebp_.jpg" TargetMode="External"/><Relationship Id="rId5" Type="http://schemas.openxmlformats.org/officeDocument/2006/relationships/hyperlink" Target="https://m.media-amazon.com/images/W/WEBP_402378-T1/images/I/31IvNJZnmdL._SY445_SX342_QL70_FMwebp_.jpg" TargetMode="External"/><Relationship Id="rId389" Type="http://schemas.openxmlformats.org/officeDocument/2006/relationships/hyperlink" Target="https://m.media-amazon.com/images/I/41Fu3K9KAZL._SX300_SY300_QL70_FMwebp_.jpg" TargetMode="External"/><Relationship Id="rId2188" Type="http://schemas.openxmlformats.org/officeDocument/2006/relationships/hyperlink" Target="https://www.amazon.in/Bulfyss-Stainless-Weighing-Nutrition-Warranty/dp/B0949FPSFY/ref=sr_1_93?qid=1672923595&amp;s=kitchen&amp;sr=1-93" TargetMode="External"/><Relationship Id="rId6" Type="http://schemas.openxmlformats.org/officeDocument/2006/relationships/hyperlink" Target="https://www.amazon.in/Sounce-iPhone-Charging-Compatible-Devices/dp/B096MSW6CT/ref=sr_1_3?qid=1672909124&amp;s=electronics&amp;sr=1-3" TargetMode="External"/><Relationship Id="rId388" Type="http://schemas.openxmlformats.org/officeDocument/2006/relationships/hyperlink" Target="https://www.amazon.in/LOHAYA-Television-Remote-Compatible-Control/dp/B08GJNM9N7/ref=sr_1_213?qid=1672909134&amp;s=electronics&amp;sr=1-213" TargetMode="External"/><Relationship Id="rId2189" Type="http://schemas.openxmlformats.org/officeDocument/2006/relationships/hyperlink" Target="https://m.media-amazon.com/images/I/51swXR+r2xL._SY300_SX300_.jpg" TargetMode="External"/><Relationship Id="rId7" Type="http://schemas.openxmlformats.org/officeDocument/2006/relationships/hyperlink" Target="https://m.media-amazon.com/images/I/41V5FtEWPkL._SX300_SY300_QL70_FMwebp_.jpg" TargetMode="External"/><Relationship Id="rId387" Type="http://schemas.openxmlformats.org/officeDocument/2006/relationships/hyperlink" Target="https://m.media-amazon.com/images/W/WEBP_402378-T2/images/I/316rtwd6jOL._SX300_SY300_QL70_FMwebp_.jpg" TargetMode="External"/><Relationship Id="rId8" Type="http://schemas.openxmlformats.org/officeDocument/2006/relationships/hyperlink" Target="https://www.amazon.in/Deuce-300-Resistant-Tangle-Free-Transmission/dp/B08HDJ86NZ/ref=sr_1_4?qid=1672909124&amp;s=electronics&amp;sr=1-4" TargetMode="External"/><Relationship Id="rId386" Type="http://schemas.openxmlformats.org/officeDocument/2006/relationships/hyperlink" Target="https://www.amazon.in/Samsung-inches-Crystal-Ultra-UA55AUE65AKXXL/dp/B0B15GSPQW/ref=sr_1_212?qid=1672909134&amp;s=electronics&amp;sr=1-212" TargetMode="External"/><Relationship Id="rId381" Type="http://schemas.openxmlformats.org/officeDocument/2006/relationships/hyperlink" Target="https://m.media-amazon.com/images/W/WEBP_402378-T2/images/I/41UPNmnPgeL._SY300_SX300_QL70_FMwebp_.jpg" TargetMode="External"/><Relationship Id="rId380" Type="http://schemas.openxmlformats.org/officeDocument/2006/relationships/hyperlink" Target="https://www.amazon.in/BlueRigger-Digital-Optical-Toslink-Meters/dp/B005LJQMZC/ref=sr_1_209?qid=1672909134&amp;s=electronics&amp;sr=1-209" TargetMode="External"/><Relationship Id="rId379" Type="http://schemas.openxmlformats.org/officeDocument/2006/relationships/hyperlink" Target="https://m.media-amazon.com/images/W/WEBP_402378-T2/images/I/41CF6GtnpKL._SX300_SY300_QL70_FMwebp_.jpg" TargetMode="External"/><Relationship Id="rId2170" Type="http://schemas.openxmlformats.org/officeDocument/2006/relationships/hyperlink" Target="https://www.amazon.in/Crompton-Arno-Neo-ASWH-3015-Star-Rated/dp/B08GSQXLJ2/ref=sr_1_79?qid=1672923595&amp;s=kitchen&amp;sr=1-79" TargetMode="External"/><Relationship Id="rId2171" Type="http://schemas.openxmlformats.org/officeDocument/2006/relationships/hyperlink" Target="https://m.media-amazon.com/images/W/WEBP_402378-T2/images/I/31HSz-a5H3L._SX300_SY300_QL70_FMwebp_.jpg" TargetMode="External"/><Relationship Id="rId2172" Type="http://schemas.openxmlformats.org/officeDocument/2006/relationships/hyperlink" Target="https://www.amazon.in/Borosil-Plastic-Chefdelite-BCH20DBB21-Technology/dp/B01M5B0TPW/ref=sr_1_80?qid=1672923595&amp;s=kitchen&amp;sr=1-80" TargetMode="External"/><Relationship Id="rId374" Type="http://schemas.openxmlformats.org/officeDocument/2006/relationships/hyperlink" Target="https://www.amazon.in/AmazonBasics-Lightning-Aluminum-Certified-Charging/dp/B0B8SSC5D9/ref=sr_1_206?qid=1672909134&amp;s=electronics&amp;sr=1-206" TargetMode="External"/><Relationship Id="rId2173" Type="http://schemas.openxmlformats.org/officeDocument/2006/relationships/hyperlink" Target="https://m.media-amazon.com/images/W/WEBP_402378-T2/images/I/31lKVhGarbL._SX300_SY300_QL70_FMwebp_.jpg" TargetMode="External"/><Relationship Id="rId373" Type="http://schemas.openxmlformats.org/officeDocument/2006/relationships/hyperlink" Target="https://m.media-amazon.com/images/W/WEBP_402378-T1/images/I/514S7MylddL._SX300_SY300_QL70_FMwebp_.jpg" TargetMode="External"/><Relationship Id="rId2174" Type="http://schemas.openxmlformats.org/officeDocument/2006/relationships/hyperlink" Target="https://www.amazon.in/Amaze-Litre-Electric-Kettle-Stainless/dp/B082KVTRW8/ref=sr_1_81?qid=1672923595&amp;s=kitchen&amp;sr=1-81" TargetMode="External"/><Relationship Id="rId372" Type="http://schemas.openxmlformats.org/officeDocument/2006/relationships/hyperlink" Target="https://www.amazon.in/AmazonBasics-USB-3-0-Cable-Meters/dp/B00NH12R1O/ref=sr_1_205?qid=1672909134&amp;s=electronics&amp;sr=1-205" TargetMode="External"/><Relationship Id="rId2175" Type="http://schemas.openxmlformats.org/officeDocument/2006/relationships/hyperlink" Target="https://m.media-amazon.com/images/W/WEBP_402378-T2/images/I/41QNSlZeKiL._SX300_SY300_QL70_FMwebp_.jpg" TargetMode="External"/><Relationship Id="rId371" Type="http://schemas.openxmlformats.org/officeDocument/2006/relationships/hyperlink" Target="https://m.media-amazon.com/images/I/41p9mn0fmIL._SY300_SX300_QL70_FMwebp_.jpg" TargetMode="External"/><Relationship Id="rId2176" Type="http://schemas.openxmlformats.org/officeDocument/2006/relationships/hyperlink" Target="https://www.amazon.in/Prestige-IRIS-mixer-grinder-Black/dp/B08CFJBZRK/ref=sr_1_82?qid=1672923595&amp;s=kitchen&amp;sr=1-82" TargetMode="External"/><Relationship Id="rId378" Type="http://schemas.openxmlformats.org/officeDocument/2006/relationships/hyperlink" Target="https://www.amazon.in/Karbonn-Millennium-KJW32SKHD-Phantom-Bezel-Less/dp/B0B466C3G4/ref=sr_1_208?qid=1672909134&amp;s=electronics&amp;sr=1-208" TargetMode="External"/><Relationship Id="rId2177" Type="http://schemas.openxmlformats.org/officeDocument/2006/relationships/hyperlink" Target="https://m.media-amazon.com/images/W/WEBP_402378-T2/images/I/31-RWRwJZOL._SX300_SY300_QL70_FMwebp_.jpg" TargetMode="External"/><Relationship Id="rId377" Type="http://schemas.openxmlformats.org/officeDocument/2006/relationships/hyperlink" Target="https://m.media-amazon.com/images/W/WEBP_402378-T1/images/I/41Q5zqyjWPL._SY300_SX300_QL70_FMwebp_.jpg" TargetMode="External"/><Relationship Id="rId2178" Type="http://schemas.openxmlformats.org/officeDocument/2006/relationships/hyperlink" Target="https://www.amazon.in/Simxen-Electric-Automatic-Steaming-Multicolour/dp/B07H3WDC4X/ref=sr_1_83?qid=1672923595&amp;s=kitchen&amp;sr=1-83" TargetMode="External"/><Relationship Id="rId376" Type="http://schemas.openxmlformats.org/officeDocument/2006/relationships/hyperlink" Target="https://www.amazon.in/Wayona-Charging-Charger-Compatible-Samsung/dp/B08WKG2MWT/ref=sr_1_207?qid=1672909134&amp;s=electronics&amp;sr=1-207" TargetMode="External"/><Relationship Id="rId2179" Type="http://schemas.openxmlformats.org/officeDocument/2006/relationships/hyperlink" Target="https://m.media-amazon.com/images/I/31b0ZuxuesL._SY300_SX300_QL70_FMwebp_.jpg" TargetMode="External"/><Relationship Id="rId375" Type="http://schemas.openxmlformats.org/officeDocument/2006/relationships/hyperlink" Target="https://m.media-amazon.com/images/I/417MtmtMOvL._SY445_SX342_QL70_FMwebp_.jpg" TargetMode="External"/><Relationship Id="rId2190" Type="http://schemas.openxmlformats.org/officeDocument/2006/relationships/hyperlink" Target="https://www.amazon.in/VR-Pcs-Different-Multi-Color-Multicolor/dp/B08F47T4X5/ref=sr_1_94?qid=1672923595&amp;s=kitchen&amp;sr=1-94" TargetMode="External"/><Relationship Id="rId2191" Type="http://schemas.openxmlformats.org/officeDocument/2006/relationships/hyperlink" Target="https://m.media-amazon.com/images/W/WEBP_402378-T1/images/I/21rUca9axYL._SX300_SY300_QL70_FMwebp_.jpg" TargetMode="External"/><Relationship Id="rId2192" Type="http://schemas.openxmlformats.org/officeDocument/2006/relationships/hyperlink" Target="https://www.amazon.in/Orient-Electric-Apex-FX-1200mm-Ceiling/dp/B01M0505SJ/ref=sr_1_95?qid=1672923595&amp;s=kitchen&amp;sr=1-95" TargetMode="External"/><Relationship Id="rId2193" Type="http://schemas.openxmlformats.org/officeDocument/2006/relationships/hyperlink" Target="https://m.media-amazon.com/images/W/WEBP_402378-T2/images/I/41ZFwhFMMwL._SX300_SY300_QL70_FMwebp_.jpg" TargetMode="External"/><Relationship Id="rId2194" Type="http://schemas.openxmlformats.org/officeDocument/2006/relationships/hyperlink" Target="https://www.amazon.in/PrettyKrafts-Laundry-Clothes-Storage-Mushroom/dp/B08D6RCM3Q/ref=sr_1_96?qid=1672923595&amp;s=kitchen&amp;sr=1-96" TargetMode="External"/><Relationship Id="rId396" Type="http://schemas.openxmlformats.org/officeDocument/2006/relationships/hyperlink" Target="https://www.amazon.in/MI-inches-Smart-Android-L43M7-EAIN/dp/B0B6F8HHR6/ref=sr_1_217?qid=1672909135&amp;s=electronics&amp;sr=1-217" TargetMode="External"/><Relationship Id="rId2195" Type="http://schemas.openxmlformats.org/officeDocument/2006/relationships/hyperlink" Target="https://m.media-amazon.com/images/W/WEBP_402378-T1/images/I/31Di52QEVdL._SX300_SY300_QL70_FMwebp_.jpg" TargetMode="External"/><Relationship Id="rId395" Type="http://schemas.openxmlformats.org/officeDocument/2006/relationships/hyperlink" Target="https://m.media-amazon.com/images/W/WEBP_402378-T1/images/I/41jh12qGXuL._SX300_SY300_QL70_FMwebp_.jpg" TargetMode="External"/><Relationship Id="rId2196" Type="http://schemas.openxmlformats.org/officeDocument/2006/relationships/hyperlink" Target="https://www.amazon.in/Bajaj-RX-11-2000-Watt-Convector/dp/B009P2LITG/ref=sr_1_98?qid=1672923595&amp;s=kitchen&amp;sr=1-98" TargetMode="External"/><Relationship Id="rId394" Type="http://schemas.openxmlformats.org/officeDocument/2006/relationships/hyperlink" Target="https://www.amazon.in/FLiX-Beetel-Durable-Lightning-Charge/dp/B08P9RYPLR/ref=sr_1_216?qid=1672909134&amp;s=electronics&amp;sr=1-216" TargetMode="External"/><Relationship Id="rId2197" Type="http://schemas.openxmlformats.org/officeDocument/2006/relationships/hyperlink" Target="https://m.media-amazon.com/images/W/WEBP_402378-T2/images/I/41FyPER4ASL._SX300_SY300_QL70_FMwebp_.jpg" TargetMode="External"/><Relationship Id="rId393" Type="http://schemas.openxmlformats.org/officeDocument/2006/relationships/hyperlink" Target="https://m.media-amazon.com/images/I/31s3DOD2d1L._SY445_SX342_QL70_FMwebp_.jpg" TargetMode="External"/><Relationship Id="rId2198" Type="http://schemas.openxmlformats.org/officeDocument/2006/relationships/hyperlink" Target="https://www.amazon.in/Eureka-Forbes-Trendy-Zip-1000-Watt/dp/B00V9NHDI4/ref=sr_1_99?qid=1672923595&amp;s=kitchen&amp;sr=1-99" TargetMode="External"/><Relationship Id="rId2199" Type="http://schemas.openxmlformats.org/officeDocument/2006/relationships/hyperlink" Target="https://m.media-amazon.com/images/W/WEBP_402378-T1/images/I/31TLru4LT8L._SX300_SY300_QL70_FMwebp_.jpg" TargetMode="External"/><Relationship Id="rId399" Type="http://schemas.openxmlformats.org/officeDocument/2006/relationships/hyperlink" Target="https://m.media-amazon.com/images/W/WEBP_402378-T2/images/I/313wnMF+cVL._SX342_SY445_.jpg" TargetMode="External"/><Relationship Id="rId398" Type="http://schemas.openxmlformats.org/officeDocument/2006/relationships/hyperlink" Target="https://www.amazon.in/Belkin-Lightning-AirPods-MFi-Certified-Charging/dp/B084MZXJN6/ref=sr_1_218?qid=1672909135&amp;s=electronics&amp;sr=1-218" TargetMode="External"/><Relationship Id="rId397" Type="http://schemas.openxmlformats.org/officeDocument/2006/relationships/hyperlink" Target="https://m.media-amazon.com/images/I/21rGO6HtUxL._SY445_SX342_QL70_FMwebp_.jpg" TargetMode="External"/><Relationship Id="rId1730" Type="http://schemas.openxmlformats.org/officeDocument/2006/relationships/hyperlink" Target="https://www.amazon.in/SanDisk-Extreme-Video-Mirrorless-Cameras/dp/B09X7DY7Q4/ref=sr_1_307?qid=1672903010&amp;s=computers&amp;sr=1-307" TargetMode="External"/><Relationship Id="rId1731" Type="http://schemas.openxmlformats.org/officeDocument/2006/relationships/hyperlink" Target="https://m.media-amazon.com/images/W/WEBP_402378-T2/images/I/415mk3uip9L._SX300_SY300_QL70_FMwebp_.jpg" TargetMode="External"/><Relationship Id="rId1732" Type="http://schemas.openxmlformats.org/officeDocument/2006/relationships/hyperlink" Target="https://www.amazon.in/Fire-Boltt-Bluetooth-Calling-Monitoring-Functionality/dp/B09YV575RK/ref=sr_1_308?qid=1672903010&amp;s=computers&amp;sr=1-308" TargetMode="External"/><Relationship Id="rId1733" Type="http://schemas.openxmlformats.org/officeDocument/2006/relationships/hyperlink" Target="https://m.media-amazon.com/images/I/31fORCrbSJL._SX300_SY300_QL70_FMwebp_.jpg" TargetMode="External"/><Relationship Id="rId1734" Type="http://schemas.openxmlformats.org/officeDocument/2006/relationships/hyperlink" Target="https://www.amazon.in/Lenovo-600-Bluetooth%C2%AE-Silent-Mouse/dp/B08LW31NQ6/ref=sr_1_309?qid=1672903010&amp;s=computers&amp;sr=1-309" TargetMode="External"/><Relationship Id="rId1735" Type="http://schemas.openxmlformats.org/officeDocument/2006/relationships/hyperlink" Target="https://m.media-amazon.com/images/W/WEBP_402378-T1/images/I/31nIcqmP0zL._SX300_SY300_QL70_FMwebp_.jpg" TargetMode="External"/><Relationship Id="rId1736" Type="http://schemas.openxmlformats.org/officeDocument/2006/relationships/hyperlink" Target="https://www.amazon.in/Boult-Audio-Bluetooth-Resistant-Assistant/dp/B09ND94ZRG/ref=sr_1_310?qid=1672903010&amp;s=computers&amp;sr=1-310" TargetMode="External"/><Relationship Id="rId1737" Type="http://schemas.openxmlformats.org/officeDocument/2006/relationships/hyperlink" Target="https://m.media-amazon.com/images/W/WEBP_402378-T2/images/I/51fhn5ex+GL._SY300_SX300_.jpg" TargetMode="External"/><Relationship Id="rId1738" Type="http://schemas.openxmlformats.org/officeDocument/2006/relationships/hyperlink" Target="https://www.amazon.in/Classmate-Pulse-Spiral-Notebook-Unruled/dp/B00P93X6EK/ref=sr_1_311?qid=1672903010&amp;s=computers&amp;sr=1-311" TargetMode="External"/><Relationship Id="rId1739" Type="http://schemas.openxmlformats.org/officeDocument/2006/relationships/hyperlink" Target="https://m.media-amazon.com/images/I/31EHCPHbSlL._SX300_SY300_QL70_FMwebp_.jpg" TargetMode="External"/><Relationship Id="rId1720" Type="http://schemas.openxmlformats.org/officeDocument/2006/relationships/hyperlink" Target="https://www.amazon.in/boAt-Airdopes-191G-Wireless-Appealing/dp/B09X76VL5L/ref=sr_1_301?qid=1672903010&amp;s=computers&amp;sr=1-301" TargetMode="External"/><Relationship Id="rId1721" Type="http://schemas.openxmlformats.org/officeDocument/2006/relationships/hyperlink" Target="https://m.media-amazon.com/images/W/WEBP_402378-T1/images/I/411dgEJpANL._SX300_SY300_QL70_FMwebp_.jpg" TargetMode="External"/><Relationship Id="rId1722" Type="http://schemas.openxmlformats.org/officeDocument/2006/relationships/hyperlink" Target="https://www.amazon.in/Boult-Audio-BassBuds-Oak-Earphones/dp/B091JF2TFD/ref=sr_1_302?qid=1672903010&amp;s=computers&amp;sr=1-302" TargetMode="External"/><Relationship Id="rId1723" Type="http://schemas.openxmlformats.org/officeDocument/2006/relationships/hyperlink" Target="https://m.media-amazon.com/images/W/WEBP_402378-T1/images/I/31I1oK5hM1L._SY300_SX300_QL70_FMwebp_.jpg" TargetMode="External"/><Relationship Id="rId1724" Type="http://schemas.openxmlformats.org/officeDocument/2006/relationships/hyperlink" Target="https://www.amazon.in/IT2M-Designer-Laptop-Computer-12788/dp/B07S7DCJKS/ref=sr_1_303?qid=1672903010&amp;s=computers&amp;sr=1-303" TargetMode="External"/><Relationship Id="rId1725" Type="http://schemas.openxmlformats.org/officeDocument/2006/relationships/hyperlink" Target="https://m.media-amazon.com/images/W/WEBP_402378-T1/images/I/410jqIm0YoL._SX300_SY300_QL70_FMwebp_.jpg" TargetMode="External"/><Relationship Id="rId1726" Type="http://schemas.openxmlformats.org/officeDocument/2006/relationships/hyperlink" Target="https://www.amazon.in/Noise-ColorFit-Bluetooth-Resolution-Smartwatch/dp/B09NC2TY11/ref=sr_1_305?qid=1672903010&amp;s=computers&amp;sr=1-305" TargetMode="External"/><Relationship Id="rId1727" Type="http://schemas.openxmlformats.org/officeDocument/2006/relationships/hyperlink" Target="https://m.media-amazon.com/images/W/WEBP_402378-T1/images/I/41xQ7QVZMSL._SY300_SX300_QL70_FMwebp_.jpg" TargetMode="External"/><Relationship Id="rId1728" Type="http://schemas.openxmlformats.org/officeDocument/2006/relationships/hyperlink" Target="https://www.amazon.in/Lapster-Caddy-Optical-Drive-Laptop/dp/B0BDS8MY8J/ref=sr_1_306?qid=1672903010&amp;s=computers&amp;sr=1-306" TargetMode="External"/><Relationship Id="rId1729" Type="http://schemas.openxmlformats.org/officeDocument/2006/relationships/hyperlink" Target="https://m.media-amazon.com/images/W/WEBP_402378-T1/images/I/41x8yDAjWJL._SX300_SY300_QL70_FMwebp_.jpg" TargetMode="External"/><Relationship Id="rId1752" Type="http://schemas.openxmlformats.org/officeDocument/2006/relationships/hyperlink" Target="https://www.amazon.in/Games-Gaming-Mousepad-Speed-Large/dp/B08WJ86PV2/ref=sr_1_321?qid=1672903011&amp;s=computers&amp;sr=1-321" TargetMode="External"/><Relationship Id="rId1753" Type="http://schemas.openxmlformats.org/officeDocument/2006/relationships/hyperlink" Target="https://m.media-amazon.com/images/W/WEBP_402378-T2/images/I/411UTnBl2TL._SX300_SY300_QL70_FMwebp_.jpg" TargetMode="External"/><Relationship Id="rId2600" Type="http://schemas.openxmlformats.org/officeDocument/2006/relationships/hyperlink" Target="https://www.amazon.in/Instant-Vortex-2QT-EvenCrispTM-Technology/dp/B0B53DS4TF/ref=sr_1_316?qid=1672923609&amp;s=kitchen&amp;sr=1-316" TargetMode="External"/><Relationship Id="rId1754" Type="http://schemas.openxmlformats.org/officeDocument/2006/relationships/hyperlink" Target="https://www.amazon.in/Wacom-CTL-472-6-inch-3-5-inch-Graphic/dp/B078HRR1XV/ref=sr_1_322?qid=1672903011&amp;s=computers&amp;sr=1-322" TargetMode="External"/><Relationship Id="rId2601" Type="http://schemas.openxmlformats.org/officeDocument/2006/relationships/hyperlink" Target="https://m.media-amazon.com/images/W/WEBP_402378-T2/images/I/41ut+j+REdL._SY300_SX300_.jpg" TargetMode="External"/><Relationship Id="rId1755" Type="http://schemas.openxmlformats.org/officeDocument/2006/relationships/hyperlink" Target="https://m.media-amazon.com/images/W/WEBP_402378-T1/images/I/31psvbJkfOL._SY300_SX300_QL70_FMwebp_.jpg" TargetMode="External"/><Relationship Id="rId2602" Type="http://schemas.openxmlformats.org/officeDocument/2006/relationships/hyperlink" Target="https://www.amazon.in/HUL-Pureit-Mineral-mounted-Purifier/dp/B08BJN4MP3/ref=sr_1_317?qid=1672923609&amp;s=kitchen&amp;sr=1-317" TargetMode="External"/><Relationship Id="rId1756" Type="http://schemas.openxmlformats.org/officeDocument/2006/relationships/hyperlink" Target="https://www.amazon.in/Lenovo-Megapixel-Ultra-Wide-Rotation-Plug-n-Play/dp/B09P22HXH6/ref=sr_1_323?qid=1672903011&amp;s=computers&amp;sr=1-323" TargetMode="External"/><Relationship Id="rId2603" Type="http://schemas.openxmlformats.org/officeDocument/2006/relationships/hyperlink" Target="https://m.media-amazon.com/images/I/319t03ZuOML._SX300_SY300_QL70_FMwebp_.jpg" TargetMode="External"/><Relationship Id="rId1757" Type="http://schemas.openxmlformats.org/officeDocument/2006/relationships/hyperlink" Target="https://m.media-amazon.com/images/I/41ds2zVHE4L._SX300_SY300_QL70_FMwebp_.jpg" TargetMode="External"/><Relationship Id="rId2604" Type="http://schemas.openxmlformats.org/officeDocument/2006/relationships/hyperlink" Target="https://www.amazon.in/Livpure-Glo-Star-RO-Mineraliser/dp/B0BCYQY9X5/ref=sr_1_318?qid=1672923609&amp;s=kitchen&amp;sr=1-318" TargetMode="External"/><Relationship Id="rId1758" Type="http://schemas.openxmlformats.org/officeDocument/2006/relationships/hyperlink" Target="https://www.amazon.in/Parker-Quink-Ink-Bottle-Black/dp/B00LM4X3XE/ref=sr_1_324?qid=1672903011&amp;s=computers&amp;sr=1-324" TargetMode="External"/><Relationship Id="rId2605" Type="http://schemas.openxmlformats.org/officeDocument/2006/relationships/hyperlink" Target="https://images-na.ssl-images-amazon.com/images/W/WEBP_402378-T1/images/I/41EK0QNFSUL._SX300_SY300_QL70_FMwebp_.jpg" TargetMode="External"/><Relationship Id="rId1759" Type="http://schemas.openxmlformats.org/officeDocument/2006/relationships/hyperlink" Target="https://m.media-amazon.com/images/I/31lF-FdlrHL._SX300_SY300_QL70_FMwebp_.jpg" TargetMode="External"/><Relationship Id="rId2606" Type="http://schemas.openxmlformats.org/officeDocument/2006/relationships/hyperlink" Target="https://www.amazon.in/Philips-HI113-1000-Watt-Plastic-Coating/dp/B009UORDX4/ref=sr_1_319?qid=1672923609&amp;s=kitchen&amp;sr=1-319" TargetMode="External"/><Relationship Id="rId808" Type="http://schemas.openxmlformats.org/officeDocument/2006/relationships/hyperlink" Target="https://www.amazon.in/Solero-TB301-Charging-480Mbps-1-5-Meter/dp/B08Y1TFSP6/ref=sr_1_72?qid=1672895762&amp;s=electronics&amp;sr=1-72" TargetMode="External"/><Relationship Id="rId2607" Type="http://schemas.openxmlformats.org/officeDocument/2006/relationships/hyperlink" Target="https://m.media-amazon.com/images/I/41FQI5F2OiL._SX300_SY300_QL70_FMwebp_.jpg" TargetMode="External"/><Relationship Id="rId807" Type="http://schemas.openxmlformats.org/officeDocument/2006/relationships/hyperlink" Target="https://m.media-amazon.com/images/I/31wOPjcSxlL._SX300_SY300_QL70_ML2_.jpg" TargetMode="External"/><Relationship Id="rId2608" Type="http://schemas.openxmlformats.org/officeDocument/2006/relationships/hyperlink" Target="https://www.amazon.in/Kuber-Industries-Foldable-Laundry-KUBMART11446/dp/B08VGDBF3B/ref=sr_1_320?qid=1672923609&amp;s=kitchen&amp;sr=1-320" TargetMode="External"/><Relationship Id="rId806" Type="http://schemas.openxmlformats.org/officeDocument/2006/relationships/hyperlink" Target="https://www.amazon.in/Fire-Boltt-Gladiator-Bluetooth-Assistant-Interactions/dp/B0BP18W8TM/ref=sr_1_71?qid=1672895762&amp;s=electronics&amp;sr=1-71" TargetMode="External"/><Relationship Id="rId2609" Type="http://schemas.openxmlformats.org/officeDocument/2006/relationships/hyperlink" Target="https://m.media-amazon.com/images/I/414iVhwacbL._SX300_SY300_QL70_FMwebp_.jpg" TargetMode="External"/><Relationship Id="rId805" Type="http://schemas.openxmlformats.org/officeDocument/2006/relationships/hyperlink" Target="https://m.media-amazon.com/images/I/51vHAEYKeWL._SX300_SY300_QL70_ML2_.jpg" TargetMode="External"/><Relationship Id="rId809" Type="http://schemas.openxmlformats.org/officeDocument/2006/relationships/hyperlink" Target="https://m.media-amazon.com/images/I/31iE517+NFL._SY300_SX300_.jpg" TargetMode="External"/><Relationship Id="rId800" Type="http://schemas.openxmlformats.org/officeDocument/2006/relationships/hyperlink" Target="https://www.amazon.in/Samsung-Galaxy-Storage-5000mAh-Battery/dp/B0B4F3QNDM/ref=sr_1_68?qid=1672895762&amp;s=electronics&amp;sr=1-68" TargetMode="External"/><Relationship Id="rId804" Type="http://schemas.openxmlformats.org/officeDocument/2006/relationships/hyperlink" Target="https://www.amazon.in/iQOO-Lumina-Blue-128GB-Storage/dp/B07WDKLRM4/ref=sr_1_70?qid=1672895762&amp;s=electronics&amp;sr=1-70" TargetMode="External"/><Relationship Id="rId803" Type="http://schemas.openxmlformats.org/officeDocument/2006/relationships/hyperlink" Target="https://m.media-amazon.com/images/I/41iVkyHeTUL._SX300_SY300_QL70_ML2_.jpg" TargetMode="External"/><Relationship Id="rId802" Type="http://schemas.openxmlformats.org/officeDocument/2006/relationships/hyperlink" Target="https://www.amazon.in/Boat-BassHeads-100-Inspired-Earphones/dp/B07GQD4K6L/ref=sr_1_69?qid=1672895762&amp;s=electronics&amp;sr=1-69" TargetMode="External"/><Relationship Id="rId801" Type="http://schemas.openxmlformats.org/officeDocument/2006/relationships/hyperlink" Target="https://m.media-amazon.com/images/I/31qVddHyy5L._SX300_SY300_QL70_ML2_.jpg" TargetMode="External"/><Relationship Id="rId1750" Type="http://schemas.openxmlformats.org/officeDocument/2006/relationships/hyperlink" Target="https://www.amazon.in/D-Link-DIR-615-Wireless-N300-Router-Black/dp/B0085IATT6/ref=sr_1_320?qid=1672903011&amp;s=computers&amp;sr=1-320" TargetMode="External"/><Relationship Id="rId1751" Type="http://schemas.openxmlformats.org/officeDocument/2006/relationships/hyperlink" Target="https://m.media-amazon.com/images/W/WEBP_402378-T2/images/I/41J8nz5uEUL._SX300_SY300_QL70_FMwebp_.jpg" TargetMode="External"/><Relationship Id="rId1741" Type="http://schemas.openxmlformats.org/officeDocument/2006/relationships/hyperlink" Target="https://m.media-amazon.com/images/I/51tBwj7I8GL._SX300_SY300_QL70_FMwebp_.jpg" TargetMode="External"/><Relationship Id="rId1742" Type="http://schemas.openxmlformats.org/officeDocument/2006/relationships/hyperlink" Target="https://www.amazon.in/Universal-Silicone-Keyboard-Protector-Keyguard/dp/B0994GP1CX/ref=sr_1_314?qid=1672903011&amp;s=computers&amp;sr=1-314" TargetMode="External"/><Relationship Id="rId1743" Type="http://schemas.openxmlformats.org/officeDocument/2006/relationships/hyperlink" Target="https://m.media-amazon.com/images/W/WEBP_402378-T2/images/I/41KYzWomjVL._SX300_SY300_QL70_FMwebp_.jpg" TargetMode="External"/><Relationship Id="rId1744" Type="http://schemas.openxmlformats.org/officeDocument/2006/relationships/hyperlink" Target="https://www.amazon.in/Writing-Screenwriting-Digital-Birthday-Multicolor/dp/B07H8W9PB6/ref=sr_1_315?qid=1672903011&amp;s=computers&amp;sr=1-315" TargetMode="External"/><Relationship Id="rId1745" Type="http://schemas.openxmlformats.org/officeDocument/2006/relationships/hyperlink" Target="https://m.media-amazon.com/images/I/21o8KsIQqRL._SY300_SX300_QL70_FMwebp_.jpg" TargetMode="External"/><Relationship Id="rId1746" Type="http://schemas.openxmlformats.org/officeDocument/2006/relationships/hyperlink" Target="https://www.amazon.in/CP-PLUS-Intelligent-Compatible-Communication/dp/B09NNHFSSF/ref=sr_1_316?qid=1672903011&amp;s=computers&amp;sr=1-316" TargetMode="External"/><Relationship Id="rId1747" Type="http://schemas.openxmlformats.org/officeDocument/2006/relationships/hyperlink" Target="https://m.media-amazon.com/images/I/31df-HkJJ7L._SX300_SY300_QL70_FMwebp_.jpg" TargetMode="External"/><Relationship Id="rId1748" Type="http://schemas.openxmlformats.org/officeDocument/2006/relationships/hyperlink" Target="https://www.amazon.in/HP-DeskJet-Inkjet-Colour-Printer/dp/B08D9NDZ1Y/ref=sr_1_317?qid=1672903011&amp;s=computers&amp;sr=1-317" TargetMode="External"/><Relationship Id="rId1749" Type="http://schemas.openxmlformats.org/officeDocument/2006/relationships/hyperlink" Target="https://m.media-amazon.com/images/W/WEBP_402378-T1/images/I/31c6zDmtEnL._SY300_SX300_QL70_FMwebp_.jpg" TargetMode="External"/><Relationship Id="rId1740" Type="http://schemas.openxmlformats.org/officeDocument/2006/relationships/hyperlink" Target="https://www.amazon.in/TP-Link-Archer-T2U-Nano-Wireless/dp/B07KRCW6LZ/ref=sr_1_313?qid=1672903011&amp;s=computers&amp;sr=1-313" TargetMode="External"/><Relationship Id="rId1710" Type="http://schemas.openxmlformats.org/officeDocument/2006/relationships/hyperlink" Target="https://www.amazon.in/Apsara-Platinum-Pencils-Value-Pack/dp/B00VA7YYUO/ref=sr_1_296?qid=1672903010&amp;s=computers&amp;sr=1-296" TargetMode="External"/><Relationship Id="rId1711" Type="http://schemas.openxmlformats.org/officeDocument/2006/relationships/hyperlink" Target="https://m.media-amazon.com/images/I/31aJNyKmGHL._SX300_SY300_QL70_FMwebp_.jpg" TargetMode="External"/><Relationship Id="rId1712" Type="http://schemas.openxmlformats.org/officeDocument/2006/relationships/hyperlink" Target="https://www.amazon.in/Zebronics-Zeb-Power-Wired-Mouse-Black/dp/B07L9FW9GF/ref=sr_1_297?qid=1672903010&amp;s=computers&amp;sr=1-297" TargetMode="External"/><Relationship Id="rId1713" Type="http://schemas.openxmlformats.org/officeDocument/2006/relationships/hyperlink" Target="https://m.media-amazon.com/images/W/WEBP_402378-T2/images/I/31MDFikz-wL._SX300_SY300_QL70_FMwebp_.jpg" TargetMode="External"/><Relationship Id="rId1714" Type="http://schemas.openxmlformats.org/officeDocument/2006/relationships/hyperlink" Target="https://www.amazon.in/Ant-Esports-GM320-Programmable-Comfortable/dp/B08D64C9FN/ref=sr_1_298?qid=1672903010&amp;s=computers&amp;sr=1-298" TargetMode="External"/><Relationship Id="rId1715" Type="http://schemas.openxmlformats.org/officeDocument/2006/relationships/hyperlink" Target="https://m.media-amazon.com/images/W/WEBP_402378-T2/images/I/41CnR1WhD3L._SX300_SY300_QL70_FMwebp_.jpg" TargetMode="External"/><Relationship Id="rId1716" Type="http://schemas.openxmlformats.org/officeDocument/2006/relationships/hyperlink" Target="https://www.amazon.in/WeCool-Braided-Multifunction-Charging-Android/dp/B07XJYYH7L/ref=sr_1_299?qid=1672903010&amp;s=computers&amp;sr=1-299" TargetMode="External"/><Relationship Id="rId1717" Type="http://schemas.openxmlformats.org/officeDocument/2006/relationships/hyperlink" Target="https://m.media-amazon.com/images/I/31pJvN8OkSL._SX300_SY300_QL70_FMwebp_.jpg" TargetMode="External"/><Relationship Id="rId1718" Type="http://schemas.openxmlformats.org/officeDocument/2006/relationships/hyperlink" Target="https://www.amazon.in/Pilot-Liquid-Roller-Ball-Black/dp/B00LOD70SC/ref=sr_1_300?qid=1672903010&amp;s=computers&amp;sr=1-300" TargetMode="External"/><Relationship Id="rId1719" Type="http://schemas.openxmlformats.org/officeDocument/2006/relationships/hyperlink" Target="https://m.media-amazon.com/images/W/WEBP_402378-T1/images/I/41akwKtryWL._SX300_SY300_QL70_FMwebp_.jpg" TargetMode="External"/><Relationship Id="rId1700" Type="http://schemas.openxmlformats.org/officeDocument/2006/relationships/hyperlink" Target="https://www.amazon.in/Classmate-Pulse-Spiral-Notebook-Unruled/dp/B00P93X0VO/ref=sr_1_290?qid=1672903010&amp;s=computers&amp;sr=1-290" TargetMode="External"/><Relationship Id="rId1701" Type="http://schemas.openxmlformats.org/officeDocument/2006/relationships/hyperlink" Target="https://m.media-amazon.com/images/I/410DCX0vt4L._SX300_SY300_QL70_FMwebp_.jpg" TargetMode="External"/><Relationship Id="rId1702" Type="http://schemas.openxmlformats.org/officeDocument/2006/relationships/hyperlink" Target="https://www.amazon.in/Linc-Ball-Point-Pentonic-Multicolor/dp/B07SBGFDX9/ref=sr_1_291?qid=1672903010&amp;s=computers&amp;sr=1-291" TargetMode="External"/><Relationship Id="rId1703" Type="http://schemas.openxmlformats.org/officeDocument/2006/relationships/hyperlink" Target="https://m.media-amazon.com/images/I/41v5BQZzfAL._SX300_SY300_QL70_FMwebp_.jpg" TargetMode="External"/><Relationship Id="rId1704" Type="http://schemas.openxmlformats.org/officeDocument/2006/relationships/hyperlink" Target="https://www.amazon.in/DURACELL-Type-C-braided-Charge-Cable/dp/B09C6HWG18/ref=sr_1_292?qid=1672903010&amp;s=computers&amp;sr=1-292" TargetMode="External"/><Relationship Id="rId1705" Type="http://schemas.openxmlformats.org/officeDocument/2006/relationships/hyperlink" Target="https://m.media-amazon.com/images/I/4101vlzySzL._SY300_SX300_QL70_FMwebp_.jpg" TargetMode="External"/><Relationship Id="rId1706" Type="http://schemas.openxmlformats.org/officeDocument/2006/relationships/hyperlink" Target="https://www.amazon.in/AmazonBasics-USB-2-0-Cable-Male/dp/B00NH11KIK/ref=sr_1_293?qid=1672903010&amp;s=computers&amp;sr=1-293" TargetMode="External"/><Relationship Id="rId1707" Type="http://schemas.openxmlformats.org/officeDocument/2006/relationships/hyperlink" Target="https://m.media-amazon.com/images/I/31DstM4dQ8L._SX300_SY300_QL70_FMwebp_.jpg" TargetMode="External"/><Relationship Id="rId1708" Type="http://schemas.openxmlformats.org/officeDocument/2006/relationships/hyperlink" Target="https://www.amazon.in/Logitech-Pebble-M350-Wireless-Bluetooth/dp/B07X2L5Z8C/ref=sr_1_295?qid=1672903010&amp;s=computers&amp;sr=1-295" TargetMode="External"/><Relationship Id="rId1709" Type="http://schemas.openxmlformats.org/officeDocument/2006/relationships/hyperlink" Target="https://m.media-amazon.com/images/I/41q7jfLMl3L._SY300_SX300_QL70_FMwebp_.jpg" TargetMode="External"/><Relationship Id="rId40" Type="http://schemas.openxmlformats.org/officeDocument/2006/relationships/hyperlink" Target="https://www.amazon.in/LG-inches-Ready-Smart-32LM563BPTC/dp/B08DPLCM6T/ref=sr_1_21?qid=1672909124&amp;s=electronics&amp;sr=1-21" TargetMode="External"/><Relationship Id="rId1334" Type="http://schemas.openxmlformats.org/officeDocument/2006/relationships/hyperlink" Target="https://www.amazon.in/ZODO-Writer-Electronic-Writing-Paperless/dp/B07PLHTTB4/ref=sr_1_88_mod_primary_new?qid=1672902998&amp;s=computers&amp;sbo=RZvfv%2F%2FHxDF%2BO5021pAnSA%3D%3D&amp;sr=1-88" TargetMode="External"/><Relationship Id="rId2665" Type="http://schemas.openxmlformats.org/officeDocument/2006/relationships/hyperlink" Target="https://m.media-amazon.com/images/I/31YvxM2eDDL._SX300_SY300_QL70_FMwebp_.jpg" TargetMode="External"/><Relationship Id="rId1335" Type="http://schemas.openxmlformats.org/officeDocument/2006/relationships/hyperlink" Target="https://m.media-amazon.com/images/I/41XQP3N-SdL._SX300_SY300_QL70_FMwebp_.jpg" TargetMode="External"/><Relationship Id="rId2666" Type="http://schemas.openxmlformats.org/officeDocument/2006/relationships/hyperlink" Target="https://www.amazon.in/Amazon-Blender-Stainless-Blending-ISI-Marked/dp/B0B9RZ4G4W/ref=sr_1_357?qid=1672923610&amp;s=kitchen&amp;sr=1-357" TargetMode="External"/><Relationship Id="rId42" Type="http://schemas.openxmlformats.org/officeDocument/2006/relationships/hyperlink" Target="https://www.amazon.in/DURACELL-Lightning-Certified-braided-Devices/dp/B09C6HXFC1/ref=sr_1_22?qid=1672909124&amp;s=electronics&amp;sr=1-22" TargetMode="External"/><Relationship Id="rId1336" Type="http://schemas.openxmlformats.org/officeDocument/2006/relationships/hyperlink" Target="https://www.amazon.in/Zebronics-Km2100-Multimedia-USB-Keyboard/dp/B077T3BG5L/ref=sr_1_89?qid=1672902998&amp;s=computers&amp;sr=1-89" TargetMode="External"/><Relationship Id="rId2667" Type="http://schemas.openxmlformats.org/officeDocument/2006/relationships/hyperlink" Target="https://m.media-amazon.com/images/W/WEBP_402378-T1/images/I/31l0oxTSJuL._SX300_SY300_QL70_FMwebp_.jpg" TargetMode="External"/><Relationship Id="rId41" Type="http://schemas.openxmlformats.org/officeDocument/2006/relationships/hyperlink" Target="https://m.media-amazon.com/images/W/WEBP_402378-T1/images/I/41TZJiPRRwL._SX300_SY300_QL70_FMwebp_.jpg" TargetMode="External"/><Relationship Id="rId1337" Type="http://schemas.openxmlformats.org/officeDocument/2006/relationships/hyperlink" Target="https://m.media-amazon.com/images/I/31XO-wfGGGL._SX300_SY300_QL70_FMwebp_.jpg" TargetMode="External"/><Relationship Id="rId2668" Type="http://schemas.openxmlformats.org/officeDocument/2006/relationships/hyperlink" Target="https://www.amazon.in/Orpat-HHB-100E-250-Watt-Blender-White/dp/B0085W2MUQ/ref=sr_1_358?qid=1672923610&amp;s=kitchen&amp;sr=1-358" TargetMode="External"/><Relationship Id="rId44" Type="http://schemas.openxmlformats.org/officeDocument/2006/relationships/hyperlink" Target="https://www.amazon.in/Adapter-Projector-Computer-Laptop-Projectors/dp/B085194JFL/ref=sr_1_23?qid=1672909124&amp;s=electronics&amp;sr=1-23" TargetMode="External"/><Relationship Id="rId1338" Type="http://schemas.openxmlformats.org/officeDocument/2006/relationships/hyperlink" Target="https://www.amazon.in/MI-MTCY001IN-USB-Type-C-Cable/dp/B08DDRGWTJ/ref=sr_1_90?qid=1672902998&amp;s=computers&amp;sr=1-90" TargetMode="External"/><Relationship Id="rId2669" Type="http://schemas.openxmlformats.org/officeDocument/2006/relationships/hyperlink" Target="https://m.media-amazon.com/images/W/WEBP_402378-T1/images/I/41lGZWRZqOS._SX300_SY300_QL70_FMwebp_.jpg" TargetMode="External"/><Relationship Id="rId43" Type="http://schemas.openxmlformats.org/officeDocument/2006/relationships/hyperlink" Target="https://m.media-amazon.com/images/W/WEBP_402378-T1/images/I/31MIyzg8uzL._SX300_SY300_QL70_FMwebp_.jpg" TargetMode="External"/><Relationship Id="rId1339" Type="http://schemas.openxmlformats.org/officeDocument/2006/relationships/hyperlink" Target="https://m.media-amazon.com/images/I/31vS-1ot-HL._SX300_SY300_QL70_FMwebp_.jpg" TargetMode="External"/><Relationship Id="rId46" Type="http://schemas.openxmlformats.org/officeDocument/2006/relationships/hyperlink" Target="https://www.amazon.in/Samsung-Inches-Wondertainment-UA32T4340BKXXL-Glossy/dp/B09F6S8BT6/ref=sr_1_24?qid=1672909124&amp;s=electronics&amp;sr=1-24" TargetMode="External"/><Relationship Id="rId45" Type="http://schemas.openxmlformats.org/officeDocument/2006/relationships/hyperlink" Target="https://m.media-amazon.com/images/W/WEBP_402378-T1/images/I/51q3+E64azL._SX300_SY300_.jpg" TargetMode="External"/><Relationship Id="rId745" Type="http://schemas.openxmlformats.org/officeDocument/2006/relationships/hyperlink" Target="https://m.media-amazon.com/images/I/410VGCE+q2L._SY300_SX300_.jpg" TargetMode="External"/><Relationship Id="rId744" Type="http://schemas.openxmlformats.org/officeDocument/2006/relationships/hyperlink" Target="https://www.amazon.in/Redmi-9A-Sport-Octa-core-Processor/dp/B09GFLXVH9/ref=sr_1_40?qid=1672895755&amp;s=electronics&amp;sr=1-40" TargetMode="External"/><Relationship Id="rId743" Type="http://schemas.openxmlformats.org/officeDocument/2006/relationships/hyperlink" Target="https://m.media-amazon.com/images/I/41i7LM0pGwL._SX300_SY300_QL70_ML2_.jpg" TargetMode="External"/><Relationship Id="rId742" Type="http://schemas.openxmlformats.org/officeDocument/2006/relationships/hyperlink" Target="https://www.amazon.in/Redmi-Activ-Carbon-Black-Storage/dp/B09GFPVD9Y/ref=sr_1_39?qid=1672895755&amp;s=electronics&amp;sr=1-39" TargetMode="External"/><Relationship Id="rId749" Type="http://schemas.openxmlformats.org/officeDocument/2006/relationships/hyperlink" Target="https://m.media-amazon.com/images/I/212redZnCCL._SX300_SY300_QL70_ML2_.jpg" TargetMode="External"/><Relationship Id="rId748" Type="http://schemas.openxmlformats.org/officeDocument/2006/relationships/hyperlink" Target="https://www.amazon.in/Redmi-Storage-Battery-Finger-Booster/dp/B09XB7DPW1/ref=sr_1_42?qid=1672895755&amp;s=electronics&amp;sr=1-42" TargetMode="External"/><Relationship Id="rId747" Type="http://schemas.openxmlformats.org/officeDocument/2006/relationships/hyperlink" Target="https://m.media-amazon.com/images/I/41wNAXmtvIL._SX300_SY300_QL70_ML2_.jpg" TargetMode="External"/><Relationship Id="rId746" Type="http://schemas.openxmlformats.org/officeDocument/2006/relationships/hyperlink" Target="https://www.amazon.in/Fire-Boltt-Bluetooth-Calling-Assistance-Resolution/dp/B0BF4YBLPX/ref=sr_1_41?qid=1672895755&amp;s=electronics&amp;sr=1-41" TargetMode="External"/><Relationship Id="rId48" Type="http://schemas.openxmlformats.org/officeDocument/2006/relationships/hyperlink" Target="https://www.amazon.in/Flix-Micro-Cable-Smartphone-Black/dp/B09NHVCHS9/ref=sr_1_25?qid=1672909125&amp;s=electronics&amp;sr=1-25" TargetMode="External"/><Relationship Id="rId47" Type="http://schemas.openxmlformats.org/officeDocument/2006/relationships/hyperlink" Target="https://m.media-amazon.com/images/I/31qGpf8uzuL._SY445_SX342_QL70_FMwebp_.jpg" TargetMode="External"/><Relationship Id="rId49" Type="http://schemas.openxmlformats.org/officeDocument/2006/relationships/hyperlink" Target="https://m.media-amazon.com/images/I/41gikeSuhAL._SY300_SX300_QL70_FMwebp_.jpg" TargetMode="External"/><Relationship Id="rId2660" Type="http://schemas.openxmlformats.org/officeDocument/2006/relationships/hyperlink" Target="https://www.amazon.in/InstaCuppa-Handheld-Operated-Electric-Stainless/dp/B0763K5HLQ/ref=sr_1_350?qid=1672923610&amp;s=kitchen&amp;sr=1-350" TargetMode="External"/><Relationship Id="rId741" Type="http://schemas.openxmlformats.org/officeDocument/2006/relationships/hyperlink" Target="https://m.media-amazon.com/images/I/416SpYgTVYL._SX300_SY300_QL70_ML2_.jpg" TargetMode="External"/><Relationship Id="rId1330" Type="http://schemas.openxmlformats.org/officeDocument/2006/relationships/hyperlink" Target="https://www.amazon.in/Boat-Rockerz-550-Headphone-Aesthetics/dp/B0856HY85J/ref=sr_1_85?qid=1672902998&amp;s=computers&amp;sr=1-85" TargetMode="External"/><Relationship Id="rId2661" Type="http://schemas.openxmlformats.org/officeDocument/2006/relationships/hyperlink" Target="https://m.media-amazon.com/images/W/WEBP_402378-T1/images/I/21df9THeM-L._SX300_SY300_QL70_FMwebp_.jpg" TargetMode="External"/><Relationship Id="rId740" Type="http://schemas.openxmlformats.org/officeDocument/2006/relationships/hyperlink" Target="https://www.amazon.in/Wayona-Braided-WN3LG1-Syncing-Charging/dp/B07JW9H4J1/ref=sr_1_38?qid=1672895755&amp;s=electronics&amp;sr=1-38" TargetMode="External"/><Relationship Id="rId1331" Type="http://schemas.openxmlformats.org/officeDocument/2006/relationships/hyperlink" Target="https://m.media-amazon.com/images/I/31Rn5CAJDBL._SX300_SY300_QL70_FMwebp_.jpg" TargetMode="External"/><Relationship Id="rId2662" Type="http://schemas.openxmlformats.org/officeDocument/2006/relationships/hyperlink" Target="https://www.amazon.in/Goodscity-Garment-Steamer-Clothes-Steam/dp/B09PDZNSBG/ref=sr_1_351?qid=1672923610&amp;s=kitchen&amp;sr=1-351" TargetMode="External"/><Relationship Id="rId1332" Type="http://schemas.openxmlformats.org/officeDocument/2006/relationships/hyperlink" Target="https://www.amazon.in/Mi-Earphones-Basic-Mic-Black/dp/B07CD2BN46/ref=sr_1_87?qid=1672902998&amp;s=computers&amp;sr=1-87" TargetMode="External"/><Relationship Id="rId2663" Type="http://schemas.openxmlformats.org/officeDocument/2006/relationships/hyperlink" Target="https://m.media-amazon.com/images/I/41SWYTwG5-L._SX300_SY300_QL70_FMwebp_.jpg" TargetMode="External"/><Relationship Id="rId1333" Type="http://schemas.openxmlformats.org/officeDocument/2006/relationships/hyperlink" Target="https://m.media-amazon.com/images/I/51JF5xTgNhL._SX300_SY300_QL70_FMwebp_.jpg" TargetMode="External"/><Relationship Id="rId2664" Type="http://schemas.openxmlformats.org/officeDocument/2006/relationships/hyperlink" Target="https://www.amazon.in/Solidaire-550-Watt-Mixer-Grinder-SLD-550-B/dp/B085LPT5F4/ref=sr_1_356?qid=1672923610&amp;s=kitchen&amp;sr=1-356" TargetMode="External"/><Relationship Id="rId1323" Type="http://schemas.openxmlformats.org/officeDocument/2006/relationships/hyperlink" Target="https://m.media-amazon.com/images/I/21psCtgM5BL._SX300_SY300_QL70_FMwebp_.jpg" TargetMode="External"/><Relationship Id="rId2654" Type="http://schemas.openxmlformats.org/officeDocument/2006/relationships/hyperlink" Target="https://www.amazon.in/Havells-Instanio-3-Litre-Instant-Geyser/dp/B078JF6X9B/ref=sr_1_347?qid=1672923610&amp;s=kitchen&amp;sr=1-347" TargetMode="External"/><Relationship Id="rId1324" Type="http://schemas.openxmlformats.org/officeDocument/2006/relationships/hyperlink" Target="https://www.amazon.in/HP-Wireless-Mouse-X200-6VY95AA/dp/B083RCTXLL/ref=sr_1_82?qid=1672902998&amp;s=computers&amp;sr=1-82" TargetMode="External"/><Relationship Id="rId2655" Type="http://schemas.openxmlformats.org/officeDocument/2006/relationships/hyperlink" Target="https://m.media-amazon.com/images/W/WEBP_402378-T1/images/I/41875hbgKyL._SY300_SX300_QL70_FMwebp_.jpg" TargetMode="External"/><Relationship Id="rId31" Type="http://schemas.openxmlformats.org/officeDocument/2006/relationships/hyperlink" Target="https://m.media-amazon.com/images/W/WEBP_402378-T1/images/I/31gaP7qpBNL._SX300_SY300_QL70_FMwebp_.jpg" TargetMode="External"/><Relationship Id="rId1325" Type="http://schemas.openxmlformats.org/officeDocument/2006/relationships/hyperlink" Target="https://m.media-amazon.com/images/W/WEBP_402378-T2/images/I/31PfpEPlg-L._SX300_SY300_QL70_FMwebp_.jpg" TargetMode="External"/><Relationship Id="rId2656" Type="http://schemas.openxmlformats.org/officeDocument/2006/relationships/hyperlink" Target="https://www.amazon.in/Rechargeable-whisks%EF%BC%8C3-Speed-Adjustable-Cappuccino-Bulletproof/dp/B08CGW4GYR/ref=sr_1_348?qid=1672923610&amp;s=kitchen&amp;sr=1-348" TargetMode="External"/><Relationship Id="rId30" Type="http://schemas.openxmlformats.org/officeDocument/2006/relationships/hyperlink" Target="https://www.amazon.in/Portronics-Konnect-POR-1401-Charging-Function/dp/B09KLVMZ3B/ref=sr_1_16?qid=1672909124&amp;s=electronics&amp;sr=1-16" TargetMode="External"/><Relationship Id="rId1326" Type="http://schemas.openxmlformats.org/officeDocument/2006/relationships/hyperlink" Target="https://www.amazon.in/Mini-UPS-Router-WiFi-12V/dp/B08HLZ28QC/ref=sr_1_83?qid=1672902998&amp;s=computers&amp;sr=1-83" TargetMode="External"/><Relationship Id="rId2657" Type="http://schemas.openxmlformats.org/officeDocument/2006/relationships/hyperlink" Target="https://m.media-amazon.com/images/W/WEBP_402378-T2/images/I/419H62Is66L._SX300_SY300_QL70_FMwebp_.jpg" TargetMode="External"/><Relationship Id="rId33" Type="http://schemas.openxmlformats.org/officeDocument/2006/relationships/hyperlink" Target="https://m.media-amazon.com/images/I/51fmHk3km+L._SX300_SY300_.jpg" TargetMode="External"/><Relationship Id="rId1327" Type="http://schemas.openxmlformats.org/officeDocument/2006/relationships/hyperlink" Target="https://m.media-amazon.com/images/I/41VDUqScJFL._SX300_SY300_QL70_FMwebp_.jpg" TargetMode="External"/><Relationship Id="rId2658" Type="http://schemas.openxmlformats.org/officeDocument/2006/relationships/hyperlink" Target="https://www.amazon.in/Panasonic-SR-WA22H-5-4-Litre-Automatic-Cooker/dp/B00A328ENA/ref=sr_1_349?qid=1672923610&amp;s=kitchen&amp;sr=1-349" TargetMode="External"/><Relationship Id="rId32" Type="http://schemas.openxmlformats.org/officeDocument/2006/relationships/hyperlink" Target="https://www.amazon.in/Mi-Braided-USB-Type-C-Cable/dp/B083342NKJ/ref=sr_1_17?qid=1672909124&amp;s=electronics&amp;sr=1-17" TargetMode="External"/><Relationship Id="rId1328" Type="http://schemas.openxmlformats.org/officeDocument/2006/relationships/hyperlink" Target="https://www.amazon.in/TP-Link-Archer-C6-Wireless-MU-MIMO/dp/B07GVR9TG7/ref=sr_1_84?qid=1672902998&amp;s=computers&amp;sr=1-84" TargetMode="External"/><Relationship Id="rId2659" Type="http://schemas.openxmlformats.org/officeDocument/2006/relationships/hyperlink" Target="https://m.media-amazon.com/images/I/41Lfns2oFNL._SX300_SY300_QL70_FMwebp_.jpg" TargetMode="External"/><Relationship Id="rId35" Type="http://schemas.openxmlformats.org/officeDocument/2006/relationships/hyperlink" Target="https://m.media-amazon.com/images/I/41d84o5-M-L._SY445_SX342_QL70_FMwebp_.jpg" TargetMode="External"/><Relationship Id="rId1329" Type="http://schemas.openxmlformats.org/officeDocument/2006/relationships/hyperlink" Target="https://m.media-amazon.com/images/W/WEBP_402378-T2/images/I/41PlZjYsy-L._SX300_SY300_QL70_FMwebp_.jpg" TargetMode="External"/><Relationship Id="rId34" Type="http://schemas.openxmlformats.org/officeDocument/2006/relationships/hyperlink" Target="https://www.amazon.in/MI-inches-Ready-Android-L32M7-5AIN/dp/B0B6F7LX4C/ref=sr_1_18?qid=1672909124&amp;s=electronics&amp;sr=1-18" TargetMode="External"/><Relationship Id="rId739" Type="http://schemas.openxmlformats.org/officeDocument/2006/relationships/hyperlink" Target="https://m.media-amazon.com/images/I/51UsScvHQNL._SX300_SY300_QL70_ML2_.jpg" TargetMode="External"/><Relationship Id="rId734" Type="http://schemas.openxmlformats.org/officeDocument/2006/relationships/hyperlink" Target="https://www.amazon.in/Samsung-Storage-6000mAh-Purchased-Separately/dp/B09TWH8YHM/ref=sr_1_35?qid=1672895755&amp;s=electronics&amp;sr=1-35" TargetMode="External"/><Relationship Id="rId733" Type="http://schemas.openxmlformats.org/officeDocument/2006/relationships/hyperlink" Target="https://m.media-amazon.com/images/I/419KF2t1nML._SX300_SY300_QL70_ML2_.jpg" TargetMode="External"/><Relationship Id="rId732" Type="http://schemas.openxmlformats.org/officeDocument/2006/relationships/hyperlink" Target="https://www.amazon.in/Fire-Boltt-Smartwatch-Bluetooth-Calling-Assistance/dp/B09YV4MW2T/ref=sr_1_34?qid=1672895755&amp;s=electronics&amp;sr=1-34" TargetMode="External"/><Relationship Id="rId731" Type="http://schemas.openxmlformats.org/officeDocument/2006/relationships/hyperlink" Target="https://m.media-amazon.com/images/I/41Mce3f9faL._SX300_SY300_QL70_ML2_.jpg" TargetMode="External"/><Relationship Id="rId738" Type="http://schemas.openxmlformats.org/officeDocument/2006/relationships/hyperlink" Target="https://www.amazon.in/Fire-Boltt-Bluetooth-Calling-Assistance-Resolution/dp/B0BF563HB4/ref=sr_1_37?qid=1672895755&amp;s=electronics&amp;sr=1-37" TargetMode="External"/><Relationship Id="rId737" Type="http://schemas.openxmlformats.org/officeDocument/2006/relationships/hyperlink" Target="https://m.media-amazon.com/images/I/41ivjqdXb0L._SX300_SY300_QL70_ML2_.jpg" TargetMode="External"/><Relationship Id="rId736" Type="http://schemas.openxmlformats.org/officeDocument/2006/relationships/hyperlink" Target="https://www.amazon.in/iQOO-Chromatic-Storage-Snapdragon-Processor/dp/B07WGMMQGP/ref=sr_1_36?qid=1672895755&amp;s=electronics&amp;sr=1-36" TargetMode="External"/><Relationship Id="rId735" Type="http://schemas.openxmlformats.org/officeDocument/2006/relationships/hyperlink" Target="https://m.media-amazon.com/images/I/41OaM+9ZHXL._SY300_SX300_.jpg" TargetMode="External"/><Relationship Id="rId37" Type="http://schemas.openxmlformats.org/officeDocument/2006/relationships/hyperlink" Target="https://m.media-amazon.com/images/W/WEBP_402378-T1/images/I/41xwPQLxTML._SX300_SY300_QL70_FMwebp_.jpg" TargetMode="External"/><Relationship Id="rId36" Type="http://schemas.openxmlformats.org/officeDocument/2006/relationships/hyperlink" Target="https://www.amazon.in/Ambrane-Unbreakable-Charging-Braided-Cable/dp/B082LSVT4B/ref=sr_1_19?qid=1672909124&amp;s=electronics&amp;sr=1-19" TargetMode="External"/><Relationship Id="rId39" Type="http://schemas.openxmlformats.org/officeDocument/2006/relationships/hyperlink" Target="https://m.media-amazon.com/images/W/WEBP_402378-T2/images/I/51v-2Nzr+ML._SY300_SX300_.jpg" TargetMode="External"/><Relationship Id="rId38" Type="http://schemas.openxmlformats.org/officeDocument/2006/relationships/hyperlink" Target="https://www.amazon.in/boAt-A325-Tangle-Free-Charging-Transmission/dp/B08WRBG3XW/ref=sr_1_20?qid=1672909124&amp;s=electronics&amp;sr=1-20" TargetMode="External"/><Relationship Id="rId730" Type="http://schemas.openxmlformats.org/officeDocument/2006/relationships/hyperlink" Target="https://www.amazon.in/Fire-Boltt-Bluetooth-Calling-Assistance-Resolution/dp/B0BF54972T/ref=sr_1_33?qid=1672895755&amp;s=electronics&amp;sr=1-33" TargetMode="External"/><Relationship Id="rId2650" Type="http://schemas.openxmlformats.org/officeDocument/2006/relationships/hyperlink" Target="https://www.amazon.in/SM1515NEW-Sandwich-Floating-Hinges-1000Watt/dp/B0B5RP43VN/ref=sr_1_345?qid=1672923610&amp;s=kitchen&amp;sr=1-345" TargetMode="External"/><Relationship Id="rId1320" Type="http://schemas.openxmlformats.org/officeDocument/2006/relationships/hyperlink" Target="https://www.amazon.in/Casio-Non-Programmable-Scientific-Calculator-Functions/dp/B00AXHBBXU/ref=sr_1_79?qid=1672902998&amp;s=computers&amp;sr=1-79" TargetMode="External"/><Relationship Id="rId2651" Type="http://schemas.openxmlformats.org/officeDocument/2006/relationships/hyperlink" Target="https://m.media-amazon.com/images/I/31TnmukIucL._SX300_SY300_QL70_FMwebp_.jpg" TargetMode="External"/><Relationship Id="rId1321" Type="http://schemas.openxmlformats.org/officeDocument/2006/relationships/hyperlink" Target="https://m.media-amazon.com/images/I/412CjF5u2iL._SX300_SY300_QL70_FMwebp_.jpg" TargetMode="External"/><Relationship Id="rId2652" Type="http://schemas.openxmlformats.org/officeDocument/2006/relationships/hyperlink" Target="https://www.amazon.in/Eureka-Forbes-Aquaguard-boiling-Technology/dp/B096NTB9XT/ref=sr_1_346?qid=1672923610&amp;s=kitchen&amp;sr=1-346" TargetMode="External"/><Relationship Id="rId1322" Type="http://schemas.openxmlformats.org/officeDocument/2006/relationships/hyperlink" Target="https://www.amazon.in/Tygot-YouTube-Shooting-Foldable-Lightweight/dp/B08MCD9JFY/ref=sr_1_80?qid=1672902998&amp;s=computers&amp;sr=1-80" TargetMode="External"/><Relationship Id="rId2653" Type="http://schemas.openxmlformats.org/officeDocument/2006/relationships/hyperlink" Target="https://m.media-amazon.com/images/W/WEBP_402378-T2/images/I/31991seDfcL._SY300_SX300_QL70_FMwebp_.jpg" TargetMode="External"/><Relationship Id="rId1356" Type="http://schemas.openxmlformats.org/officeDocument/2006/relationships/hyperlink" Target="https://www.amazon.in/boAt-Smartwatch-Multiple-Monitoring-Resistance/dp/B096VF5YYF/ref=sr_1_100?qid=1672903000&amp;s=computers&amp;sr=1-100" TargetMode="External"/><Relationship Id="rId2203" Type="http://schemas.openxmlformats.org/officeDocument/2006/relationships/hyperlink" Target="https://m.media-amazon.com/images/W/WEBP_402378-T1/images/I/31KGeL7u8hL._SX300_SY300_QL70_FMwebp_.jpg" TargetMode="External"/><Relationship Id="rId2687" Type="http://schemas.openxmlformats.org/officeDocument/2006/relationships/hyperlink" Target="https://m.media-amazon.com/images/W/WEBP_402378-T1/images/I/413XAuyrxWL._SX300_SY300_QL70_FMwebp_.jpg" TargetMode="External"/><Relationship Id="rId1357" Type="http://schemas.openxmlformats.org/officeDocument/2006/relationships/hyperlink" Target="https://m.media-amazon.com/images/W/WEBP_402378-T2/images/I/51SzLWO7e+L._SY300_SX300_.jpg" TargetMode="External"/><Relationship Id="rId2204" Type="http://schemas.openxmlformats.org/officeDocument/2006/relationships/hyperlink" Target="https://www.amazon.in/Crompton-Gracee-Instant-Heater-Geyser/dp/B0B3X2BY3M/ref=sr_1_102?qid=1672923595&amp;s=kitchen&amp;sr=1-102" TargetMode="External"/><Relationship Id="rId2688" Type="http://schemas.openxmlformats.org/officeDocument/2006/relationships/hyperlink" Target="https://www.amazon.in/Inalsa-Easy-Mix-200-Watt-Mixer/dp/B075K76YW1/ref=sr_1_367?qid=1672923611&amp;s=kitchen&amp;sr=1-367" TargetMode="External"/><Relationship Id="rId20" Type="http://schemas.openxmlformats.org/officeDocument/2006/relationships/hyperlink" Target="https://www.amazon.in/Ambrane-Unbreakable-Charging-Braided-Android/dp/B082LZGK39/ref=sr_1_11?qid=1672909124&amp;s=electronics&amp;sr=1-11" TargetMode="External"/><Relationship Id="rId1358" Type="http://schemas.openxmlformats.org/officeDocument/2006/relationships/hyperlink" Target="https://www.amazon.in/Notebook-MacBook-Computer-Anti-Skid-Mousepad/dp/B08QJJCY2Q/ref=sr_1_101?qid=1672903000&amp;s=computers&amp;sr=1-101" TargetMode="External"/><Relationship Id="rId2205" Type="http://schemas.openxmlformats.org/officeDocument/2006/relationships/hyperlink" Target="https://m.media-amazon.com/images/I/416ICdLhYGL._SX300_SY300_QL70_FMwebp_.jpg" TargetMode="External"/><Relationship Id="rId2689" Type="http://schemas.openxmlformats.org/officeDocument/2006/relationships/hyperlink" Target="https://m.media-amazon.com/images/W/WEBP_402378-T1/images/I/51y3Y6qZScL._SY300_SX300_QL70_FMwebp_.jpg" TargetMode="External"/><Relationship Id="rId1359" Type="http://schemas.openxmlformats.org/officeDocument/2006/relationships/hyperlink" Target="https://m.media-amazon.com/images/W/WEBP_402378-T1/images/I/41PcrlfQ2iL._SX300_SY300_QL70_FMwebp_.jpg" TargetMode="External"/><Relationship Id="rId2206" Type="http://schemas.openxmlformats.org/officeDocument/2006/relationships/hyperlink" Target="https://www.amazon.in/Bajaj-DX-600-Watts-Light-Weight/dp/B00F159RIK/ref=sr_1_100?qid=1672923596&amp;s=kitchen&amp;sr=1-100" TargetMode="External"/><Relationship Id="rId22" Type="http://schemas.openxmlformats.org/officeDocument/2006/relationships/hyperlink" Target="https://www.amazon.in/Portronics-POR-1081-Charging-1-2Meter-Function/dp/B08CF3D7QR/ref=sr_1_12?qid=1672909124&amp;s=electronics&amp;sr=1-12" TargetMode="External"/><Relationship Id="rId2207" Type="http://schemas.openxmlformats.org/officeDocument/2006/relationships/hyperlink" Target="https://m.media-amazon.com/images/I/31XMh-zc1IL._SX300_SY300_QL70_FMwebp_.jpg" TargetMode="External"/><Relationship Id="rId21" Type="http://schemas.openxmlformats.org/officeDocument/2006/relationships/hyperlink" Target="https://m.media-amazon.com/images/I/31dJ+lXJq3L._SY300_SX300_.jpg" TargetMode="External"/><Relationship Id="rId2208" Type="http://schemas.openxmlformats.org/officeDocument/2006/relationships/hyperlink" Target="https://www.amazon.in/Bajaj-Waterproof-Watts-Immersion-Heater/dp/B08MV82R99/ref=sr_1_101?qid=1672923596&amp;s=kitchen&amp;sr=1-101" TargetMode="External"/><Relationship Id="rId24" Type="http://schemas.openxmlformats.org/officeDocument/2006/relationships/hyperlink" Target="https://www.amazon.in/Rugged-Extra-Tough-Unbreakable-Braided/dp/B0789LZTCJ/ref=sr_1_13?qid=1672909124&amp;s=electronics&amp;sr=1-13" TargetMode="External"/><Relationship Id="rId2209" Type="http://schemas.openxmlformats.org/officeDocument/2006/relationships/hyperlink" Target="https://m.media-amazon.com/images/W/WEBP_402378-T1/images/I/416t5HILjUL._SX300_SY300_QL70_FMwebp_.jpg" TargetMode="External"/><Relationship Id="rId23" Type="http://schemas.openxmlformats.org/officeDocument/2006/relationships/hyperlink" Target="https://m.media-amazon.com/images/I/41SDfuK7L2L._SX300_SY300_QL70_FMwebp_.jpg" TargetMode="External"/><Relationship Id="rId767" Type="http://schemas.openxmlformats.org/officeDocument/2006/relationships/hyperlink" Target="https://m.media-amazon.com/images/I/51UzDSGpNWL._SX300_SY300_QL70_ML2_.jpg" TargetMode="External"/><Relationship Id="rId766" Type="http://schemas.openxmlformats.org/officeDocument/2006/relationships/hyperlink" Target="https://www.amazon.in/DURACELL-Charger-Qualcomm-Certified-Charge/dp/B09FFK1PQG/ref=sr_1_51?qid=1672895762&amp;s=electronics&amp;sr=1-51" TargetMode="External"/><Relationship Id="rId765" Type="http://schemas.openxmlformats.org/officeDocument/2006/relationships/hyperlink" Target="https://m.media-amazon.com/images/I/31dYcDtt38L._SX300_SY300_QL70_ML2_.jpg" TargetMode="External"/><Relationship Id="rId764" Type="http://schemas.openxmlformats.org/officeDocument/2006/relationships/hyperlink" Target="https://www.amazon.in/Redmi-Storage-Battery-Finger-Booster/dp/B09XB7SRQ5/ref=sr_1_50?qid=1672895762&amp;s=electronics&amp;sr=1-50" TargetMode="External"/><Relationship Id="rId769" Type="http://schemas.openxmlformats.org/officeDocument/2006/relationships/hyperlink" Target="https://m.media-amazon.com/images/I/41m7DLY3yGL._SX300_SY300_QL70_ML2_.jpg" TargetMode="External"/><Relationship Id="rId768" Type="http://schemas.openxmlformats.org/officeDocument/2006/relationships/hyperlink" Target="https://www.amazon.in/realme-Storage-Processor-Triple-Display/dp/B09RMQYHLH/ref=sr_1_52?qid=1672895762&amp;s=electronics&amp;sr=1-52" TargetMode="External"/><Relationship Id="rId26" Type="http://schemas.openxmlformats.org/officeDocument/2006/relationships/hyperlink" Target="https://www.amazon.in/AmazonBasics-Flexible-HDMI-Cable-3-Foot/dp/B07KSMBL2H/ref=sr_1_14?qid=1672909124&amp;s=electronics&amp;sr=1-14" TargetMode="External"/><Relationship Id="rId25" Type="http://schemas.openxmlformats.org/officeDocument/2006/relationships/hyperlink" Target="https://m.media-amazon.com/images/I/41nPYaWA+ML._SY300_SX300_.jpg" TargetMode="External"/><Relationship Id="rId2680" Type="http://schemas.openxmlformats.org/officeDocument/2006/relationships/hyperlink" Target="https://www.amazon.in/Crompton-IHL251-1500-Watt-Immersion-Heater/dp/B07K2HVKLL/ref=sr_1_366?qid=1672923610&amp;s=kitchen&amp;sr=1-366" TargetMode="External"/><Relationship Id="rId28" Type="http://schemas.openxmlformats.org/officeDocument/2006/relationships/hyperlink" Target="https://www.amazon.in/Portronics-Konnect-Delivery-Support-Braided/dp/B085DTN6R2/ref=sr_1_15?qid=1672909124&amp;s=electronics&amp;sr=1-15" TargetMode="External"/><Relationship Id="rId1350" Type="http://schemas.openxmlformats.org/officeDocument/2006/relationships/hyperlink" Target="https://www.amazon.in/Panasonic-Lithium-CR2032-5BE-Battery/dp/B00LVMTA2A/ref=sr_1_97?qid=1672903000&amp;s=computers&amp;sr=1-97" TargetMode="External"/><Relationship Id="rId2681" Type="http://schemas.openxmlformats.org/officeDocument/2006/relationships/hyperlink" Target="https://m.media-amazon.com/images/I/41VYlxCZqLL._SX300_SY300_QL70_FMwebp_.jpg" TargetMode="External"/><Relationship Id="rId27" Type="http://schemas.openxmlformats.org/officeDocument/2006/relationships/hyperlink" Target="https://m.media-amazon.com/images/I/31J6qGhAL9L._SX300_SY300_QL70_FMwebp_.jpg" TargetMode="External"/><Relationship Id="rId1351" Type="http://schemas.openxmlformats.org/officeDocument/2006/relationships/hyperlink" Target="https://m.media-amazon.com/images/I/51EJirBX6bL._SY300_SX300_QL70_FMwebp_.jpg" TargetMode="External"/><Relationship Id="rId2682" Type="http://schemas.openxmlformats.org/officeDocument/2006/relationships/hyperlink" Target="https://www.amazon.in/SaiEllin-Heater-Portable-Bedroom-Compact/dp/B09MQ9PDHR/ref=sr_1_364?qid=1672923611&amp;s=kitchen&amp;sr=1-364" TargetMode="External"/><Relationship Id="rId763" Type="http://schemas.openxmlformats.org/officeDocument/2006/relationships/hyperlink" Target="https://m.media-amazon.com/images/I/41VcqwZ-O8L._SX300_SY300_QL70_ML2_.jpg" TargetMode="External"/><Relationship Id="rId1352" Type="http://schemas.openxmlformats.org/officeDocument/2006/relationships/hyperlink" Target="https://www.amazon.in/Multi-Purpose-Foldable-Portable-Ergonomic-Non-Slip/dp/B07TR5HSR9/ref=sr_1_98?qid=1672903000&amp;s=computers&amp;sr=1-98" TargetMode="External"/><Relationship Id="rId2683" Type="http://schemas.openxmlformats.org/officeDocument/2006/relationships/hyperlink" Target="https://m.media-amazon.com/images/I/31MEXd6TAoL._SX300_SY300_QL70_FMwebp_.jpg" TargetMode="External"/><Relationship Id="rId29" Type="http://schemas.openxmlformats.org/officeDocument/2006/relationships/hyperlink" Target="https://m.media-amazon.com/images/W/WEBP_402378-T2/images/I/41R08zLK69L._SX300_SY300_QL70_FMwebp_.jpg" TargetMode="External"/><Relationship Id="rId762" Type="http://schemas.openxmlformats.org/officeDocument/2006/relationships/hyperlink" Target="https://www.amazon.in/Fire-Boltt-Bluetooth-Calling-Assistance-Resolution/dp/B0BF54LXW6/ref=sr_1_49?qid=1672895762&amp;s=electronics&amp;sr=1-49" TargetMode="External"/><Relationship Id="rId1353" Type="http://schemas.openxmlformats.org/officeDocument/2006/relationships/hyperlink" Target="https://m.media-amazon.com/images/W/WEBP_402378-T1/images/I/410l0pKc2OL._SX300_SY300_QL70_FMwebp_.jpg" TargetMode="External"/><Relationship Id="rId2200" Type="http://schemas.openxmlformats.org/officeDocument/2006/relationships/hyperlink" Target="https://www.amazon.in/Pigeon-Stovekraft-Quartz-Electric-Kettle/dp/B07WGPBXY9/ref=sr_1_100?qid=1672923595&amp;s=kitchen&amp;sr=1-100" TargetMode="External"/><Relationship Id="rId2684" Type="http://schemas.openxmlformats.org/officeDocument/2006/relationships/hyperlink" Target="https://www.amazon.in/Bajaj-Majesty-Duetto-LPG-6-Litre/dp/B014HDJ7ZE/ref=sr_1_365?qid=1672923611&amp;s=kitchen&amp;sr=1-365" TargetMode="External"/><Relationship Id="rId761" Type="http://schemas.openxmlformats.org/officeDocument/2006/relationships/hyperlink" Target="https://m.media-amazon.com/images/I/41Fq27ZjJfL._SX300_SY300_QL70_ML2_.jpg" TargetMode="External"/><Relationship Id="rId1354" Type="http://schemas.openxmlformats.org/officeDocument/2006/relationships/hyperlink" Target="https://www.amazon.in/SanDisk-Ultra-Drive-Pendrive-Mobile/dp/B0819ZZK5K/ref=sr_1_99?qid=1672903000&amp;s=computers&amp;sr=1-99" TargetMode="External"/><Relationship Id="rId2201" Type="http://schemas.openxmlformats.org/officeDocument/2006/relationships/hyperlink" Target="https://m.media-amazon.com/images/I/41Y4vsQHt6L._SX300_SY300_QL70_FMwebp_.jpg" TargetMode="External"/><Relationship Id="rId2685" Type="http://schemas.openxmlformats.org/officeDocument/2006/relationships/hyperlink" Target="https://m.media-amazon.com/images/I/41ady4ISpWL._SX300_SY300_QL70_FMwebp_.jpg" TargetMode="External"/><Relationship Id="rId760" Type="http://schemas.openxmlformats.org/officeDocument/2006/relationships/hyperlink" Target="https://www.amazon.in/Sounce-iPhone-Charging-Compatible-Devices/dp/B096MSW6CT/ref=sr_1_48?qid=1672895755&amp;s=electronics&amp;sr=1-48" TargetMode="External"/><Relationship Id="rId1355" Type="http://schemas.openxmlformats.org/officeDocument/2006/relationships/hyperlink" Target="https://m.media-amazon.com/images/I/41pfjyUPZLL._SX300_SY300_QL70_FMwebp_.jpg" TargetMode="External"/><Relationship Id="rId2202" Type="http://schemas.openxmlformats.org/officeDocument/2006/relationships/hyperlink" Target="https://www.amazon.in/Maharaja-Whiteline-Lava-1200-Watt-Helogen/dp/B00KRCBA6E/ref=sr_1_101?qid=1672923595&amp;s=kitchen&amp;sr=1-101" TargetMode="External"/><Relationship Id="rId2686" Type="http://schemas.openxmlformats.org/officeDocument/2006/relationships/hyperlink" Target="https://www.amazon.in/Black-Decker-BXIR2201IN-2200-Watt-Cordless/dp/B07D2NMTTV/ref=sr_1_366?qid=1672923611&amp;s=kitchen&amp;sr=1-366" TargetMode="External"/><Relationship Id="rId1345" Type="http://schemas.openxmlformats.org/officeDocument/2006/relationships/hyperlink" Target="https://m.media-amazon.com/images/W/WEBP_402378-T1/images/I/511g3fIVsqL._SY300_SX300_QL70_FMwebp_.jpg" TargetMode="External"/><Relationship Id="rId2676" Type="http://schemas.openxmlformats.org/officeDocument/2006/relationships/hyperlink" Target="https://www.amazon.in/Wipro-Smartlife-Super-Deluxe-Iron/dp/B00B7GKXMG/ref=sr_1_364?qid=1672923610&amp;s=kitchen&amp;sr=1-364" TargetMode="External"/><Relationship Id="rId1346" Type="http://schemas.openxmlformats.org/officeDocument/2006/relationships/hyperlink" Target="https://www.amazon.in/GIZGA-Protector-Charging-Protective-G55/dp/B08MTCKDYN/ref=sr_1_94?qid=1672902998&amp;s=computers&amp;sr=1-94" TargetMode="External"/><Relationship Id="rId2677" Type="http://schemas.openxmlformats.org/officeDocument/2006/relationships/hyperlink" Target="https://m.media-amazon.com/images/I/41bdE73aspL._SX300_SY300_QL70_FMwebp_.jpg" TargetMode="External"/><Relationship Id="rId1347" Type="http://schemas.openxmlformats.org/officeDocument/2006/relationships/hyperlink" Target="https://m.media-amazon.com/images/W/WEBP_402378-T2/images/I/31dJ+lXJq3L._SY300_SX300_.jpg" TargetMode="External"/><Relationship Id="rId2678" Type="http://schemas.openxmlformats.org/officeDocument/2006/relationships/hyperlink" Target="https://www.amazon.in/AmazonBasics-VCS35B15K-C-1-5-Litre-Bagless-Cylinder/dp/B07H3N8RJH/ref=sr_1_365?qid=1672923610&amp;s=kitchen&amp;sr=1-365" TargetMode="External"/><Relationship Id="rId1348" Type="http://schemas.openxmlformats.org/officeDocument/2006/relationships/hyperlink" Target="https://www.amazon.in/Portronics-POR-1081-Charging-1-2Meter-Function/dp/B08CF3D7QR/ref=sr_1_95?qid=1672902998&amp;s=computers&amp;sr=1-95" TargetMode="External"/><Relationship Id="rId2679" Type="http://schemas.openxmlformats.org/officeDocument/2006/relationships/hyperlink" Target="https://m.media-amazon.com/images/W/WEBP_402378-T2/images/I/31pzC6I+bEL._SY300_SX300_.jpg" TargetMode="External"/><Relationship Id="rId11" Type="http://schemas.openxmlformats.org/officeDocument/2006/relationships/hyperlink" Target="https://m.media-amazon.com/images/I/31wOPjcSxlL._SX300_SY300_QL70_FMwebp_.jpg" TargetMode="External"/><Relationship Id="rId1349" Type="http://schemas.openxmlformats.org/officeDocument/2006/relationships/hyperlink" Target="https://m.media-amazon.com/images/W/WEBP_402378-T1/images/I/5145vqMSaTL._SY300_SX300_QL70_FMwebp_.jpg" TargetMode="External"/><Relationship Id="rId10" Type="http://schemas.openxmlformats.org/officeDocument/2006/relationships/hyperlink" Target="https://www.amazon.in/Portronics-Konnect-POR-1080-Charging-Function/dp/B08CF3B7N1/ref=sr_1_5?qid=1672909124&amp;s=electronics&amp;sr=1-5" TargetMode="External"/><Relationship Id="rId13" Type="http://schemas.openxmlformats.org/officeDocument/2006/relationships/hyperlink" Target="https://m.media-amazon.com/images/W/WEBP_402378-T2/images/I/41jlwEZpa5L._SX300_SY300_QL70_FMwebp_.jpg" TargetMode="External"/><Relationship Id="rId12" Type="http://schemas.openxmlformats.org/officeDocument/2006/relationships/hyperlink" Target="https://www.amazon.in/Solero-TB301-Charging-480Mbps-1-5-Meter/dp/B08Y1TFSP6/ref=sr_1_6?qid=1672909124&amp;s=electronics&amp;sr=1-6" TargetMode="External"/><Relationship Id="rId756" Type="http://schemas.openxmlformats.org/officeDocument/2006/relationships/hyperlink" Target="https://www.amazon.in/Ambrane-Unbreakable-Charging-Braided-Cable/dp/B098NS6PVG/ref=sr_1_46?qid=1672895755&amp;s=electronics&amp;sr=1-46" TargetMode="External"/><Relationship Id="rId755" Type="http://schemas.openxmlformats.org/officeDocument/2006/relationships/hyperlink" Target="https://m.media-amazon.com/images/I/31zOsqQOAOL._SY445_SX342_QL70_ML2_.jpg" TargetMode="External"/><Relationship Id="rId754" Type="http://schemas.openxmlformats.org/officeDocument/2006/relationships/hyperlink" Target="https://www.amazon.in/Noise-ColorFit-Bluetooth-Fully-Functional-Brightness/dp/B09ZQK9X8G/ref=sr_1_45?qid=1672895755&amp;s=electronics&amp;sr=1-45" TargetMode="External"/><Relationship Id="rId753" Type="http://schemas.openxmlformats.org/officeDocument/2006/relationships/hyperlink" Target="https://m.media-amazon.com/images/I/413x7j3Z30L._SX300_SY300_QL70_ML2_.jpg" TargetMode="External"/><Relationship Id="rId759" Type="http://schemas.openxmlformats.org/officeDocument/2006/relationships/hyperlink" Target="https://m.media-amazon.com/images/I/31IvNJZnmdL._SY445_SX342_QL70_ML2_.jpg" TargetMode="External"/><Relationship Id="rId758" Type="http://schemas.openxmlformats.org/officeDocument/2006/relationships/hyperlink" Target="https://www.amazon.in/iQOO-Stellar-Snapdragon-Purchased-Separately/dp/B07WJV6P1R/ref=sr_1_47?qid=1672895755&amp;s=electronics&amp;sr=1-47" TargetMode="External"/><Relationship Id="rId757" Type="http://schemas.openxmlformats.org/officeDocument/2006/relationships/hyperlink" Target="https://m.media-amazon.com/images/I/4105IiC5tDL._SX300_SY300_QL70_ML2_.jpg" TargetMode="External"/><Relationship Id="rId15" Type="http://schemas.openxmlformats.org/officeDocument/2006/relationships/hyperlink" Target="https://m.media-amazon.com/images/I/31XO-wfGGGL._SX300_SY300_QL70_FMwebp_.jpg" TargetMode="External"/><Relationship Id="rId14" Type="http://schemas.openxmlformats.org/officeDocument/2006/relationships/hyperlink" Target="https://www.amazon.in/boAt-Micro-USB-Tangle-Free-Transmission/dp/B08WRWPM22/ref=sr_1_8?qid=1672909124&amp;s=electronics&amp;sr=1-8" TargetMode="External"/><Relationship Id="rId17" Type="http://schemas.openxmlformats.org/officeDocument/2006/relationships/hyperlink" Target="https://m.media-amazon.com/images/W/WEBP_402378-T2/images/I/31e6ElWRymL._SX300_SY300_QL70_FMwebp_.jpg" TargetMode="External"/><Relationship Id="rId2670" Type="http://schemas.openxmlformats.org/officeDocument/2006/relationships/hyperlink" Target="https://www.amazon.in/HealthSense-New-Feel-Rechargeable-Electric-Sweaters/dp/B09474JWN6/ref=sr_1_361?qid=1672923610&amp;s=kitchen&amp;sr=1-361" TargetMode="External"/><Relationship Id="rId16" Type="http://schemas.openxmlformats.org/officeDocument/2006/relationships/hyperlink" Target="https://www.amazon.in/MI-MTCY001IN-USB-Type-C-Cable/dp/B08DDRGWTJ/ref=sr_1_9?qid=1672909124&amp;s=electronics&amp;sr=1-9" TargetMode="External"/><Relationship Id="rId1340" Type="http://schemas.openxmlformats.org/officeDocument/2006/relationships/hyperlink" Target="https://www.amazon.in/Zebronics-Wired-Optical-Mouse-Black/dp/B079Y6JZC8/ref=sr_1_91?qid=1672902998&amp;s=computers&amp;sr=1-91" TargetMode="External"/><Relationship Id="rId2671" Type="http://schemas.openxmlformats.org/officeDocument/2006/relationships/hyperlink" Target="https://m.media-amazon.com/images/W/WEBP_402378-T1/images/I/310umqMFDRL._SX300_SY300_QL70_FMwebp_.jpg" TargetMode="External"/><Relationship Id="rId19" Type="http://schemas.openxmlformats.org/officeDocument/2006/relationships/hyperlink" Target="https://m.media-amazon.com/images/W/WEBP_402378-T2/images/I/31kj3q4SepL._SY445_SX342_QL70_FMwebp_.jpg" TargetMode="External"/><Relationship Id="rId752" Type="http://schemas.openxmlformats.org/officeDocument/2006/relationships/hyperlink" Target="https://www.amazon.in/Fire-Boltt-Smartwatch-Resolution-Connection-Assistance/dp/B0B3N7LR6K/ref=sr_1_44?qid=1672895755&amp;s=electronics&amp;sr=1-44" TargetMode="External"/><Relationship Id="rId1341" Type="http://schemas.openxmlformats.org/officeDocument/2006/relationships/hyperlink" Target="https://m.media-amazon.com/images/W/WEBP_402378-T2/images/I/41Beq4WLggL._SX300_SY300_QL70_FMwebp_.jpg" TargetMode="External"/><Relationship Id="rId2672" Type="http://schemas.openxmlformats.org/officeDocument/2006/relationships/hyperlink" Target="https://www.amazon.in/AGARO-Portable-Capacity-Automatic-33603/dp/B09G2VTHQM/ref=sr_1_362?qid=1672923610&amp;s=kitchen&amp;sr=1-362" TargetMode="External"/><Relationship Id="rId18" Type="http://schemas.openxmlformats.org/officeDocument/2006/relationships/hyperlink" Target="https://www.amazon.in/TP-Link-TL-WN725N-150Mbps-Wireless-Adapter/dp/B008IFXQFU/ref=sr_1_10?qid=1672909124&amp;s=electronics&amp;sr=1-10" TargetMode="External"/><Relationship Id="rId751" Type="http://schemas.openxmlformats.org/officeDocument/2006/relationships/hyperlink" Target="https://m.media-amazon.com/images/I/41r1d8a2WGL._SX300_SY300_QL70_ML2_.jpg" TargetMode="External"/><Relationship Id="rId1342" Type="http://schemas.openxmlformats.org/officeDocument/2006/relationships/hyperlink" Target="https://www.amazon.in/Rockerz-370-Headphone-Bluetooth-Lightweight/dp/B0856HNMR7/ref=sr_1_92?qid=1672902998&amp;s=computers&amp;sr=1-92" TargetMode="External"/><Relationship Id="rId2673" Type="http://schemas.openxmlformats.org/officeDocument/2006/relationships/hyperlink" Target="https://m.media-amazon.com/images/W/WEBP_402378-T1/images/I/41e5RU3gPHL._SX300_SY300_QL70_FMwebp_.jpg" TargetMode="External"/><Relationship Id="rId750" Type="http://schemas.openxmlformats.org/officeDocument/2006/relationships/hyperlink" Target="https://www.amazon.in/AGARO-Type-C-USB-Female-Adapter/dp/B07PFJ5W31/ref=sr_1_43?qid=1672895755&amp;s=electronics&amp;sr=1-43" TargetMode="External"/><Relationship Id="rId1343" Type="http://schemas.openxmlformats.org/officeDocument/2006/relationships/hyperlink" Target="https://m.media-amazon.com/images/W/WEBP_402378-T2/images/I/31ZMMGdh5nL._SX300_SY300_QL70_FMwebp_.jpg" TargetMode="External"/><Relationship Id="rId2674" Type="http://schemas.openxmlformats.org/officeDocument/2006/relationships/hyperlink" Target="https://www.amazon.in/AGARO-Imperial-Slow-Juicer-Watts/dp/B07R679HTT/ref=sr_1_363?qid=1672923610&amp;s=kitchen&amp;sr=1-363" TargetMode="External"/><Relationship Id="rId1344" Type="http://schemas.openxmlformats.org/officeDocument/2006/relationships/hyperlink" Target="https://www.amazon.in/ZEBRONICS-Zeb-Astra-20-Wireless-Rechargeable/dp/B0B12K5BPM/ref=sr_1_93?qid=1672902998&amp;s=computers&amp;sr=1-93" TargetMode="External"/><Relationship Id="rId2675" Type="http://schemas.openxmlformats.org/officeDocument/2006/relationships/hyperlink" Target="https://m.media-amazon.com/images/I/319pDZDL+sL._SY300_SX300_.jpg" TargetMode="External"/><Relationship Id="rId84" Type="http://schemas.openxmlformats.org/officeDocument/2006/relationships/hyperlink" Target="https://www.amazon.in/inches-Full-Android-L43M6-INC-Black/dp/B09JPC82QC/ref=sr_1_45?qid=1672909125&amp;s=electronics&amp;sr=1-45" TargetMode="External"/><Relationship Id="rId1774" Type="http://schemas.openxmlformats.org/officeDocument/2006/relationships/hyperlink" Target="https://www.amazon.in/Logitech-Silent-Wireless-Mouse-Black/dp/B01MQ2A86A/ref=sr_1_333?qid=1672903011&amp;s=computers&amp;sr=1-333" TargetMode="External"/><Relationship Id="rId2621" Type="http://schemas.openxmlformats.org/officeDocument/2006/relationships/hyperlink" Target="https://m.media-amazon.com/images/W/WEBP_402378-T2/images/I/41-76LhAc4S._SX300_SY300_QL70_FMwebp_.jpg" TargetMode="External"/><Relationship Id="rId83" Type="http://schemas.openxmlformats.org/officeDocument/2006/relationships/hyperlink" Target="https://m.media-amazon.com/images/I/41nsy8kxWUL._SY300_SX300_QL70_FMwebp_.jpg" TargetMode="External"/><Relationship Id="rId1775" Type="http://schemas.openxmlformats.org/officeDocument/2006/relationships/hyperlink" Target="https://m.media-amazon.com/images/I/51UTH-oHa9L._SY300_SX300_QL70_FMwebp_.jpg" TargetMode="External"/><Relationship Id="rId2622" Type="http://schemas.openxmlformats.org/officeDocument/2006/relationships/hyperlink" Target="https://www.amazon.in/USHA-RapidMix-500-Watt-Copper-Grinder/dp/B08MXJYB2V/ref=sr_1_331?qid=1672923609&amp;s=kitchen&amp;sr=1-331" TargetMode="External"/><Relationship Id="rId86" Type="http://schemas.openxmlformats.org/officeDocument/2006/relationships/hyperlink" Target="https://www.amazon.in/Wayona-Braided-WN3LB1-Syncing-Charging/dp/B07JW1Y6XV/ref=sr_1_46?qid=1672909125&amp;s=electronics&amp;sr=1-46" TargetMode="External"/><Relationship Id="rId1776" Type="http://schemas.openxmlformats.org/officeDocument/2006/relationships/hyperlink" Target="https://www.amazon.in/Camel-Camlin-Kokuyo-Acrylic-Color/dp/B00KIE28X0/ref=sr_1_334?qid=1672903011&amp;s=computers&amp;sr=1-334" TargetMode="External"/><Relationship Id="rId2623" Type="http://schemas.openxmlformats.org/officeDocument/2006/relationships/hyperlink" Target="https://m.media-amazon.com/images/I/41NJizePolL._SX300_SY300_QL70_FMwebp_.jpg" TargetMode="External"/><Relationship Id="rId85" Type="http://schemas.openxmlformats.org/officeDocument/2006/relationships/hyperlink" Target="https://m.media-amazon.com/images/W/WEBP_402378-T1/images/I/41rB0DnVFmL._SX300_SY300_QL70_FMwebp_.jpg" TargetMode="External"/><Relationship Id="rId1777" Type="http://schemas.openxmlformats.org/officeDocument/2006/relationships/hyperlink" Target="https://m.media-amazon.com/images/W/WEBP_402378-T1/images/I/41PeQz-jDSL._SX300_SY300_QL70_FMwebp_.jpg" TargetMode="External"/><Relationship Id="rId2624" Type="http://schemas.openxmlformats.org/officeDocument/2006/relationships/hyperlink" Target="https://www.amazon.in/CSI-INTERNATIONAL%C2%AE-Instant-portable-Plastic/dp/B081B1JL35/ref=sr_1_332?qid=1672923609&amp;s=kitchen&amp;sr=1-332" TargetMode="External"/><Relationship Id="rId88" Type="http://schemas.openxmlformats.org/officeDocument/2006/relationships/hyperlink" Target="https://www.amazon.in/TP-Link-Archer-T2U-Nano-Wireless/dp/B07KRCW6LZ/ref=sr_1_47?qid=1672909125&amp;s=electronics&amp;sr=1-47" TargetMode="External"/><Relationship Id="rId1778" Type="http://schemas.openxmlformats.org/officeDocument/2006/relationships/hyperlink" Target="https://www.amazon.in/LIRAMARK-Webcam-Blocker-Computer-MacBook/dp/B08BQ947H3/ref=sr_1_335?qid=1672903011&amp;s=computers&amp;sr=1-335" TargetMode="External"/><Relationship Id="rId2625" Type="http://schemas.openxmlformats.org/officeDocument/2006/relationships/hyperlink" Target="https://m.media-amazon.com/images/I/31jWfV8N6+L._SY300_SX300_.jpg" TargetMode="External"/><Relationship Id="rId87" Type="http://schemas.openxmlformats.org/officeDocument/2006/relationships/hyperlink" Target="https://m.media-amazon.com/images/W/WEBP_402378-T2/images/I/31EHCPHbSlL._SX300_SY300_QL70_FMwebp_.jpg" TargetMode="External"/><Relationship Id="rId1779" Type="http://schemas.openxmlformats.org/officeDocument/2006/relationships/hyperlink" Target="https://m.media-amazon.com/images/I/41bX3o-ZHqL._SX300_SY300_QL70_FMwebp_.jpg" TargetMode="External"/><Relationship Id="rId2626" Type="http://schemas.openxmlformats.org/officeDocument/2006/relationships/hyperlink" Target="https://www.amazon.in/Havells-Gatik-400mm-Pedestal-White/dp/B09VL9KFDB/ref=sr_1_333?qid=1672923609&amp;s=kitchen&amp;sr=1-333" TargetMode="External"/><Relationship Id="rId2627" Type="http://schemas.openxmlformats.org/officeDocument/2006/relationships/hyperlink" Target="https://m.media-amazon.com/images/I/31RLcOp57gL._SX300_SY300_QL70_FMwebp_.jpg" TargetMode="External"/><Relationship Id="rId89" Type="http://schemas.openxmlformats.org/officeDocument/2006/relationships/hyperlink" Target="https://m.media-amazon.com/images/I/31v7NnnAItL._SY445_SX342_QL70_FMwebp_.jpg" TargetMode="External"/><Relationship Id="rId2628" Type="http://schemas.openxmlformats.org/officeDocument/2006/relationships/hyperlink" Target="https://www.amazon.in/Dura-Clean-Plus-Filtration-Accessories/dp/B0B1MDZV9C/ref=sr_1_334?qid=1672923609&amp;s=kitchen&amp;sr=1-334" TargetMode="External"/><Relationship Id="rId709" Type="http://schemas.openxmlformats.org/officeDocument/2006/relationships/hyperlink" Target="https://m.media-amazon.com/images/I/41IcuNkyrdL._SX300_SY300_QL70_ML2_.jpg" TargetMode="External"/><Relationship Id="rId2629" Type="http://schemas.openxmlformats.org/officeDocument/2006/relationships/hyperlink" Target="https://m.media-amazon.com/images/W/WEBP_402378-T2/images/I/51ngprQwafL._SY300_SX300_QL70_FMwebp_.jpg" TargetMode="External"/><Relationship Id="rId708" Type="http://schemas.openxmlformats.org/officeDocument/2006/relationships/hyperlink" Target="https://www.amazon.in/SanDisk-Ultra%C2%AE-microSDXCTM-Warranty-Smartphones/dp/B0BDYVC5TD/ref=sr_1_22?qid=1672895748&amp;s=electronics&amp;sr=1-22" TargetMode="External"/><Relationship Id="rId707" Type="http://schemas.openxmlformats.org/officeDocument/2006/relationships/hyperlink" Target="https://m.media-amazon.com/images/I/413qMt0RdpL._SY300_SX300_QL70_ML2_.jpg" TargetMode="External"/><Relationship Id="rId706" Type="http://schemas.openxmlformats.org/officeDocument/2006/relationships/hyperlink" Target="https://www.amazon.in/Boat-BassHeads-100-Inspired-Earphones/dp/B07GPXXNNG/ref=sr_1_21?qid=1672895748&amp;s=electronics&amp;sr=1-21" TargetMode="External"/><Relationship Id="rId80" Type="http://schemas.openxmlformats.org/officeDocument/2006/relationships/hyperlink" Target="https://www.amazon.in/DURACELL-Type-C-braided-Charge-Cable/dp/B09C6HWG18/ref=sr_1_43?qid=1672909125&amp;s=electronics&amp;sr=1-43" TargetMode="External"/><Relationship Id="rId82" Type="http://schemas.openxmlformats.org/officeDocument/2006/relationships/hyperlink" Target="https://www.amazon.in/AmazonBasics-USB-2-0-Cable-Male/dp/B00NH11KIK/ref=sr_1_44?qid=1672909125&amp;s=electronics&amp;sr=1-44" TargetMode="External"/><Relationship Id="rId81" Type="http://schemas.openxmlformats.org/officeDocument/2006/relationships/hyperlink" Target="https://m.media-amazon.com/images/I/4101vlzySzL._SY300_SX300_QL70_FMwebp_.jpg" TargetMode="External"/><Relationship Id="rId701" Type="http://schemas.openxmlformats.org/officeDocument/2006/relationships/hyperlink" Target="https://m.media-amazon.com/images/I/41WpD4fqT4L._SX300_SY300_QL70_ML2_.jpg" TargetMode="External"/><Relationship Id="rId700" Type="http://schemas.openxmlformats.org/officeDocument/2006/relationships/hyperlink" Target="https://www.amazon.in/Tangentbeat-Bluetooth-Headphones-Waterproof-Cancelation/dp/B08D77XZX5/ref=sr_1_18?qid=1672895748&amp;s=electronics&amp;sr=1-18" TargetMode="External"/><Relationship Id="rId705" Type="http://schemas.openxmlformats.org/officeDocument/2006/relationships/hyperlink" Target="https://m.media-amazon.com/images/I/31J6I7SrLXL._SX300_SY300_QL70_ML2_.jpg" TargetMode="External"/><Relationship Id="rId704" Type="http://schemas.openxmlformats.org/officeDocument/2006/relationships/hyperlink" Target="https://www.amazon.in/PTron-Bullet-Pro-Lightweight-Smartphones/dp/B07WG8PDCW/ref=sr_1_20?qid=1672895748&amp;s=electronics&amp;sr=1-20" TargetMode="External"/><Relationship Id="rId703" Type="http://schemas.openxmlformats.org/officeDocument/2006/relationships/hyperlink" Target="https://m.media-amazon.com/images/I/41LZP1CmYRL._SX300_SY300_QL70_ML2_.jpg" TargetMode="External"/><Relationship Id="rId702" Type="http://schemas.openxmlformats.org/officeDocument/2006/relationships/hyperlink" Target="https://www.amazon.in/Redmi-Charcoal-Storage-Battery-Booster/dp/B09XB8GFBQ/ref=sr_1_19?qid=1672895748&amp;s=electronics&amp;sr=1-19" TargetMode="External"/><Relationship Id="rId1770" Type="http://schemas.openxmlformats.org/officeDocument/2006/relationships/hyperlink" Target="https://www.amazon.in/Robustrion-Smart-Trifold-Stand-Generation/dp/B07YNHCW6N/ref=sr_1_331?qid=1672903011&amp;s=computers&amp;sr=1-331" TargetMode="External"/><Relationship Id="rId1771" Type="http://schemas.openxmlformats.org/officeDocument/2006/relationships/hyperlink" Target="https://m.media-amazon.com/images/W/WEBP_402378-T1/images/I/31nrDWDT8+L._SX300_SY300_.jpg" TargetMode="External"/><Relationship Id="rId1772" Type="http://schemas.openxmlformats.org/officeDocument/2006/relationships/hyperlink" Target="https://www.amazon.in/AmazonBasics-Micro-Charging-Android-Phones/dp/B07232M876/ref=sr_1_332?qid=1672903011&amp;s=computers&amp;sr=1-332" TargetMode="External"/><Relationship Id="rId1773" Type="http://schemas.openxmlformats.org/officeDocument/2006/relationships/hyperlink" Target="https://m.media-amazon.com/images/W/WEBP_402378-T2/images/I/31+Svp6IjpL._SY300_SX300_.jpg" TargetMode="External"/><Relationship Id="rId2620" Type="http://schemas.openxmlformats.org/officeDocument/2006/relationships/hyperlink" Target="https://www.amazon.in/Khaitan-ORFin-heater-Home-kitchen-K0/dp/B0BPJBTB3F/ref=sr_1_326?qid=1672923609&amp;s=kitchen&amp;sr=1-326" TargetMode="External"/><Relationship Id="rId73" Type="http://schemas.openxmlformats.org/officeDocument/2006/relationships/hyperlink" Target="https://m.media-amazon.com/images/I/3183iGEWksL._SX300_SY300_QL70_FMwebp_.jpg" TargetMode="External"/><Relationship Id="rId1763" Type="http://schemas.openxmlformats.org/officeDocument/2006/relationships/hyperlink" Target="https://m.media-amazon.com/images/W/WEBP_402378-T2/images/I/31+NwZ8gb1L._SX300_SY300_.jpg" TargetMode="External"/><Relationship Id="rId2610" Type="http://schemas.openxmlformats.org/officeDocument/2006/relationships/hyperlink" Target="https://www.amazon.in/Preethi-MGA-502-0-4-Litre-Grind-Store/dp/B012ELCYUG/ref=sr_1_321?qid=1672923609&amp;s=kitchen&amp;sr=1-321" TargetMode="External"/><Relationship Id="rId72" Type="http://schemas.openxmlformats.org/officeDocument/2006/relationships/hyperlink" Target="https://www.amazon.in/Solero-MB301-Charging-480Mbps-1-5-Meter/dp/B08Y1SJVV5/ref=sr_1_39?qid=1672909125&amp;s=electronics&amp;sr=1-39" TargetMode="External"/><Relationship Id="rId1764" Type="http://schemas.openxmlformats.org/officeDocument/2006/relationships/hyperlink" Target="https://www.amazon.in/D-Link-DWA-131-Wireless-Adapter-Black/dp/B002PD61Y4/ref=sr_1_327?qid=1672903011&amp;s=computers&amp;sr=1-327" TargetMode="External"/><Relationship Id="rId2611" Type="http://schemas.openxmlformats.org/officeDocument/2006/relationships/hyperlink" Target="https://m.media-amazon.com/images/I/31W1xfnsOPL._SY300_SX300_QL70_FMwebp_.jpg" TargetMode="External"/><Relationship Id="rId75" Type="http://schemas.openxmlformats.org/officeDocument/2006/relationships/hyperlink" Target="https://m.media-amazon.com/images/W/WEBP_402378-T1/images/I/41P2EdQI1ZL._SY445_SX342_QL70_FMwebp_.jpg" TargetMode="External"/><Relationship Id="rId1765" Type="http://schemas.openxmlformats.org/officeDocument/2006/relationships/hyperlink" Target="https://m.media-amazon.com/images/I/41i35PCzzaL._SX300_SY300_QL70_FMwebp_.jpg" TargetMode="External"/><Relationship Id="rId2612" Type="http://schemas.openxmlformats.org/officeDocument/2006/relationships/hyperlink" Target="https://www.amazon.in/Usha-Aurora-Iron-1000-Light/dp/B07S9M8YTY/ref=sr_1_322?qid=1672923609&amp;s=kitchen&amp;sr=1-322" TargetMode="External"/><Relationship Id="rId74" Type="http://schemas.openxmlformats.org/officeDocument/2006/relationships/hyperlink" Target="https://www.amazon.in/AmazonBasics-Apple-Certified-Lightning-Charging/dp/B07XLCFSSN/ref=sr_1_40?qid=1672909125&amp;s=electronics&amp;sr=1-40" TargetMode="External"/><Relationship Id="rId1766" Type="http://schemas.openxmlformats.org/officeDocument/2006/relationships/hyperlink" Target="https://www.amazon.in/Tukzer-Memory-Foam-Ergonomic-Mousepad-Suitable/dp/B08WLY8V9S/ref=sr_1_328?qid=1672903011&amp;s=computers&amp;sr=1-328" TargetMode="External"/><Relationship Id="rId2613" Type="http://schemas.openxmlformats.org/officeDocument/2006/relationships/hyperlink" Target="https://m.media-amazon.com/images/W/WEBP_402378-T2/images/I/31Ly7OehCGL._SX300_SY300_QL70_FMwebp_.jpg" TargetMode="External"/><Relationship Id="rId77" Type="http://schemas.openxmlformats.org/officeDocument/2006/relationships/hyperlink" Target="https://m.media-amazon.com/images/I/51hQfTroMzL._SX300_SY300_QL70_FMwebp_.jpg" TargetMode="External"/><Relationship Id="rId1767" Type="http://schemas.openxmlformats.org/officeDocument/2006/relationships/hyperlink" Target="https://m.media-amazon.com/images/I/41-U6BdQrcL._SX300_SY300_QL70_FMwebp_.jpg" TargetMode="External"/><Relationship Id="rId2614" Type="http://schemas.openxmlformats.org/officeDocument/2006/relationships/hyperlink" Target="https://www.amazon.in/ECOVACS-Robotic-Powerful-Advanced-Technology/dp/B0B19VJXQZ/ref=sr_1_323?qid=1672923609&amp;s=kitchen&amp;sr=1-323" TargetMode="External"/><Relationship Id="rId76" Type="http://schemas.openxmlformats.org/officeDocument/2006/relationships/hyperlink" Target="https://www.amazon.in/Sounce-Type-C-Compatible-Smartphone-Charging/dp/B09RZS1NQT/ref=sr_1_41?qid=1672909125&amp;s=electronics&amp;sr=1-41" TargetMode="External"/><Relationship Id="rId1768" Type="http://schemas.openxmlformats.org/officeDocument/2006/relationships/hyperlink" Target="https://www.amazon.in/Infinity-Glide-510-Headphone-Equalizer/dp/B0873L7J6X/ref=sr_1_329?qid=1672903011&amp;s=computers&amp;sr=1-329" TargetMode="External"/><Relationship Id="rId2615" Type="http://schemas.openxmlformats.org/officeDocument/2006/relationships/hyperlink" Target="https://m.media-amazon.com/images/W/WEBP_402378-T2/images/I/41emm+fTJmL._SX300_SY300_.jpg" TargetMode="External"/><Relationship Id="rId79" Type="http://schemas.openxmlformats.org/officeDocument/2006/relationships/hyperlink" Target="https://m.media-amazon.com/images/W/WEBP_402378-T1/images/I/41v5BQZzfAL._SX300_SY300_QL70_FMwebp_.jpg" TargetMode="External"/><Relationship Id="rId1769" Type="http://schemas.openxmlformats.org/officeDocument/2006/relationships/hyperlink" Target="https://m.media-amazon.com/images/W/WEBP_402378-T2/images/I/31tpRKyv0yL._SY300_SX300_QL70_FMwebp_.jpg" TargetMode="External"/><Relationship Id="rId2616" Type="http://schemas.openxmlformats.org/officeDocument/2006/relationships/hyperlink" Target="https://www.amazon.in/Kent-Gold-Optima-Spare-Kit/dp/B00SMFPJG0/ref=sr_1_324?qid=1672923609&amp;s=kitchen&amp;sr=1-324" TargetMode="External"/><Relationship Id="rId78" Type="http://schemas.openxmlformats.org/officeDocument/2006/relationships/hyperlink" Target="https://www.amazon.in/OnePlus-50-inches-Android-Pro/dp/B0B3MMYHYW/ref=sr_1_42?qid=1672909125&amp;s=electronics&amp;sr=1-42" TargetMode="External"/><Relationship Id="rId2617" Type="http://schemas.openxmlformats.org/officeDocument/2006/relationships/hyperlink" Target="https://m.media-amazon.com/images/I/41jJsvzPK0L._SY445_SX342_QL70_FMwebp_.jpg" TargetMode="External"/><Relationship Id="rId2618" Type="http://schemas.openxmlformats.org/officeDocument/2006/relationships/hyperlink" Target="https://www.amazon.in/AVNISH-Water-Filter-Layer-Filtration/dp/B0BHYLCL19/ref=sr_1_325?qid=1672923609&amp;s=kitchen&amp;sr=1-325" TargetMode="External"/><Relationship Id="rId2619" Type="http://schemas.openxmlformats.org/officeDocument/2006/relationships/hyperlink" Target="https://m.media-amazon.com/images/W/WEBP_402378-T1/images/I/31B8Pd1SmLL._SX300_SY300_QL70_FMwebp_.jpg" TargetMode="External"/><Relationship Id="rId71" Type="http://schemas.openxmlformats.org/officeDocument/2006/relationships/hyperlink" Target="https://m.media-amazon.com/images/W/WEBP_402378-T1/images/I/31ew3okQR2L._SX300_SY300_QL70_FMwebp_.jpg" TargetMode="External"/><Relationship Id="rId70" Type="http://schemas.openxmlformats.org/officeDocument/2006/relationships/hyperlink" Target="https://www.amazon.in/pTron-3-5Amps-Charging-480Mbps-Smartphones/dp/B0B4HJNPV4/ref=sr_1_38?qid=1672909125&amp;s=electronics&amp;sr=1-38" TargetMode="External"/><Relationship Id="rId1760" Type="http://schemas.openxmlformats.org/officeDocument/2006/relationships/hyperlink" Target="https://www.amazon.in/Sony-Headphones-Customizable-Equalizer-DSEE-Upscale/dp/B09YLFHFDW/ref=sr_1_325?qid=1672903011&amp;s=computers&amp;sr=1-325" TargetMode="External"/><Relationship Id="rId1761" Type="http://schemas.openxmlformats.org/officeDocument/2006/relationships/hyperlink" Target="https://m.media-amazon.com/images/I/31yI+SWuRzL._SY300_SX300_.jpg" TargetMode="External"/><Relationship Id="rId1762" Type="http://schemas.openxmlformats.org/officeDocument/2006/relationships/hyperlink" Target="https://www.amazon.in/Zebronics-ZEB-NC3300-Powered-Laptop-Cooling/dp/B07YWS9SP9/ref=sr_1_326?qid=1672903011&amp;s=computers&amp;sr=1-326" TargetMode="External"/><Relationship Id="rId62" Type="http://schemas.openxmlformats.org/officeDocument/2006/relationships/hyperlink" Target="https://www.amazon.in/AmazonBasics-Extension-Cable-Male-Female/dp/B00NH11PEY/ref=sr_1_34?qid=1672909125&amp;s=electronics&amp;sr=1-34" TargetMode="External"/><Relationship Id="rId1312" Type="http://schemas.openxmlformats.org/officeDocument/2006/relationships/hyperlink" Target="https://www.amazon.in/Boult-Audio-Environmental-Cancellation-Bluetooth/dp/B0B1F6GQPS/ref=sr_1_75?qid=1672902998&amp;s=computers&amp;sr=1-75" TargetMode="External"/><Relationship Id="rId1796" Type="http://schemas.openxmlformats.org/officeDocument/2006/relationships/hyperlink" Target="https://www.amazon.in/Logitech-G102-Customizable-Lighting-Programmable/dp/B08LT9BMPP/ref=sr_1_347?qid=1672903012&amp;s=computers&amp;sr=1-347" TargetMode="External"/><Relationship Id="rId2643" Type="http://schemas.openxmlformats.org/officeDocument/2006/relationships/hyperlink" Target="https://m.media-amazon.com/images/I/316y4IIKD6L._SX300_SY300_QL70_FMwebp_.jpg" TargetMode="External"/><Relationship Id="rId61" Type="http://schemas.openxmlformats.org/officeDocument/2006/relationships/hyperlink" Target="https://m.media-amazon.com/images/W/WEBP_402378-T2/images/I/41Fqm0bR7PL._SX300_SY300_QL70_FMwebp_.jpg" TargetMode="External"/><Relationship Id="rId1313" Type="http://schemas.openxmlformats.org/officeDocument/2006/relationships/hyperlink" Target="https://m.media-amazon.com/images/I/31nI3BzOXwL._SX300_SY300_QL70_FMwebp_.jpg" TargetMode="External"/><Relationship Id="rId1797" Type="http://schemas.openxmlformats.org/officeDocument/2006/relationships/hyperlink" Target="https://m.media-amazon.com/images/W/WEBP_402378-T2/images/I/31kw1RgU5yL._SX300_SY300_QL70_FMwebp_.jpg" TargetMode="External"/><Relationship Id="rId2644" Type="http://schemas.openxmlformats.org/officeDocument/2006/relationships/hyperlink" Target="https://www.amazon.in/AO-Smith-HSE-VAS-15-Litre-Storage/dp/B01892MIPA/ref=sr_1_341?qid=1672923610&amp;s=kitchen&amp;sr=1-341" TargetMode="External"/><Relationship Id="rId64" Type="http://schemas.openxmlformats.org/officeDocument/2006/relationships/hyperlink" Target="https://www.amazon.in/Ambrane-Charging-Unbreakable-Braided-Connector/dp/B09CMM3VGK/ref=sr_1_35?qid=1672909125&amp;s=electronics&amp;sr=1-35" TargetMode="External"/><Relationship Id="rId1314" Type="http://schemas.openxmlformats.org/officeDocument/2006/relationships/hyperlink" Target="https://www.amazon.in/Boult-Audio-Curve-Sweatproof-Headphones/dp/B07LG59NPV/ref=sr_1_76?qid=1672902998&amp;s=computers&amp;sr=1-76" TargetMode="External"/><Relationship Id="rId1798" Type="http://schemas.openxmlformats.org/officeDocument/2006/relationships/hyperlink" Target="https://www.amazon.in/AmazonBasics-Nylon-Braided-Lightning-Cable/dp/B082T6V3DT/ref=sr_1_351?qid=1672903012&amp;s=computers&amp;sr=1-351" TargetMode="External"/><Relationship Id="rId2645" Type="http://schemas.openxmlformats.org/officeDocument/2006/relationships/hyperlink" Target="https://m.media-amazon.com/images/I/21954ou6hSL._SX300_SY300_QL70_FMwebp_.jpg" TargetMode="External"/><Relationship Id="rId63" Type="http://schemas.openxmlformats.org/officeDocument/2006/relationships/hyperlink" Target="https://m.media-amazon.com/images/W/WEBP_402378-T1/images/I/41cCZ5EPnvL._SX300_SY300_QL70_FMwebp_.jpg" TargetMode="External"/><Relationship Id="rId1315" Type="http://schemas.openxmlformats.org/officeDocument/2006/relationships/hyperlink" Target="https://m.media-amazon.com/images/W/WEBP_402378-T1/images/I/31RktQKvhoL._SX300_SY300_QL70_FMwebp_.jpg" TargetMode="External"/><Relationship Id="rId1799" Type="http://schemas.openxmlformats.org/officeDocument/2006/relationships/hyperlink" Target="https://m.media-amazon.com/images/I/31c2Mxy32-L._SX300_SY300_QL70_FMwebp_.jpg" TargetMode="External"/><Relationship Id="rId2646" Type="http://schemas.openxmlformats.org/officeDocument/2006/relationships/hyperlink" Target="https://www.amazon.in/Havells-Festiva-1200mm-Resistant-Ceiling/dp/B08ZHYNTM1/ref=sr_1_342?qid=1672923610&amp;s=kitchen&amp;sr=1-342" TargetMode="External"/><Relationship Id="rId66" Type="http://schemas.openxmlformats.org/officeDocument/2006/relationships/hyperlink" Target="https://www.amazon.in/Charging-Braided-Charger-Samsung-Galaxy/dp/B08QSC1XY8/ref=sr_1_36?qid=1672909125&amp;s=electronics&amp;sr=1-36" TargetMode="External"/><Relationship Id="rId1316" Type="http://schemas.openxmlformats.org/officeDocument/2006/relationships/hyperlink" Target="https://www.amazon.in/Ambrane-20000mAh-Lithium-Polymer-Stylo-20K/dp/B07RD611Z8/ref=sr_1_77?qid=1672902998&amp;s=computers&amp;sr=1-77" TargetMode="External"/><Relationship Id="rId2647" Type="http://schemas.openxmlformats.org/officeDocument/2006/relationships/hyperlink" Target="https://m.media-amazon.com/images/W/WEBP_402378-T1/images/I/41MrcJcvi3L._SX300_SY300_QL70_FMwebp_.jpg" TargetMode="External"/><Relationship Id="rId65" Type="http://schemas.openxmlformats.org/officeDocument/2006/relationships/hyperlink" Target="https://m.media-amazon.com/images/I/419QKVTxaSL._SX300_SY300_QL70_FMwebp_.jpg" TargetMode="External"/><Relationship Id="rId1317" Type="http://schemas.openxmlformats.org/officeDocument/2006/relationships/hyperlink" Target="https://m.media-amazon.com/images/W/WEBP_402378-T2/images/I/41jlwEZpa5L._SX300_SY300_QL70_FMwebp_.jpg" TargetMode="External"/><Relationship Id="rId2648" Type="http://schemas.openxmlformats.org/officeDocument/2006/relationships/hyperlink" Target="https://www.amazon.in/Handheld-Powerful-Filtration-Lightweight-Accessories/dp/B09SDDQQKP/ref=sr_1_343?qid=1672923610&amp;s=kitchen&amp;sr=1-343" TargetMode="External"/><Relationship Id="rId68" Type="http://schemas.openxmlformats.org/officeDocument/2006/relationships/hyperlink" Target="https://www.amazon.in/Samsung-Original-Type-Cable-Meter/dp/B008FWZGSG/ref=sr_1_37?qid=1672909125&amp;s=electronics&amp;sr=1-37" TargetMode="External"/><Relationship Id="rId1318" Type="http://schemas.openxmlformats.org/officeDocument/2006/relationships/hyperlink" Target="https://www.amazon.in/boAt-Micro-USB-Tangle-Free-Transmission/dp/B08WRWPM22/ref=sr_1_78?qid=1672902998&amp;s=computers&amp;sr=1-78" TargetMode="External"/><Relationship Id="rId2649" Type="http://schemas.openxmlformats.org/officeDocument/2006/relationships/hyperlink" Target="https://m.media-amazon.com/images/I/51SvK5l5JRL._SX300_SY300_QL70_FMwebp_.jpg" TargetMode="External"/><Relationship Id="rId67" Type="http://schemas.openxmlformats.org/officeDocument/2006/relationships/hyperlink" Target="https://m.media-amazon.com/images/W/WEBP_402378-T1/images/I/11ICusapw3L._SY300_SX300_QL70_FMwebp_.jpg" TargetMode="External"/><Relationship Id="rId1319" Type="http://schemas.openxmlformats.org/officeDocument/2006/relationships/hyperlink" Target="https://m.media-amazon.com/images/I/41LcHKyVl9L._SX300_SY300_QL70_FMwebp_.jpg" TargetMode="External"/><Relationship Id="rId729" Type="http://schemas.openxmlformats.org/officeDocument/2006/relationships/hyperlink" Target="https://m.media-amazon.com/images/I/41mzbWC6AkL._SX300_SY300_QL70_ML2_.jpg" TargetMode="External"/><Relationship Id="rId728" Type="http://schemas.openxmlformats.org/officeDocument/2006/relationships/hyperlink" Target="https://www.amazon.in/Samsung-Galaxy-Storage-6000mAh-Battery/dp/B0B4F2XCK3/ref=sr_1_32?qid=1672895755&amp;s=electronics&amp;sr=1-32" TargetMode="External"/><Relationship Id="rId60" Type="http://schemas.openxmlformats.org/officeDocument/2006/relationships/hyperlink" Target="https://www.amazon.in/A400-Type-C-Cable-Meter-Black/dp/B077Z65HSD/ref=sr_1_33?qid=1672909125&amp;s=electronics&amp;sr=1-33" TargetMode="External"/><Relationship Id="rId723" Type="http://schemas.openxmlformats.org/officeDocument/2006/relationships/hyperlink" Target="https://m.media-amazon.com/images/I/41t61osAZHL._SX300_SY300_QL70_ML2_.jpg" TargetMode="External"/><Relationship Id="rId722" Type="http://schemas.openxmlformats.org/officeDocument/2006/relationships/hyperlink" Target="https://www.amazon.in/Fire-Boltt-Ninja-Smartwatch-Sports-Tracking/dp/B09YV4RG4D/ref=sr_1_29?qid=1672895755&amp;s=electronics&amp;sr=1-29" TargetMode="External"/><Relationship Id="rId721" Type="http://schemas.openxmlformats.org/officeDocument/2006/relationships/hyperlink" Target="https://m.media-amazon.com/images/I/41ApzUQQFVL._SX300_SY300_QL70_ML2_.jpg" TargetMode="External"/><Relationship Id="rId720" Type="http://schemas.openxmlformats.org/officeDocument/2006/relationships/hyperlink" Target="https://www.amazon.in/Noise-ColorFit-Display-Monitoring-Smartwatches/dp/B09NVPSCQT/ref=sr_1_28?qid=1672895755&amp;s=electronics&amp;sr=1-28" TargetMode="External"/><Relationship Id="rId727" Type="http://schemas.openxmlformats.org/officeDocument/2006/relationships/hyperlink" Target="https://m.media-amazon.com/images/I/41op1vdp-UL._SX300_SY300_QL70_ML2_.jpg" TargetMode="External"/><Relationship Id="rId726" Type="http://schemas.openxmlformats.org/officeDocument/2006/relationships/hyperlink" Target="https://www.amazon.in/SanDisk-Ultra-microSD-UHS-I-120MB/dp/B08L5HMJVW/ref=sr_1_31?qid=1672895755&amp;s=electronics&amp;sr=1-31" TargetMode="External"/><Relationship Id="rId725" Type="http://schemas.openxmlformats.org/officeDocument/2006/relationships/hyperlink" Target="https://m.media-amazon.com/images/I/41aV2T7qLgL._SY300_SX300_QL70_ML2_.jpg" TargetMode="External"/><Relationship Id="rId724" Type="http://schemas.openxmlformats.org/officeDocument/2006/relationships/hyperlink" Target="https://www.amazon.in/Samsung-Mystique-Storage-Purchased-Separately/dp/B09TWHTBKQ/ref=sr_1_30?qid=1672895755&amp;s=electronics&amp;sr=1-30" TargetMode="External"/><Relationship Id="rId69" Type="http://schemas.openxmlformats.org/officeDocument/2006/relationships/hyperlink" Target="https://m.media-amazon.com/images/I/41wN7jooz0L._SX300_SY300_QL70_FMwebp_.jpg" TargetMode="External"/><Relationship Id="rId1790" Type="http://schemas.openxmlformats.org/officeDocument/2006/relationships/hyperlink" Target="https://www.amazon.in/TP-Link-Wireless-Adapter-Archer-T2U/dp/B07P681N66/ref=sr_1_341?qid=1672903012&amp;s=computers&amp;sr=1-341" TargetMode="External"/><Relationship Id="rId1791" Type="http://schemas.openxmlformats.org/officeDocument/2006/relationships/hyperlink" Target="https://m.media-amazon.com/images/W/WEBP_402378-T2/images/I/51zIKeCjN-L._SX300_SY300_QL70_FMwebp_.jpg" TargetMode="External"/><Relationship Id="rId1792" Type="http://schemas.openxmlformats.org/officeDocument/2006/relationships/hyperlink" Target="https://www.amazon.in/Classmate-ITC-Octane-Colourburst-Pen/dp/B07JB2Y4SR/ref=sr_1_343?qid=1672903012&amp;s=computers&amp;sr=1-343" TargetMode="External"/><Relationship Id="rId1793" Type="http://schemas.openxmlformats.org/officeDocument/2006/relationships/hyperlink" Target="https://m.media-amazon.com/images/I/414zbaw52sL._SX300_SY300_QL70_FMwebp_.jpg" TargetMode="External"/><Relationship Id="rId2640" Type="http://schemas.openxmlformats.org/officeDocument/2006/relationships/hyperlink" Target="https://www.amazon.in/Lightweight-Automatic-bacterial-Weilburger-Soleplate/dp/B0B84QN4CN/ref=sr_1_342?qid=1672923609&amp;s=kitchen&amp;sr=1-342" TargetMode="External"/><Relationship Id="rId1310" Type="http://schemas.openxmlformats.org/officeDocument/2006/relationships/hyperlink" Target="https://www.amazon.in/GIZGA-inch-Hard-Drive-Black/dp/B0765B3TH7/ref=sr_1_74?qid=1672902998&amp;s=computers&amp;sr=1-74" TargetMode="External"/><Relationship Id="rId1794" Type="http://schemas.openxmlformats.org/officeDocument/2006/relationships/hyperlink" Target="https://www.amazon.in/Tukzer-Rejection-Compatible-2018-2020-Precise/dp/B08KRMK9LZ/ref=sr_1_346?qid=1672903012&amp;s=computers&amp;sr=1-346" TargetMode="External"/><Relationship Id="rId2641" Type="http://schemas.openxmlformats.org/officeDocument/2006/relationships/hyperlink" Target="https://m.media-amazon.com/images/W/WEBP_402378-T1/images/I/31RZz5dsEVL._SX300_SY300_QL70_FMwebp_.jpg" TargetMode="External"/><Relationship Id="rId1311" Type="http://schemas.openxmlformats.org/officeDocument/2006/relationships/hyperlink" Target="https://m.media-amazon.com/images/W/WEBP_402378-T1/images/I/31bX1-ypLSL._SX300_SY300_QL70_FMwebp_.jpg" TargetMode="External"/><Relationship Id="rId1795" Type="http://schemas.openxmlformats.org/officeDocument/2006/relationships/hyperlink" Target="https://m.media-amazon.com/images/W/WEBP_402378-T2/images/I/41zEY42v1tL._SX300_SY300_QL70_FMwebp_.jpg" TargetMode="External"/><Relationship Id="rId2642" Type="http://schemas.openxmlformats.org/officeDocument/2006/relationships/hyperlink" Target="https://www.amazon.in/Zuvexa-Poacher-Automatic-Steaming-Multicolor/dp/B0B8ZM9RVV/ref=sr_1_340?qid=1672923610&amp;s=kitchen&amp;sr=1-340" TargetMode="External"/><Relationship Id="rId51" Type="http://schemas.openxmlformats.org/officeDocument/2006/relationships/hyperlink" Target="https://m.media-amazon.com/images/I/41da4tk7N+L._SY300_SX300_.jpg" TargetMode="External"/><Relationship Id="rId1301" Type="http://schemas.openxmlformats.org/officeDocument/2006/relationships/hyperlink" Target="https://m.media-amazon.com/images/W/WEBP_402378-T2/images/I/51MA5PwP6xL._SX300_SY300_QL70_FMwebp_.jpg" TargetMode="External"/><Relationship Id="rId1785" Type="http://schemas.openxmlformats.org/officeDocument/2006/relationships/hyperlink" Target="https://m.media-amazon.com/images/W/WEBP_402378-T2/images/I/31kFRC4fP6L._SY300_SX300_QL70_FMwebp_.jpg" TargetMode="External"/><Relationship Id="rId2632" Type="http://schemas.openxmlformats.org/officeDocument/2006/relationships/hyperlink" Target="https://www.amazon.in/Nirdambhay-Handheld-Portable-Resealer-Including/dp/B08YK7BBD2/ref=sr_1_338?qid=1672923609&amp;s=kitchen&amp;sr=1-338" TargetMode="External"/><Relationship Id="rId50" Type="http://schemas.openxmlformats.org/officeDocument/2006/relationships/hyperlink" Target="https://www.amazon.in/Acer-inches-Ready-Android-AR32AR2841HDFL/dp/B0B1YVCJ2Y/ref=sr_1_26?qid=1672909125&amp;s=electronics&amp;sr=1-26" TargetMode="External"/><Relationship Id="rId1302" Type="http://schemas.openxmlformats.org/officeDocument/2006/relationships/hyperlink" Target="https://www.amazon.in/Eveready-1015-Carbon-Zinc-Battery/dp/B07Q7561HD/ref=sr_1_70?qid=1672902997&amp;s=computers&amp;sr=1-70" TargetMode="External"/><Relationship Id="rId1786" Type="http://schemas.openxmlformats.org/officeDocument/2006/relationships/hyperlink" Target="https://www.amazon.in/Western-Digital-Green-240GB-Internal/dp/B09TMZ1MF8/ref=sr_1_339?qid=1672903012&amp;s=computers&amp;sr=1-339" TargetMode="External"/><Relationship Id="rId2633" Type="http://schemas.openxmlformats.org/officeDocument/2006/relationships/hyperlink" Target="https://m.media-amazon.com/images/W/WEBP_402378-T1/images/I/318oSoMwjsL._SX300_SY300_QL70_FMwebp_.jpg" TargetMode="External"/><Relationship Id="rId53" Type="http://schemas.openxmlformats.org/officeDocument/2006/relationships/hyperlink" Target="https://m.media-amazon.com/images/W/WEBP_402378-T2/images/I/41WE9ZGEC4L._SX300_SY300_QL70_FMwebp_.jpg" TargetMode="External"/><Relationship Id="rId1303" Type="http://schemas.openxmlformats.org/officeDocument/2006/relationships/hyperlink" Target="https://m.media-amazon.com/images/W/WEBP_402378-T1/images/I/41I-azRJBLL._SX300_SY300_QL70_FMwebp_.jpg" TargetMode="External"/><Relationship Id="rId1787" Type="http://schemas.openxmlformats.org/officeDocument/2006/relationships/hyperlink" Target="https://m.media-amazon.com/images/W/WEBP_402378-T2/images/I/41rm-mc937L._SX300_SY300_QL70_FMwebp_.jpg" TargetMode="External"/><Relationship Id="rId2634" Type="http://schemas.openxmlformats.org/officeDocument/2006/relationships/hyperlink" Target="https://www.amazon.in/Cello-Non-Stick-Aluminium-Sandwich-Toaster/dp/B07YQ5SN4H/ref=sr_1_339?qid=1672923609&amp;s=kitchen&amp;sr=1-339" TargetMode="External"/><Relationship Id="rId52" Type="http://schemas.openxmlformats.org/officeDocument/2006/relationships/hyperlink" Target="https://www.amazon.in/TIZUM-Slim-1-5m-HDMI-Cable/dp/B01M4GGIVU/ref=sr_1_27?qid=1672909125&amp;s=electronics&amp;sr=1-27" TargetMode="External"/><Relationship Id="rId1304" Type="http://schemas.openxmlformats.org/officeDocument/2006/relationships/hyperlink" Target="https://www.amazon.in/Zebronics-Zeb-Transformer-M-Optical-Gaming-Effect/dp/B0819HZPXL/ref=sr_1_71?qid=1672902997&amp;s=computers&amp;sr=1-71" TargetMode="External"/><Relationship Id="rId1788" Type="http://schemas.openxmlformats.org/officeDocument/2006/relationships/hyperlink" Target="https://www.amazon.in/Classmate-Octane-Pen-Neon-Refills/dp/B07VV37FT4/ref=sr_1_340?qid=1672903012&amp;s=computers&amp;sr=1-340" TargetMode="External"/><Relationship Id="rId2635" Type="http://schemas.openxmlformats.org/officeDocument/2006/relationships/hyperlink" Target="https://m.media-amazon.com/images/I/41EzVyKoA0L._SY445_SX342_QL70_FMwebp_.jpg" TargetMode="External"/><Relationship Id="rId55" Type="http://schemas.openxmlformats.org/officeDocument/2006/relationships/hyperlink" Target="https://m.media-amazon.com/images/W/WEBP_402378-T2/images/I/41GeM83DzzL._SX300_SY300_QL70_FMwebp_.jpg" TargetMode="External"/><Relationship Id="rId1305" Type="http://schemas.openxmlformats.org/officeDocument/2006/relationships/hyperlink" Target="https://m.media-amazon.com/images/W/WEBP_402378-T1/images/I/4136eo-yWlL._SX300_SY300_QL70_FMwebp_.jpg" TargetMode="External"/><Relationship Id="rId1789" Type="http://schemas.openxmlformats.org/officeDocument/2006/relationships/hyperlink" Target="https://m.media-amazon.com/images/I/216Q4FqmZVL._SX300_SY300_QL70_FMwebp_.jpg" TargetMode="External"/><Relationship Id="rId2636" Type="http://schemas.openxmlformats.org/officeDocument/2006/relationships/hyperlink" Target="https://www.amazon.in/Proven%C2%AE-Copper-ADJUSTER-Purifier-Technology/dp/B0B7FJNSZR/ref=sr_1_340?qid=1672923609&amp;s=kitchen&amp;sr=1-340" TargetMode="External"/><Relationship Id="rId54" Type="http://schemas.openxmlformats.org/officeDocument/2006/relationships/hyperlink" Target="https://www.amazon.in/OnePlus-inches-Ready-Android-32Y1/dp/B08B42LWKN/ref=sr_1_29?qid=1672909125&amp;s=electronics&amp;sr=1-29" TargetMode="External"/><Relationship Id="rId1306" Type="http://schemas.openxmlformats.org/officeDocument/2006/relationships/hyperlink" Target="https://www.amazon.in/Fevicryl-Acrylic-colors-Sunflower-Shades/dp/B00LXTFMRS/ref=sr_1_72?qid=1672902997&amp;s=computers&amp;sr=1-72" TargetMode="External"/><Relationship Id="rId2637" Type="http://schemas.openxmlformats.org/officeDocument/2006/relationships/hyperlink" Target="https://m.media-amazon.com/images/W/WEBP_402378-T1/images/I/31+mSNSzKXL._SY300_SX300_.jpg" TargetMode="External"/><Relationship Id="rId57" Type="http://schemas.openxmlformats.org/officeDocument/2006/relationships/hyperlink" Target="https://m.media-amazon.com/images/W/WEBP_402378-T2/images/I/4177nw8okbL._SX300_SY300_QL70_FMwebp_.jpg" TargetMode="External"/><Relationship Id="rId1307" Type="http://schemas.openxmlformats.org/officeDocument/2006/relationships/hyperlink" Target="https://m.media-amazon.com/images/W/WEBP_402378-T1/images/I/41FMV7m5bZL._SX300_SY300_QL70_FMwebp_.jpg" TargetMode="External"/><Relationship Id="rId2638" Type="http://schemas.openxmlformats.org/officeDocument/2006/relationships/hyperlink" Target="https://www.amazon.in/Morphy-Richards-Daisy-1000-Watt-White/dp/B01N6IJG0F/ref=sr_1_341?qid=1672923609&amp;s=kitchen&amp;sr=1-341" TargetMode="External"/><Relationship Id="rId56" Type="http://schemas.openxmlformats.org/officeDocument/2006/relationships/hyperlink" Target="https://www.amazon.in/Ambrane-Unbreakable-Charging-Braided-Multipurpose/dp/B094JNXNPV/ref=sr_1_31?qid=1672909125&amp;s=electronics&amp;sr=1-31" TargetMode="External"/><Relationship Id="rId1308" Type="http://schemas.openxmlformats.org/officeDocument/2006/relationships/hyperlink" Target="https://www.amazon.in/STRIFF-230X190X3mm-Waterproof-Premium-Textured-Compatible/dp/B0B9LDCX89/ref=sr_1_73?qid=1672902998&amp;s=computers&amp;sr=1-73" TargetMode="External"/><Relationship Id="rId2639" Type="http://schemas.openxmlformats.org/officeDocument/2006/relationships/hyperlink" Target="https://m.media-amazon.com/images/I/314V87LweLL._SX300_SY300_QL70_FMwebp_.jpg" TargetMode="External"/><Relationship Id="rId1309" Type="http://schemas.openxmlformats.org/officeDocument/2006/relationships/hyperlink" Target="https://m.media-amazon.com/images/I/31KpmfiYmeL._SX300_SY300_QL70_FMwebp_.jpg" TargetMode="External"/><Relationship Id="rId719" Type="http://schemas.openxmlformats.org/officeDocument/2006/relationships/hyperlink" Target="https://m.media-amazon.com/images/I/41qqmdUWnhL._SX300_SY300_QL70_ML2_.jpg" TargetMode="External"/><Relationship Id="rId718" Type="http://schemas.openxmlformats.org/officeDocument/2006/relationships/hyperlink" Target="https://www.amazon.in/Samsung-25W-Travel-Adapter/dp/B08VFF6JQ8/ref=sr_1_27_mod_primary_new?qid=1672895755&amp;s=electronics&amp;sbo=RZvfv%2F%2FHxDF%2BO5021pAnSA%3D%3D&amp;sr=1-27" TargetMode="External"/><Relationship Id="rId717" Type="http://schemas.openxmlformats.org/officeDocument/2006/relationships/hyperlink" Target="https://m.media-amazon.com/images/I/21uXmiH98wL._SX300_SY300_QL70_ML2_.jpg" TargetMode="External"/><Relationship Id="rId712" Type="http://schemas.openxmlformats.org/officeDocument/2006/relationships/hyperlink" Target="https://www.amazon.in/Pocket-10000mAh-Triple-Charging-Delivery/dp/B08MC57J31/ref=sr_1_24?qid=1672895748&amp;s=electronics&amp;sr=1-24" TargetMode="External"/><Relationship Id="rId711" Type="http://schemas.openxmlformats.org/officeDocument/2006/relationships/hyperlink" Target="https://m.media-amazon.com/images/I/41J2W8DASzS._SX300_SY300_QL70_ML2_.jpg" TargetMode="External"/><Relationship Id="rId710" Type="http://schemas.openxmlformats.org/officeDocument/2006/relationships/hyperlink" Target="https://www.amazon.in/Samsung-Galaxy-Storage-MediaTek-Battery/dp/B0BMGB2TPR/ref=sr_1_23?qid=1672895748&amp;s=electronics&amp;sr=1-23" TargetMode="External"/><Relationship Id="rId716" Type="http://schemas.openxmlformats.org/officeDocument/2006/relationships/hyperlink" Target="https://www.amazon.in/Adjustable-Holder-Universal-Windshield-Smartphones/dp/B0746JGVDS/ref=sr_1_26?qid=1672895755&amp;s=electronics&amp;sr=1-26" TargetMode="External"/><Relationship Id="rId715" Type="http://schemas.openxmlformats.org/officeDocument/2006/relationships/hyperlink" Target="https://m.media-amazon.com/images/I/41ZK4aM4zgL._SX300_SY300_QL70_ML2_.jpg" TargetMode="External"/><Relationship Id="rId714" Type="http://schemas.openxmlformats.org/officeDocument/2006/relationships/hyperlink" Target="https://www.amazon.in/10000mAH-Li-Polymer-Power-Charging-Midnight/dp/B08HVL8QN3/ref=sr_1_25?qid=1672895755&amp;s=electronics&amp;sr=1-25" TargetMode="External"/><Relationship Id="rId713" Type="http://schemas.openxmlformats.org/officeDocument/2006/relationships/hyperlink" Target="https://m.media-amazon.com/images/I/21luyw7JrrL._SX300_SY300_QL70_ML2_.jpg" TargetMode="External"/><Relationship Id="rId59" Type="http://schemas.openxmlformats.org/officeDocument/2006/relationships/hyperlink" Target="https://m.media-amazon.com/images/I/41jk4zYjTsL._SX300_SY300_QL70_FMwebp_.jpg" TargetMode="External"/><Relationship Id="rId58" Type="http://schemas.openxmlformats.org/officeDocument/2006/relationships/hyperlink" Target="https://www.amazon.in/Duracell-Lightning-Certified-Braided-Charging/dp/B09W5XR9RT/ref=sr_1_32?qid=1672909125&amp;s=electronics&amp;sr=1-32" TargetMode="External"/><Relationship Id="rId1780" Type="http://schemas.openxmlformats.org/officeDocument/2006/relationships/hyperlink" Target="https://www.amazon.in/Portronics-Multimedia-Wireless-Keyboard-Technology/dp/B0BHYJ8CVF/ref=sr_1_336?qid=1672903011&amp;s=computers&amp;sr=1-336" TargetMode="External"/><Relationship Id="rId1781" Type="http://schemas.openxmlformats.org/officeDocument/2006/relationships/hyperlink" Target="https://m.media-amazon.com/images/I/51seYZqgz5L._SX300_SY300_QL70_FMwebp_.jpg" TargetMode="External"/><Relationship Id="rId1782" Type="http://schemas.openxmlformats.org/officeDocument/2006/relationships/hyperlink" Target="https://www.amazon.in/SupCares-Adjustable-Aluminium-Ventilated-Foldable/dp/B0BCVJ3PVP/ref=sr_1_337?qid=1672903012&amp;s=computers&amp;sr=1-337" TargetMode="External"/><Relationship Id="rId1783" Type="http://schemas.openxmlformats.org/officeDocument/2006/relationships/hyperlink" Target="https://m.media-amazon.com/images/W/WEBP_402378-T2/images/I/31i5nmWFmhL._SX300_SY300_QL70_FMwebp_.jpg" TargetMode="External"/><Relationship Id="rId2630" Type="http://schemas.openxmlformats.org/officeDocument/2006/relationships/hyperlink" Target="https://www.amazon.in/ROYAL-STEP-Portable-Electric-Rechargeable/dp/B08TT63N58/ref=sr_1_337?qid=1672923609&amp;s=kitchen&amp;sr=1-337" TargetMode="External"/><Relationship Id="rId1300" Type="http://schemas.openxmlformats.org/officeDocument/2006/relationships/hyperlink" Target="https://www.amazon.in/Boult-Audio-PowerBuds-Wireless-Waterproof/dp/B08D11DZ2W/ref=sr_1_69?qid=1672902997&amp;s=computers&amp;sr=1-69" TargetMode="External"/><Relationship Id="rId1784" Type="http://schemas.openxmlformats.org/officeDocument/2006/relationships/hyperlink" Target="https://www.amazon.in/Zebronics-Zeb-Sound-N1-Bluetooth-Assistant/dp/B0B2931FCV/ref=sr_1_338?qid=1672903012&amp;s=computers&amp;sr=1-338" TargetMode="External"/><Relationship Id="rId2631" Type="http://schemas.openxmlformats.org/officeDocument/2006/relationships/hyperlink" Target="https://m.media-amazon.com/images/W/WEBP_402378-T2/images/I/21rLuqop7cL._SY300_SX300_QL70_FMwebp_.jpg" TargetMode="External"/><Relationship Id="rId2269" Type="http://schemas.openxmlformats.org/officeDocument/2006/relationships/hyperlink" Target="https://m.media-amazon.com/images/W/WEBP_402378-T2/images/I/31tiptnSbZL._SX300_SY300_QL70_FMwebp_.jpg" TargetMode="External"/><Relationship Id="rId349" Type="http://schemas.openxmlformats.org/officeDocument/2006/relationships/hyperlink" Target="https://m.media-amazon.com/images/I/317OoQfs1gL._SX300_SY300_QL70_FMwebp_.jpg" TargetMode="External"/><Relationship Id="rId348" Type="http://schemas.openxmlformats.org/officeDocument/2006/relationships/hyperlink" Target="https://www.amazon.in/Wayona-Charging-Charger-Samsung-Galaxy/dp/B08CTNJ985/ref=sr_1_193?qid=1672909134&amp;s=electronics&amp;sr=1-193" TargetMode="External"/><Relationship Id="rId347" Type="http://schemas.openxmlformats.org/officeDocument/2006/relationships/hyperlink" Target="https://m.media-amazon.com/images/I/416qO6VZHgL._SX300_SY300_QL70_FMwebp_.jpg" TargetMode="External"/><Relationship Id="rId346" Type="http://schemas.openxmlformats.org/officeDocument/2006/relationships/hyperlink" Target="https://www.amazon.in/Ambrane-Charging-Neckband-Wireless-ACM/dp/B09YLYB9PB/ref=sr_1_192?qid=1672909133&amp;s=electronics&amp;sr=1-192" TargetMode="External"/><Relationship Id="rId2260" Type="http://schemas.openxmlformats.org/officeDocument/2006/relationships/hyperlink" Target="https://www.amazon.in/HUL-Pureit-Germkill-Classic-Purifier/dp/B00H3H03Q4/ref=sr_1_131?qid=1672923597&amp;s=kitchen&amp;sr=1-131" TargetMode="External"/><Relationship Id="rId341" Type="http://schemas.openxmlformats.org/officeDocument/2006/relationships/hyperlink" Target="https://m.media-amazon.com/images/W/WEBP_402378-T1/images/I/31IdziegWVL._SX300_SY300_QL70_FMwebp_.jpg" TargetMode="External"/><Relationship Id="rId2261" Type="http://schemas.openxmlformats.org/officeDocument/2006/relationships/hyperlink" Target="https://m.media-amazon.com/images/W/WEBP_402378-T1/images/I/41v0JSmcIuL._SY300_SX300_QL70_FMwebp_.jpg" TargetMode="External"/><Relationship Id="rId340" Type="http://schemas.openxmlformats.org/officeDocument/2006/relationships/hyperlink" Target="https://www.amazon.in/realme-Charging-Micro-USB-Cable-Braided/dp/B09PNR6F8Q/ref=sr_1_189?qid=1672909133&amp;s=electronics&amp;sr=1-189" TargetMode="External"/><Relationship Id="rId2262" Type="http://schemas.openxmlformats.org/officeDocument/2006/relationships/hyperlink" Target="https://www.amazon.in/Prestige-Iris-Grinder-Stainless-Juicer/dp/B0756K5DYZ/ref=sr_1_132?qid=1672923597&amp;s=kitchen&amp;sr=1-132" TargetMode="External"/><Relationship Id="rId2263" Type="http://schemas.openxmlformats.org/officeDocument/2006/relationships/hyperlink" Target="https://m.media-amazon.com/images/W/WEBP_402378-T1/images/I/41JrUgIbYOL._SX300_SY300_QL70_FMwebp_.jpg" TargetMode="External"/><Relationship Id="rId2264" Type="http://schemas.openxmlformats.org/officeDocument/2006/relationships/hyperlink" Target="https://www.amazon.in/Preethi-Blue-Leaf-Diamond-750-Watt/dp/B0188KPKB2/ref=sr_1_133?qid=1672923597&amp;s=kitchen&amp;sr=1-133" TargetMode="External"/><Relationship Id="rId345" Type="http://schemas.openxmlformats.org/officeDocument/2006/relationships/hyperlink" Target="https://m.media-amazon.com/images/W/WEBP_402378-T2/images/I/414P4JCZY-L._SX300_SY300_QL70_FMwebp_.jpg" TargetMode="External"/><Relationship Id="rId2265" Type="http://schemas.openxmlformats.org/officeDocument/2006/relationships/hyperlink" Target="https://m.media-amazon.com/images/W/WEBP_402378-T2/images/I/315o5vpD66L._SX300_SY300_QL70_FMwebp_.jpg" TargetMode="External"/><Relationship Id="rId344" Type="http://schemas.openxmlformats.org/officeDocument/2006/relationships/hyperlink" Target="https://www.amazon.in/Acer-inches-Ultra-Android-AR55AR2851UDFL/dp/B0B1YZ9CB8/ref=sr_1_191?qid=1672909133&amp;s=electronics&amp;sr=1-191" TargetMode="External"/><Relationship Id="rId2266" Type="http://schemas.openxmlformats.org/officeDocument/2006/relationships/hyperlink" Target="https://www.amazon.in/Themisto-350-Watts-Egg-Boiler-Blue/dp/B091KNVNS9/ref=sr_1_134?qid=1672923597&amp;s=kitchen&amp;sr=1-134" TargetMode="External"/><Relationship Id="rId343" Type="http://schemas.openxmlformats.org/officeDocument/2006/relationships/hyperlink" Target="https://m.media-amazon.com/images/W/WEBP_402378-T2/images/I/41ECCMs7tjL._SY300_SX300_QL70_FMwebp_.jpg" TargetMode="External"/><Relationship Id="rId2267" Type="http://schemas.openxmlformats.org/officeDocument/2006/relationships/hyperlink" Target="https://m.media-amazon.com/images/W/WEBP_402378-T1/images/I/41opVWa6H1L._SX300_SY300_QL70_FMwebp_.jpg" TargetMode="External"/><Relationship Id="rId342" Type="http://schemas.openxmlformats.org/officeDocument/2006/relationships/hyperlink" Target="https://www.amazon.in/TP-Link-Archer-T3U-Wireless-MU-MIMO/dp/B07M69276N/ref=sr_1_190?qid=1672909133&amp;s=electronics&amp;sr=1-190" TargetMode="External"/><Relationship Id="rId2268" Type="http://schemas.openxmlformats.org/officeDocument/2006/relationships/hyperlink" Target="https://www.amazon.in/Butterfly-Smart-750-Watt-Mixer-Grinder/dp/B075JJ5NQC/ref=sr_1_135?qid=1672923597&amp;s=kitchen&amp;sr=1-135" TargetMode="External"/><Relationship Id="rId2258" Type="http://schemas.openxmlformats.org/officeDocument/2006/relationships/hyperlink" Target="https://www.amazon.in/HUL-Pureit-Germkill-Classic-Purifier/dp/B00E9G8KOY/ref=sr_1_130?qid=1672923597&amp;s=kitchen&amp;sr=1-130" TargetMode="External"/><Relationship Id="rId2259" Type="http://schemas.openxmlformats.org/officeDocument/2006/relationships/hyperlink" Target="https://m.media-amazon.com/images/I/41rkDPlAt+L._SY300_SX300_.jpg" TargetMode="External"/><Relationship Id="rId338" Type="http://schemas.openxmlformats.org/officeDocument/2006/relationships/hyperlink" Target="https://www.amazon.in/Acer-inches-Ready-Android-AR32AR2841HDSB/dp/B0B9959XF3/ref=sr_1_188?qid=1672909133&amp;s=electronics&amp;sr=1-188" TargetMode="External"/><Relationship Id="rId337" Type="http://schemas.openxmlformats.org/officeDocument/2006/relationships/hyperlink" Target="https://m.media-amazon.com/images/I/51sUInS8MiL._SY300_SX300_QL70_FMwebp_.jpg" TargetMode="External"/><Relationship Id="rId336" Type="http://schemas.openxmlformats.org/officeDocument/2006/relationships/hyperlink" Target="https://www.amazon.in/Electvision-Compatible-verification-coustmer-7738090464/dp/B09JKNF147/ref=sr_1_187?qid=1672909133&amp;s=electronics&amp;sr=1-187" TargetMode="External"/><Relationship Id="rId335" Type="http://schemas.openxmlformats.org/officeDocument/2006/relationships/hyperlink" Target="https://m.media-amazon.com/images/W/WEBP_402378-T2/images/I/311wFoZMekL._SX300_SY300_QL70_FMwebp_.jpg" TargetMode="External"/><Relationship Id="rId339" Type="http://schemas.openxmlformats.org/officeDocument/2006/relationships/hyperlink" Target="https://m.media-amazon.com/images/I/31Kt+OO7C6L._SY300_SX300_.jpg" TargetMode="External"/><Relationship Id="rId330" Type="http://schemas.openxmlformats.org/officeDocument/2006/relationships/hyperlink" Target="https://www.amazon.in/Belkin-USB-C-Charging-USB-IF-Certified/dp/B084N18QZY/ref=sr_1_184?qid=1672909133&amp;s=electronics&amp;sr=1-184" TargetMode="External"/><Relationship Id="rId2250" Type="http://schemas.openxmlformats.org/officeDocument/2006/relationships/hyperlink" Target="https://www.amazon.in/Luminous-Vento-Deluxe-30-Watt-Ventilator/dp/B00O2R38C4/ref=sr_1_126?qid=1672923597&amp;s=kitchen&amp;sr=1-126" TargetMode="External"/><Relationship Id="rId2251" Type="http://schemas.openxmlformats.org/officeDocument/2006/relationships/hyperlink" Target="https://m.media-amazon.com/images/I/31iKMkOV-DL._SX300_SY300_QL70_FMwebp_.jpg" TargetMode="External"/><Relationship Id="rId2252" Type="http://schemas.openxmlformats.org/officeDocument/2006/relationships/hyperlink" Target="https://www.amazon.in/electric-Kettle-Double-Triple-Protection/dp/B0B2CZTCL2/ref=sr_1_127?qid=1672923597&amp;s=kitchen&amp;sr=1-127" TargetMode="External"/><Relationship Id="rId2253" Type="http://schemas.openxmlformats.org/officeDocument/2006/relationships/hyperlink" Target="https://m.media-amazon.com/images/W/WEBP_402378-T1/images/I/31hwosM2Q1L._SX300_SY300_QL70_FMwebp_.jpg" TargetMode="External"/><Relationship Id="rId334" Type="http://schemas.openxmlformats.org/officeDocument/2006/relationships/hyperlink" Target="https://www.amazon.in/Wayona-Nylon-Braided-Charging-iPhones/dp/B07JPJJZ2H/ref=sr_1_186?qid=1672909133&amp;s=electronics&amp;sr=1-186" TargetMode="External"/><Relationship Id="rId2254" Type="http://schemas.openxmlformats.org/officeDocument/2006/relationships/hyperlink" Target="https://www.amazon.in/Kitchen-Stainless-Indian-Filter-Coffee/dp/B00PVT30YI/ref=sr_1_128?qid=1672923597&amp;s=kitchen&amp;sr=1-128" TargetMode="External"/><Relationship Id="rId333" Type="http://schemas.openxmlformats.org/officeDocument/2006/relationships/hyperlink" Target="https://m.media-amazon.com/images/I/41bkm5HhWsL._SY445_SX342_QL70_FMwebp_.jpg" TargetMode="External"/><Relationship Id="rId2255" Type="http://schemas.openxmlformats.org/officeDocument/2006/relationships/hyperlink" Target="https://m.media-amazon.com/images/I/41k+HQz9JbL._SX300_SY300_.jpg" TargetMode="External"/><Relationship Id="rId332" Type="http://schemas.openxmlformats.org/officeDocument/2006/relationships/hyperlink" Target="https://www.amazon.in/LOHAYA-Television-Compatible-Samsung-Control/dp/B081NHWT6Z/ref=sr_1_185?qid=1672909133&amp;s=electronics&amp;sr=1-185" TargetMode="External"/><Relationship Id="rId2256" Type="http://schemas.openxmlformats.org/officeDocument/2006/relationships/hyperlink" Target="https://www.amazon.in/Ikea-903-391-72-Sealing-assorted-30-pack/dp/B00SH18114/ref=sr_1_129_mod_primary_new?qid=1672923597&amp;s=kitchen&amp;sbo=RZvfv%2F%2FHxDF%2BO5021pAnSA%3D%3D&amp;sr=1-129" TargetMode="External"/><Relationship Id="rId331" Type="http://schemas.openxmlformats.org/officeDocument/2006/relationships/hyperlink" Target="https://m.media-amazon.com/images/I/31vPhcWqqWL._SX300_SY300_QL70_FMwebp_.jpg" TargetMode="External"/><Relationship Id="rId2257" Type="http://schemas.openxmlformats.org/officeDocument/2006/relationships/hyperlink" Target="https://m.media-amazon.com/images/I/41OxPvBpwYL._SX300_SY300_QL70_FMwebp_.jpg" TargetMode="External"/><Relationship Id="rId370" Type="http://schemas.openxmlformats.org/officeDocument/2006/relationships/hyperlink" Target="https://www.amazon.in/AmazonBasics-Double-Braided-Nylon-Type-C/dp/B07CWNJLPC/ref=sr_1_204?qid=1672909134&amp;s=electronics&amp;sr=1-204" TargetMode="External"/><Relationship Id="rId369" Type="http://schemas.openxmlformats.org/officeDocument/2006/relationships/hyperlink" Target="https://m.media-amazon.com/images/I/41sNnS4Rl7L._SX300_SY300_QL70_FMwebp_.jpg" TargetMode="External"/><Relationship Id="rId368" Type="http://schemas.openxmlformats.org/officeDocument/2006/relationships/hyperlink" Target="https://www.amazon.in/AmazonBasics-Lightning-Aluminum-Certified-Charging/dp/B0B8SRZ5SV/ref=sr_1_203?qid=1672909134&amp;s=electronics&amp;sr=1-203" TargetMode="External"/><Relationship Id="rId2280" Type="http://schemas.openxmlformats.org/officeDocument/2006/relationships/hyperlink" Target="https://www.amazon.in/Crompton-CG-IHL-1500-Watt-Immersion-Compatible/dp/B00HZIOGXW/ref=sr_1_144?qid=1672923597&amp;s=kitchen&amp;sr=1-144" TargetMode="External"/><Relationship Id="rId2281" Type="http://schemas.openxmlformats.org/officeDocument/2006/relationships/hyperlink" Target="https://m.media-amazon.com/images/I/411ipFfM1vL._SX300_SY300_QL70_FMwebp_.jpg" TargetMode="External"/><Relationship Id="rId2282" Type="http://schemas.openxmlformats.org/officeDocument/2006/relationships/hyperlink" Target="https://www.amazon.in/InstaCuppa-Rechargeable-Mini-Electric-Chopper/dp/B09CKSYBLR/ref=sr_1_145?qid=1672923597&amp;s=kitchen&amp;sr=1-145" TargetMode="External"/><Relationship Id="rId363" Type="http://schemas.openxmlformats.org/officeDocument/2006/relationships/hyperlink" Target="https://m.media-amazon.com/images/W/WEBP_402378-T2/images/I/31RK9+CyhoL._SY300_SX300_.jpg" TargetMode="External"/><Relationship Id="rId2283" Type="http://schemas.openxmlformats.org/officeDocument/2006/relationships/hyperlink" Target="https://m.media-amazon.com/images/I/41xQDop2T5L._SX300_SY300_QL70_FMwebp_.jpg" TargetMode="External"/><Relationship Id="rId362" Type="http://schemas.openxmlformats.org/officeDocument/2006/relationships/hyperlink" Target="https://www.amazon.in/Sony-TV-Remote-Compatible-Control/dp/B09L8DT7D6/ref=sr_1_200?qid=1672909134&amp;s=electronics&amp;sr=1-200" TargetMode="External"/><Relationship Id="rId2284" Type="http://schemas.openxmlformats.org/officeDocument/2006/relationships/hyperlink" Target="https://www.amazon.in/Philips-PowerPro-FC9352-01-Compact/dp/B072J83V9W/ref=sr_1_146?qid=1672923597&amp;s=kitchen&amp;sr=1-146" TargetMode="External"/><Relationship Id="rId361" Type="http://schemas.openxmlformats.org/officeDocument/2006/relationships/hyperlink" Target="https://m.media-amazon.com/images/I/319bv0gNOeL._SX300_SY300_QL70_FMwebp_.jpg" TargetMode="External"/><Relationship Id="rId2285" Type="http://schemas.openxmlformats.org/officeDocument/2006/relationships/hyperlink" Target="https://m.media-amazon.com/images/I/41J7JQ+P7WL._SX300_SY300_.jpg" TargetMode="External"/><Relationship Id="rId360" Type="http://schemas.openxmlformats.org/officeDocument/2006/relationships/hyperlink" Target="https://www.amazon.in/7SEVEN-Bluetooth-Command-Netflix-XMRM-00A/dp/B08XMSKKMM/ref=sr_1_199?qid=1672909134&amp;s=electronics&amp;sr=1-199" TargetMode="External"/><Relationship Id="rId2286" Type="http://schemas.openxmlformats.org/officeDocument/2006/relationships/hyperlink" Target="https://www.amazon.in/SAIELLIN-Clothes-Sweater-Defuzzer-Trimmer/dp/B09MTLG4TP/ref=sr_1_147?qid=1672923597&amp;s=kitchen&amp;sr=1-147" TargetMode="External"/><Relationship Id="rId367" Type="http://schemas.openxmlformats.org/officeDocument/2006/relationships/hyperlink" Target="https://m.media-amazon.com/images/I/41JooboBmuL._SX300_SY300_QL70_FMwebp_.jpg" TargetMode="External"/><Relationship Id="rId2287" Type="http://schemas.openxmlformats.org/officeDocument/2006/relationships/hyperlink" Target="https://m.media-amazon.com/images/I/41nBjnlp-ML._SY300_SX300_QL70_FMwebp_.jpg" TargetMode="External"/><Relationship Id="rId366" Type="http://schemas.openxmlformats.org/officeDocument/2006/relationships/hyperlink" Target="https://www.amazon.in/LTG500-Indestructible-Certified-Lightning-2Meter/dp/B0162K34H2/ref=sr_1_202?qid=1672909134&amp;s=electronics&amp;sr=1-202" TargetMode="External"/><Relationship Id="rId2288" Type="http://schemas.openxmlformats.org/officeDocument/2006/relationships/hyperlink" Target="https://www.amazon.in/Cookwell-Bullet-Mixer-Grinder-Silver/dp/B097XJQZ8H/ref=sr_1_148?qid=1672923597&amp;s=kitchen&amp;sr=1-148" TargetMode="External"/><Relationship Id="rId365" Type="http://schemas.openxmlformats.org/officeDocument/2006/relationships/hyperlink" Target="https://m.media-amazon.com/images/I/41vVXPCqnML._SX300_SY300_QL70_FMwebp_.jpg" TargetMode="External"/><Relationship Id="rId2289" Type="http://schemas.openxmlformats.org/officeDocument/2006/relationships/hyperlink" Target="https://m.media-amazon.com/images/I/41f4XKOolpL._SX300_SY300_QL70_FMwebp_.jpg" TargetMode="External"/><Relationship Id="rId364" Type="http://schemas.openxmlformats.org/officeDocument/2006/relationships/hyperlink" Target="https://www.amazon.in/Storite-USB-3-0-Micro-Cable/dp/B00GE55L22/ref=sr_1_201?qid=1672909134&amp;s=electronics&amp;sr=1-201" TargetMode="External"/><Relationship Id="rId95" Type="http://schemas.openxmlformats.org/officeDocument/2006/relationships/hyperlink" Target="https://m.media-amazon.com/images/I/41bCxnHksnL._SY300_SX300_QL70_FMwebp_.jpg" TargetMode="External"/><Relationship Id="rId94" Type="http://schemas.openxmlformats.org/officeDocument/2006/relationships/hyperlink" Target="https://www.amazon.in/D-Link-DWA-131-Wireless-Adapter-Black/dp/B002PD61Y4/ref=sr_1_50?qid=1672909126&amp;s=electronics&amp;sr=1-50" TargetMode="External"/><Relationship Id="rId97" Type="http://schemas.openxmlformats.org/officeDocument/2006/relationships/hyperlink" Target="https://m.media-amazon.com/images/W/WEBP_402378-T1/images/I/21rBnbHkW9L._SX300_SY300_QL70_FMwebp_.jpg" TargetMode="External"/><Relationship Id="rId96" Type="http://schemas.openxmlformats.org/officeDocument/2006/relationships/hyperlink" Target="https://www.amazon.in/AmazonBasics-High-Speed-HDMI-Cable-Feet/dp/B014I8SSD0/ref=sr_1_51?qid=1672909126&amp;s=electronics&amp;sr=1-51" TargetMode="External"/><Relationship Id="rId99" Type="http://schemas.openxmlformats.org/officeDocument/2006/relationships/hyperlink" Target="https://m.media-amazon.com/images/W/WEBP_402378-T1/images/I/31nrDWDT8+L._SX300_SY300_.jpg" TargetMode="External"/><Relationship Id="rId98" Type="http://schemas.openxmlformats.org/officeDocument/2006/relationships/hyperlink" Target="https://www.amazon.in/7SEVENTM-Compatible-Replacement-Original-BN59-01259E/dp/B09L8DSSFH/ref=sr_1_52?qid=1672909126&amp;s=electronics&amp;sr=1-52" TargetMode="External"/><Relationship Id="rId91" Type="http://schemas.openxmlformats.org/officeDocument/2006/relationships/hyperlink" Target="https://m.media-amazon.com/images/W/WEBP_402378-T2/images/I/41CnR1WhD3L._SX300_SY300_QL70_FMwebp_.jpg" TargetMode="External"/><Relationship Id="rId90" Type="http://schemas.openxmlformats.org/officeDocument/2006/relationships/hyperlink" Target="https://www.amazon.in/FLiX-Charging-480Mbps-Devices-XCD-M11/dp/B09NJN8L25/ref=sr_1_48?qid=1672909125&amp;s=electronics&amp;sr=1-48" TargetMode="External"/><Relationship Id="rId93" Type="http://schemas.openxmlformats.org/officeDocument/2006/relationships/hyperlink" Target="https://m.media-amazon.com/images/I/31+NwZ8gb1L._SX300_SY300_.jpg" TargetMode="External"/><Relationship Id="rId92" Type="http://schemas.openxmlformats.org/officeDocument/2006/relationships/hyperlink" Target="https://www.amazon.in/WeCool-Braided-Multifunction-Charging-Android/dp/B07XJYYH7L/ref=sr_1_49?qid=1672909126&amp;s=electronics&amp;sr=1-49" TargetMode="External"/><Relationship Id="rId359" Type="http://schemas.openxmlformats.org/officeDocument/2006/relationships/hyperlink" Target="https://m.media-amazon.com/images/W/WEBP_402378-T2/images/I/21Nw+BXh1kS._SY300_SX300_.jpg" TargetMode="External"/><Relationship Id="rId358" Type="http://schemas.openxmlformats.org/officeDocument/2006/relationships/hyperlink" Target="https://www.amazon.in/FLiX-Charging-480Mbps-Andriod-XCD-FPM01/dp/B0B3MQXNFB/ref=sr_1_198?qid=1672909134&amp;s=electronics&amp;sr=1-198" TargetMode="External"/><Relationship Id="rId357" Type="http://schemas.openxmlformats.org/officeDocument/2006/relationships/hyperlink" Target="https://m.media-amazon.com/images/I/31jSLNakA7L._SY445_SX342_QL70_FMwebp_.jpg" TargetMode="External"/><Relationship Id="rId2270" Type="http://schemas.openxmlformats.org/officeDocument/2006/relationships/hyperlink" Target="https://www.amazon.in/KENT-Electric-Steamer-Vegetables-Stainless/dp/B0B5KZ3C53/ref=sr_1_139?qid=1672923597&amp;s=kitchen&amp;sr=1-139" TargetMode="External"/><Relationship Id="rId2271" Type="http://schemas.openxmlformats.org/officeDocument/2006/relationships/hyperlink" Target="https://m.media-amazon.com/images/W/WEBP_402378-T2/images/I/312FrvLA2RL._SX300_SY300_QL70_FMwebp_.jpg" TargetMode="External"/><Relationship Id="rId352" Type="http://schemas.openxmlformats.org/officeDocument/2006/relationships/hyperlink" Target="https://www.amazon.in/Skadioo-Accessories-Receiver-Compatible-dongle/dp/B09LHXNZLR/ref=sr_1_195?qid=1672909134&amp;s=electronics&amp;sr=1-195" TargetMode="External"/><Relationship Id="rId2272" Type="http://schemas.openxmlformats.org/officeDocument/2006/relationships/hyperlink" Target="https://www.amazon.in/InstaCuppa-Portable-Smoothie-Crushing-Rechargeable/dp/B09NTHQRW3/ref=sr_1_140?qid=1672923597&amp;s=kitchen&amp;sr=1-140" TargetMode="External"/><Relationship Id="rId351" Type="http://schemas.openxmlformats.org/officeDocument/2006/relationships/hyperlink" Target="https://m.media-amazon.com/images/W/WEBP_402378-T2/images/I/31HMoFzGZjL._SY300_SX300_QL70_FMwebp_.jpg" TargetMode="External"/><Relationship Id="rId2273" Type="http://schemas.openxmlformats.org/officeDocument/2006/relationships/hyperlink" Target="https://m.media-amazon.com/images/W/WEBP_402378-T2/images/I/31R2gaVLwYL._SX300_SY300_QL70_FMwebp_.jpg" TargetMode="External"/><Relationship Id="rId350" Type="http://schemas.openxmlformats.org/officeDocument/2006/relationships/hyperlink" Target="https://www.amazon.in/Syncwire-Cable-Charging-Compatible-Devices/dp/B0BP7XLX48/ref=sr_1_194?qid=1672909134&amp;s=electronics&amp;sr=1-194" TargetMode="External"/><Relationship Id="rId2274" Type="http://schemas.openxmlformats.org/officeDocument/2006/relationships/hyperlink" Target="https://www.amazon.in/Usha-EI-1602-1000-Watt-Lightweight/dp/B008YW3CYM/ref=sr_1_141?qid=1672923597&amp;s=kitchen&amp;sr=1-141" TargetMode="External"/><Relationship Id="rId2275" Type="http://schemas.openxmlformats.org/officeDocument/2006/relationships/hyperlink" Target="https://m.media-amazon.com/images/W/WEBP_402378-T1/images/I/21-SFWqfgyS._SX300_SY300_QL70_FMwebp_.jpg" TargetMode="External"/><Relationship Id="rId356" Type="http://schemas.openxmlformats.org/officeDocument/2006/relationships/hyperlink" Target="https://www.amazon.in/Charging-Braided-Compatible-Samsung-Galaxy/dp/B08PSVBB2X/ref=sr_1_197?qid=1672909134&amp;s=electronics&amp;sr=1-197" TargetMode="External"/><Relationship Id="rId2276" Type="http://schemas.openxmlformats.org/officeDocument/2006/relationships/hyperlink" Target="https://www.amazon.in/Kent-KENT-Hand-Blender/dp/B07QHHCB27/ref=sr_1_142?qid=1672923597&amp;s=kitchen&amp;sr=1-142" TargetMode="External"/><Relationship Id="rId355" Type="http://schemas.openxmlformats.org/officeDocument/2006/relationships/hyperlink" Target="https://m.media-amazon.com/images/I/41EhlNJ-v8L._SX300_SY300_QL70_FMwebp_.jpg" TargetMode="External"/><Relationship Id="rId2277" Type="http://schemas.openxmlformats.org/officeDocument/2006/relationships/hyperlink" Target="https://m.media-amazon.com/images/I/31O1Y16P8xL._SY300_SX300_QL70_FMwebp_.jpg" TargetMode="External"/><Relationship Id="rId354" Type="http://schemas.openxmlformats.org/officeDocument/2006/relationships/hyperlink" Target="https://www.amazon.in/FLiX-Charging-480Mbps-Andriod-Devices/dp/B0B3N8VG24/ref=sr_1_196?qid=1672909134&amp;s=electronics&amp;sr=1-196" TargetMode="External"/><Relationship Id="rId2278" Type="http://schemas.openxmlformats.org/officeDocument/2006/relationships/hyperlink" Target="https://www.amazon.in/White-Feather-Portable-Sealing-Multicolor/dp/B0BMFD94VD/ref=sr_1_143?qid=1672923597&amp;s=kitchen&amp;sr=1-143" TargetMode="External"/><Relationship Id="rId353" Type="http://schemas.openxmlformats.org/officeDocument/2006/relationships/hyperlink" Target="https://m.media-amazon.com/images/W/WEBP_402378-T1/images/I/31w-BP4ey1L._SY445_SX342_QL70_FMwebp_.jpg" TargetMode="External"/><Relationship Id="rId2279" Type="http://schemas.openxmlformats.org/officeDocument/2006/relationships/hyperlink" Target="https://m.media-amazon.com/images/W/WEBP_402378-T1/images/I/41ORNeJrRxL._SX300_SY300_QL70_FMwebp_.jpg" TargetMode="External"/><Relationship Id="rId1378" Type="http://schemas.openxmlformats.org/officeDocument/2006/relationships/hyperlink" Target="https://www.amazon.in/Duracell-5000174-Rechargeable-Batteries-Green/dp/B015ZXUDD0/ref=sr_1_114?qid=1672903000&amp;s=computers&amp;sr=1-114" TargetMode="External"/><Relationship Id="rId2225" Type="http://schemas.openxmlformats.org/officeDocument/2006/relationships/hyperlink" Target="https://m.media-amazon.com/images/I/41v9yj848iL._SX300_SY300_QL70_FMwebp_.jpg" TargetMode="External"/><Relationship Id="rId1379" Type="http://schemas.openxmlformats.org/officeDocument/2006/relationships/hyperlink" Target="https://m.media-amazon.com/images/I/31J6qGhAL9L._SX300_SY300_QL70_FMwebp_.jpg" TargetMode="External"/><Relationship Id="rId2226" Type="http://schemas.openxmlformats.org/officeDocument/2006/relationships/hyperlink" Target="https://www.amazon.in/Crompton-Insta-Comfy-Heater-Settings/dp/B08MVSGXMY/ref=sr_1_110?qid=1672923596&amp;s=kitchen&amp;sr=1-110" TargetMode="External"/><Relationship Id="rId2227" Type="http://schemas.openxmlformats.org/officeDocument/2006/relationships/hyperlink" Target="https://m.media-amazon.com/images/I/41A8H7PSidL._SY300_SX300_QL70_FMwebp_.jpg" TargetMode="External"/><Relationship Id="rId2228" Type="http://schemas.openxmlformats.org/officeDocument/2006/relationships/hyperlink" Target="https://www.amazon.in/Usha-Convector-2000-Watt-Instant-Heating/dp/B00H0B29DI/ref=sr_1_111?qid=1672923596&amp;s=kitchen&amp;sr=1-111" TargetMode="External"/><Relationship Id="rId2229" Type="http://schemas.openxmlformats.org/officeDocument/2006/relationships/hyperlink" Target="https://m.media-amazon.com/images/I/31eyLyEftOL._SX300_SY300_QL70_FMwebp_.jpg" TargetMode="External"/><Relationship Id="rId305" Type="http://schemas.openxmlformats.org/officeDocument/2006/relationships/hyperlink" Target="https://m.media-amazon.com/images/W/WEBP_402378-T1/images/I/41+b6inZEkL._SX300_SY300_.jpg" TargetMode="External"/><Relationship Id="rId789" Type="http://schemas.openxmlformats.org/officeDocument/2006/relationships/hyperlink" Target="https://m.media-amazon.com/images/I/51DLLa8HNWL._SX300_SY300_QL70_ML2_.jpg" TargetMode="External"/><Relationship Id="rId304" Type="http://schemas.openxmlformats.org/officeDocument/2006/relationships/hyperlink" Target="https://www.amazon.in/Charging-Braided-Charger-Samsung-Galaxy/dp/B08QSDKFGQ/ref=sr_1_170?qid=1672909133&amp;s=electronics&amp;sr=1-170" TargetMode="External"/><Relationship Id="rId788" Type="http://schemas.openxmlformats.org/officeDocument/2006/relationships/hyperlink" Target="https://www.amazon.in/Portronics-Konnect-POR-1080-Charging-Function/dp/B08CF3B7N1/ref=sr_1_62?qid=1672895762&amp;s=electronics&amp;sr=1-62" TargetMode="External"/><Relationship Id="rId303" Type="http://schemas.openxmlformats.org/officeDocument/2006/relationships/hyperlink" Target="https://m.media-amazon.com/images/W/WEBP_402378-T1/images/I/419QKVTxaSL._SX300_SY300_QL70_FMwebp_.jpg" TargetMode="External"/><Relationship Id="rId787" Type="http://schemas.openxmlformats.org/officeDocument/2006/relationships/hyperlink" Target="https://m.media-amazon.com/images/I/31VzNhhqifL._SX300_SY300_QL70_ML2_.jpg" TargetMode="External"/><Relationship Id="rId302" Type="http://schemas.openxmlformats.org/officeDocument/2006/relationships/hyperlink" Target="https://www.amazon.in/VU-inches-Premium-Ultra-Smart/dp/B0BB3CBFBM/ref=sr_1_169?qid=1672909133&amp;s=electronics&amp;sr=1-169" TargetMode="External"/><Relationship Id="rId786" Type="http://schemas.openxmlformats.org/officeDocument/2006/relationships/hyperlink" Target="https://www.amazon.in/Deuce-300-Resistant-Tangle-Free-Transmission/dp/B08HDJ86NZ/ref=sr_1_61?qid=1672895762&amp;s=electronics&amp;sr=1-61" TargetMode="External"/><Relationship Id="rId309" Type="http://schemas.openxmlformats.org/officeDocument/2006/relationships/hyperlink" Target="https://m.media-amazon.com/images/I/41c5wGlZyPS._SX300_SY300_QL70_FMwebp_.jpg" TargetMode="External"/><Relationship Id="rId308" Type="http://schemas.openxmlformats.org/officeDocument/2006/relationships/hyperlink" Target="https://www.amazon.in/Xiaomi-HyperCharge-Cable-100cm-Type-C/dp/B07YTNKVJQ/ref=sr_1_172?qid=1672909133&amp;s=electronics&amp;sr=1-172" TargetMode="External"/><Relationship Id="rId307" Type="http://schemas.openxmlformats.org/officeDocument/2006/relationships/hyperlink" Target="https://m.media-amazon.com/images/W/WEBP_402378-T1/images/I/21WhHd9leXL._SX300_SY300_QL70_FMwebp_.jpg" TargetMode="External"/><Relationship Id="rId306" Type="http://schemas.openxmlformats.org/officeDocument/2006/relationships/hyperlink" Target="https://www.amazon.in/Samsung-inches-Wondertainment-Ready-UA32TE40AAKBXL/dp/B08PV1X771/ref=sr_1_171?qid=1672909133&amp;s=electronics&amp;sr=1-171" TargetMode="External"/><Relationship Id="rId781" Type="http://schemas.openxmlformats.org/officeDocument/2006/relationships/hyperlink" Target="https://m.media-amazon.com/images/I/41Coma77U+L._SY300_SX300_.jpg" TargetMode="External"/><Relationship Id="rId1370" Type="http://schemas.openxmlformats.org/officeDocument/2006/relationships/hyperlink" Target="https://www.amazon.in/AmazonBasics-Flexible-HDMI-Cable-3-Foot/dp/B07KSMBL2H/ref=sr_1_107?qid=1672903000&amp;s=computers&amp;sr=1-107" TargetMode="External"/><Relationship Id="rId780" Type="http://schemas.openxmlformats.org/officeDocument/2006/relationships/hyperlink" Target="https://www.amazon.in/realme-Classic-Wired-Earphones-Microphone/dp/B08G28Z33M/ref=sr_1_58?qid=1672895762&amp;s=electronics&amp;sr=1-58" TargetMode="External"/><Relationship Id="rId1371" Type="http://schemas.openxmlformats.org/officeDocument/2006/relationships/hyperlink" Target="https://m.media-amazon.com/images/I/419KXo-7kDL._SX300_SY300_QL70_FMwebp_.jpg" TargetMode="External"/><Relationship Id="rId1372" Type="http://schemas.openxmlformats.org/officeDocument/2006/relationships/hyperlink" Target="https://www.amazon.in/Classmate-Premium-Subject-Notebook-Single/dp/B00LZLQ624/ref=sr_1_108?qid=1672903000&amp;s=computers&amp;sr=1-108" TargetMode="External"/><Relationship Id="rId1373" Type="http://schemas.openxmlformats.org/officeDocument/2006/relationships/hyperlink" Target="https://m.media-amazon.com/images/I/41z7FRqEerL._SX300_SY300_QL70_FMwebp_.jpg" TargetMode="External"/><Relationship Id="rId2220" Type="http://schemas.openxmlformats.org/officeDocument/2006/relationships/hyperlink" Target="https://www.amazon.in/PHILIPS-Digital-HD9252-90-Technology/dp/B097RJ867P/ref=sr_1_107?qid=1672923596&amp;s=kitchen&amp;sr=1-107" TargetMode="External"/><Relationship Id="rId301" Type="http://schemas.openxmlformats.org/officeDocument/2006/relationships/hyperlink" Target="https://m.media-amazon.com/images/I/41HhmJpfjNL._SX300_SY300_QL70_FMwebp_.jpg" TargetMode="External"/><Relationship Id="rId785" Type="http://schemas.openxmlformats.org/officeDocument/2006/relationships/hyperlink" Target="https://m.media-amazon.com/images/I/41V5FtEWPkL._SX300_SY300_QL70_ML2_.jpg" TargetMode="External"/><Relationship Id="rId1374" Type="http://schemas.openxmlformats.org/officeDocument/2006/relationships/hyperlink" Target="https://www.amazon.in/HP-MicroSD-U1-TF-Card-32GB/dp/B07DJLFMPS/ref=sr_1_110?qid=1672903000&amp;s=computers&amp;sr=1-110" TargetMode="External"/><Relationship Id="rId2221" Type="http://schemas.openxmlformats.org/officeDocument/2006/relationships/hyperlink" Target="https://m.media-amazon.com/images/W/WEBP_402378-T2/images/I/415mgfOmzUS._SX300_SY300_QL70_FMwebp_.jpg" TargetMode="External"/><Relationship Id="rId300" Type="http://schemas.openxmlformats.org/officeDocument/2006/relationships/hyperlink" Target="https://www.amazon.in/DURACELL-Type-C-Micro-braided-Charge/dp/B09C6H53KH/ref=sr_1_168?qid=1672909131&amp;s=electronics&amp;sr=1-168" TargetMode="External"/><Relationship Id="rId784" Type="http://schemas.openxmlformats.org/officeDocument/2006/relationships/hyperlink" Target="https://www.amazon.in/boAt-Wave-Call-Dedicated-Multi-Sport/dp/B0B5DDJNH4/ref=sr_1_60?qid=1672895762&amp;s=electronics&amp;sr=1-60" TargetMode="External"/><Relationship Id="rId1375" Type="http://schemas.openxmlformats.org/officeDocument/2006/relationships/hyperlink" Target="https://m.media-amazon.com/images/I/21ci6bwxtdL._SX300_SY300_QL70_FMwebp_.jpg" TargetMode="External"/><Relationship Id="rId2222" Type="http://schemas.openxmlformats.org/officeDocument/2006/relationships/hyperlink" Target="https://www.amazon.in/Milton-Electric-Stainless-Kettle-Litres/dp/B091V8HK8Z/ref=sr_1_108?qid=1672923596&amp;s=kitchen&amp;sr=1-108" TargetMode="External"/><Relationship Id="rId783" Type="http://schemas.openxmlformats.org/officeDocument/2006/relationships/hyperlink" Target="https://m.media-amazon.com/images/I/411q-oMvehL._SX300_SY300_QL70_ML2_.jpg" TargetMode="External"/><Relationship Id="rId1376" Type="http://schemas.openxmlformats.org/officeDocument/2006/relationships/hyperlink" Target="https://www.amazon.in/HP-150-Ambidextrous-Wireless-Mouse/dp/B09GB5B4BK/ref=sr_1_113?qid=1672903000&amp;s=computers&amp;sr=1-113" TargetMode="External"/><Relationship Id="rId2223" Type="http://schemas.openxmlformats.org/officeDocument/2006/relationships/hyperlink" Target="https://m.media-amazon.com/images/W/WEBP_402378-T1/images/I/31CLpobJstL._SY300_SX300_QL70_FMwebp_.jpg" TargetMode="External"/><Relationship Id="rId782" Type="http://schemas.openxmlformats.org/officeDocument/2006/relationships/hyperlink" Target="https://www.amazon.in/Noise-ColorFit-Display-Monitoring-Smartwatches/dp/B09PNKXSKF/ref=sr_1_59?qid=1672895762&amp;s=electronics&amp;sr=1-59" TargetMode="External"/><Relationship Id="rId1377" Type="http://schemas.openxmlformats.org/officeDocument/2006/relationships/hyperlink" Target="https://m.media-amazon.com/images/I/51pZRhR1wWL._SX300_SY300_QL70_FMwebp_.jpg" TargetMode="External"/><Relationship Id="rId2224" Type="http://schemas.openxmlformats.org/officeDocument/2006/relationships/hyperlink" Target="https://www.amazon.in/Philips-Collection-HD2582-00-830-Watt/dp/B071VNHMX2/ref=sr_1_109?qid=1672923596&amp;s=kitchen&amp;sr=1-109" TargetMode="External"/><Relationship Id="rId1367" Type="http://schemas.openxmlformats.org/officeDocument/2006/relationships/hyperlink" Target="https://m.media-amazon.com/images/I/31ROHZJMEUL._SX300_SY300_QL70_FMwebp_.jpg" TargetMode="External"/><Relationship Id="rId2214" Type="http://schemas.openxmlformats.org/officeDocument/2006/relationships/hyperlink" Target="https://www.amazon.in/Orpat-HHB-100E-WOB-250-Watt-Blender/dp/B00A7PLVU6/ref=sr_1_104?qid=1672923596&amp;s=kitchen&amp;sr=1-104" TargetMode="External"/><Relationship Id="rId2698" Type="http://schemas.openxmlformats.org/officeDocument/2006/relationships/hyperlink" Target="https://www.amazon.in/Crompton-Solarium-Qube-Star-Rated-Storage/dp/B07VZH6ZBB/ref=sr_1_372?qid=1672923611&amp;s=kitchen&amp;sr=1-372" TargetMode="External"/><Relationship Id="rId1368" Type="http://schemas.openxmlformats.org/officeDocument/2006/relationships/hyperlink" Target="https://www.amazon.in/Logitech-Silent-Wireless-Mouse-Charcoal/dp/B01M72LILF/ref=sr_1_106?qid=1672903000&amp;s=computers&amp;sr=1-106" TargetMode="External"/><Relationship Id="rId2215" Type="http://schemas.openxmlformats.org/officeDocument/2006/relationships/hyperlink" Target="https://m.media-amazon.com/images/I/41yKM0rHKQL._SX300_SY300_QL70_FMwebp_.jpg" TargetMode="External"/><Relationship Id="rId2699" Type="http://schemas.openxmlformats.org/officeDocument/2006/relationships/hyperlink" Target="https://m.media-amazon.com/images/W/WEBP_402378-T2/images/I/41RI-hzCnvL._SY300_SX300_QL70_FMwebp_.jpg" TargetMode="External"/><Relationship Id="rId1369" Type="http://schemas.openxmlformats.org/officeDocument/2006/relationships/hyperlink" Target="https://m.media-amazon.com/images/I/41nPYaWA+ML._SY300_SX300_.jpg" TargetMode="External"/><Relationship Id="rId2216" Type="http://schemas.openxmlformats.org/officeDocument/2006/relationships/hyperlink" Target="https://www.amazon.in/Egg-Boiler-Electric-Automatic-Steaming/dp/B0B25DJ352/ref=sr_1_105?qid=1672923596&amp;s=kitchen&amp;sr=1-105" TargetMode="External"/><Relationship Id="rId2217" Type="http://schemas.openxmlformats.org/officeDocument/2006/relationships/hyperlink" Target="https://m.media-amazon.com/images/W/WEBP_402378-T1/images/I/410d2Vda6QS._SY300_SX300_QL70_FMwebp_.jpg" TargetMode="External"/><Relationship Id="rId2218" Type="http://schemas.openxmlformats.org/officeDocument/2006/relationships/hyperlink" Target="https://www.amazon.in/Health-Sense-Chef-Mate-Digital-Scale-KS33/dp/B013B2WGT6/ref=sr_1_106?qid=1672923596&amp;s=kitchen&amp;sr=1-106" TargetMode="External"/><Relationship Id="rId2219" Type="http://schemas.openxmlformats.org/officeDocument/2006/relationships/hyperlink" Target="https://m.media-amazon.com/images/W/WEBP_402378-T2/images/I/31nZs1BL4tL._SX300_SY300_QL70_FMwebp_.jpg" TargetMode="External"/><Relationship Id="rId778" Type="http://schemas.openxmlformats.org/officeDocument/2006/relationships/hyperlink" Target="https://www.amazon.in/Samsung-EP-TA800NBEGIN-25W-Travel-Adapter/dp/B08VF8V79P/ref=sr_1_57?qid=1672895762&amp;s=electronics&amp;sr=1-57" TargetMode="External"/><Relationship Id="rId777" Type="http://schemas.openxmlformats.org/officeDocument/2006/relationships/hyperlink" Target="https://m.media-amazon.com/images/I/21x1gw1geuL._SY300_SX300_QL70_ML2_.jpg" TargetMode="External"/><Relationship Id="rId776" Type="http://schemas.openxmlformats.org/officeDocument/2006/relationships/hyperlink" Target="https://www.amazon.in/Redmi-Stealth-Additional-Exchange-Included/dp/B09T39K9YL/ref=sr_1_56?qid=1672895762&amp;s=electronics&amp;sr=1-56" TargetMode="External"/><Relationship Id="rId775" Type="http://schemas.openxmlformats.org/officeDocument/2006/relationships/hyperlink" Target="https://m.media-amazon.com/images/I/41iEZV6nKbL._SX300_SY300_QL70_ML2_.jpg" TargetMode="External"/><Relationship Id="rId779" Type="http://schemas.openxmlformats.org/officeDocument/2006/relationships/hyperlink" Target="https://m.media-amazon.com/images/I/41NuSTFXerL._SX300_SY300_QL70_ML2_.jpg" TargetMode="External"/><Relationship Id="rId770" Type="http://schemas.openxmlformats.org/officeDocument/2006/relationships/hyperlink" Target="https://www.amazon.in/WeCool-Bluetooth-Extendable-Multifunctional-Compatible/dp/B08ZN4B121/ref=sr_1_53?qid=1672895762&amp;s=electronics&amp;sr=1-53" TargetMode="External"/><Relationship Id="rId2690" Type="http://schemas.openxmlformats.org/officeDocument/2006/relationships/hyperlink" Target="https://www.amazon.in/Longway-Blaze-Quartz-Heater-White/dp/B0BNLFQDG2/ref=sr_1_368?qid=1672923611&amp;s=kitchen&amp;sr=1-368" TargetMode="External"/><Relationship Id="rId1360" Type="http://schemas.openxmlformats.org/officeDocument/2006/relationships/hyperlink" Target="https://www.amazon.in/Epson-003-Black-Ink-Bottle/dp/B07L5L4GTB/ref=sr_1_102?qid=1672903000&amp;s=computers&amp;sr=1-102" TargetMode="External"/><Relationship Id="rId2691" Type="http://schemas.openxmlformats.org/officeDocument/2006/relationships/hyperlink" Target="https://m.media-amazon.com/images/I/41-iQHWCwHL._SX300_SY300_QL70_FMwebp_.jpg" TargetMode="External"/><Relationship Id="rId1361" Type="http://schemas.openxmlformats.org/officeDocument/2006/relationships/hyperlink" Target="https://m.media-amazon.com/images/I/41AP5QV2M0L._SX300_SY300_QL70_FMwebp_.jpg" TargetMode="External"/><Relationship Id="rId2692" Type="http://schemas.openxmlformats.org/officeDocument/2006/relationships/hyperlink" Target="https://www.amazon.in/Prestige-Wet-Grinder-PWG-07/dp/B082ZQ4479/ref=sr_1_369?qid=1672923611&amp;s=kitchen&amp;sr=1-369" TargetMode="External"/><Relationship Id="rId1362" Type="http://schemas.openxmlformats.org/officeDocument/2006/relationships/hyperlink" Target="https://www.amazon.in/Zebronics-Zeb-Thunder-Bluetooth-Headphone-Input/dp/B07L8KNP5F/ref=sr_1_103?qid=1672903000&amp;s=computers&amp;sr=1-103" TargetMode="External"/><Relationship Id="rId2693" Type="http://schemas.openxmlformats.org/officeDocument/2006/relationships/hyperlink" Target="https://m.media-amazon.com/images/W/WEBP_402378-T1/images/I/31oK2IDhhLL._SX300_SY300_QL70_FMwebp_.jpg" TargetMode="External"/><Relationship Id="rId774" Type="http://schemas.openxmlformats.org/officeDocument/2006/relationships/hyperlink" Target="https://www.amazon.in/OPPO-Fantastic-Purple-128GB-Storage/dp/B08VB34KJ1/ref=sr_1_55?qid=1672895762&amp;s=electronics&amp;sr=1-55" TargetMode="External"/><Relationship Id="rId1363" Type="http://schemas.openxmlformats.org/officeDocument/2006/relationships/hyperlink" Target="https://m.media-amazon.com/images/I/41y181oD7ZL._SX300_SY300_QL70_FMwebp_.jpg" TargetMode="External"/><Relationship Id="rId2210" Type="http://schemas.openxmlformats.org/officeDocument/2006/relationships/hyperlink" Target="https://www.amazon.in/Supreme-Pressure-Portable-Cleaning-Purpose/dp/B09VKWGZD7/ref=sr_1_102?qid=1672923596&amp;s=kitchen&amp;sr=1-102" TargetMode="External"/><Relationship Id="rId2694" Type="http://schemas.openxmlformats.org/officeDocument/2006/relationships/hyperlink" Target="https://www.amazon.in/Pigeon-Powerful-Stainless-Grinding-Polycarbonate/dp/B09Y358DZQ/ref=sr_1_370?qid=1672923611&amp;s=kitchen&amp;sr=1-370" TargetMode="External"/><Relationship Id="rId773" Type="http://schemas.openxmlformats.org/officeDocument/2006/relationships/hyperlink" Target="https://m.media-amazon.com/images/I/41BnHjRP0ZS._SX300_SY300_QL70_ML2_.jpg" TargetMode="External"/><Relationship Id="rId1364" Type="http://schemas.openxmlformats.org/officeDocument/2006/relationships/hyperlink" Target="https://www.amazon.in/Quantum-QHM-7406-Spill-Resistant-Wired-Keyboard/dp/B08CF4SCNP/ref=sr_1_104?qid=1672903000&amp;s=computers&amp;sr=1-104" TargetMode="External"/><Relationship Id="rId2211" Type="http://schemas.openxmlformats.org/officeDocument/2006/relationships/hyperlink" Target="https://m.media-amazon.com/images/W/WEBP_402378-T2/images/I/41WyoT08raL._SX300_SY300_QL70_FMwebp_.jpg" TargetMode="External"/><Relationship Id="rId2695" Type="http://schemas.openxmlformats.org/officeDocument/2006/relationships/hyperlink" Target="https://m.media-amazon.com/images/I/41qqrzjPySL._SX300_SY300_QL70_FMwebp_.jpg" TargetMode="External"/><Relationship Id="rId772" Type="http://schemas.openxmlformats.org/officeDocument/2006/relationships/hyperlink" Target="https://www.amazon.in/Fire-Boltt-Phoenix-Bluetooth-Calling-Monitoring/dp/B0B3RSDSZ3/ref=sr_1_54?qid=1672895762&amp;s=electronics&amp;sr=1-54" TargetMode="External"/><Relationship Id="rId1365" Type="http://schemas.openxmlformats.org/officeDocument/2006/relationships/hyperlink" Target="https://m.media-amazon.com/images/I/319cuUVHCwL._SY300_SX300_QL70_FMwebp_.jpg" TargetMode="External"/><Relationship Id="rId2212" Type="http://schemas.openxmlformats.org/officeDocument/2006/relationships/hyperlink" Target="https://www.amazon.in/Bajaj-Delux-2000-Watt-Room-Heater/dp/B009P2LK80/ref=sr_1_103?qid=1672923596&amp;s=kitchen&amp;sr=1-103" TargetMode="External"/><Relationship Id="rId2696" Type="http://schemas.openxmlformats.org/officeDocument/2006/relationships/hyperlink" Target="https://www.amazon.in/Borosil-Volcano-Filled-Radiator-Heater/dp/B09M3F4HGB/ref=sr_1_371?qid=1672923611&amp;s=kitchen&amp;sr=1-371" TargetMode="External"/><Relationship Id="rId771" Type="http://schemas.openxmlformats.org/officeDocument/2006/relationships/hyperlink" Target="https://m.media-amazon.com/images/I/41-CKEKnjyL._SX300_SY300_QL70_ML2_.jpg" TargetMode="External"/><Relationship Id="rId1366" Type="http://schemas.openxmlformats.org/officeDocument/2006/relationships/hyperlink" Target="https://www.amazon.in/STRIFF-Adjustable-Ventilated-Ergonomic-Compatibility/dp/B09XX51X2G/ref=sr_1_105?qid=1672903000&amp;s=computers&amp;sr=1-105" TargetMode="External"/><Relationship Id="rId2213" Type="http://schemas.openxmlformats.org/officeDocument/2006/relationships/hyperlink" Target="https://m.media-amazon.com/images/W/WEBP_402378-T2/images/I/21OWOIM1wML._SX300_SY300_QL70_FMwebp_.jpg" TargetMode="External"/><Relationship Id="rId2697" Type="http://schemas.openxmlformats.org/officeDocument/2006/relationships/hyperlink" Target="https://m.media-amazon.com/images/I/31kbrfC16XL._SX300_SY300_QL70_FMwebp_.jpg" TargetMode="External"/><Relationship Id="rId2247" Type="http://schemas.openxmlformats.org/officeDocument/2006/relationships/hyperlink" Target="https://m.media-amazon.com/images/I/41PhEVR4X4L._SX300_SY300_QL70_FMwebp_.jpg" TargetMode="External"/><Relationship Id="rId2248" Type="http://schemas.openxmlformats.org/officeDocument/2006/relationships/hyperlink" Target="https://www.amazon.in/Bajaj-Majesty-Filled-Radiator-Heater/dp/B01N1XVVLC/ref=sr_1_125?qid=1672923597&amp;s=kitchen&amp;sr=1-125" TargetMode="External"/><Relationship Id="rId2249" Type="http://schemas.openxmlformats.org/officeDocument/2006/relationships/hyperlink" Target="https://m.media-amazon.com/images/W/WEBP_402378-T2/images/I/21c-ZYPFJ5L._SX300_SY300_QL70_FMwebp_.jpg" TargetMode="External"/><Relationship Id="rId327" Type="http://schemas.openxmlformats.org/officeDocument/2006/relationships/hyperlink" Target="https://m.media-amazon.com/images/W/WEBP_402378-T2/images/I/313Ja+mXy6L._SY300_SX300_.jpg" TargetMode="External"/><Relationship Id="rId326" Type="http://schemas.openxmlformats.org/officeDocument/2006/relationships/hyperlink" Target="https://www.amazon.in/Pinnaclz-Original-Type-Charging-Transfer/dp/B08R69WBN7/ref=sr_1_182?qid=1672909133&amp;s=electronics&amp;sr=1-182" TargetMode="External"/><Relationship Id="rId325" Type="http://schemas.openxmlformats.org/officeDocument/2006/relationships/hyperlink" Target="https://m.media-amazon.com/images/I/41agXfR4tqL._SX300_SY300_QL70_FMwebp_.jpg" TargetMode="External"/><Relationship Id="rId324" Type="http://schemas.openxmlformats.org/officeDocument/2006/relationships/hyperlink" Target="https://www.amazon.in/Wayona-Braided-Charging-Samsung-Galaxy/dp/B081FG1QYX/ref=sr_1_180?qid=1672909133&amp;s=electronics&amp;sr=1-180" TargetMode="External"/><Relationship Id="rId329" Type="http://schemas.openxmlformats.org/officeDocument/2006/relationships/hyperlink" Target="https://m.media-amazon.com/images/I/21DUuehBaRL._SX300_SY300_QL70_FMwebp_.jpg" TargetMode="External"/><Relationship Id="rId1390" Type="http://schemas.openxmlformats.org/officeDocument/2006/relationships/hyperlink" Target="https://www.amazon.in/Noise-ColorFit-Smartwatch-Monitoring-Waterproof/dp/B097R25DP7/ref=sr_1_120?qid=1672903000&amp;s=computers&amp;sr=1-120" TargetMode="External"/><Relationship Id="rId328" Type="http://schemas.openxmlformats.org/officeDocument/2006/relationships/hyperlink" Target="https://www.amazon.in/Ambrane-BCL-15-Lightning-Cable-Smartphone/dp/B0B3RHX6B6/ref=sr_1_183?qid=1672909133&amp;s=electronics&amp;sr=1-183" TargetMode="External"/><Relationship Id="rId1391" Type="http://schemas.openxmlformats.org/officeDocument/2006/relationships/hyperlink" Target="https://m.media-amazon.com/images/W/WEBP_402378-T2/images/I/3172BJyynBS._SY300_SX300_QL70_FMwebp_.jpg" TargetMode="External"/><Relationship Id="rId1392" Type="http://schemas.openxmlformats.org/officeDocument/2006/relationships/hyperlink" Target="https://www.amazon.in/rts-Adapter-Charging-Converter-compatible/dp/B097C564GC/ref=sr_1_121?qid=1672903001&amp;s=computers&amp;sr=1-121" TargetMode="External"/><Relationship Id="rId1393" Type="http://schemas.openxmlformats.org/officeDocument/2006/relationships/hyperlink" Target="https://m.media-amazon.com/images/I/4152kKO7W8L._SY300_SX300_QL70_FMwebp_.jpg" TargetMode="External"/><Relationship Id="rId2240" Type="http://schemas.openxmlformats.org/officeDocument/2006/relationships/hyperlink" Target="https://www.amazon.in/Remover-Clothes-Extractor-Battery-Removing/dp/B09JN37WBX/ref=sr_1_121?qid=1672923596&amp;s=kitchen&amp;sr=1-121" TargetMode="External"/><Relationship Id="rId1394" Type="http://schemas.openxmlformats.org/officeDocument/2006/relationships/hyperlink" Target="https://www.amazon.in/682-Black-Original-Ink-Cartridge/dp/B08CYNJ5KY/ref=sr_1_122?qid=1672903001&amp;s=computers&amp;sr=1-122" TargetMode="External"/><Relationship Id="rId2241" Type="http://schemas.openxmlformats.org/officeDocument/2006/relationships/hyperlink" Target="https://m.media-amazon.com/images/I/41orhoQwtGL._SX300_SY300_QL70_FMwebp_.jpg" TargetMode="External"/><Relationship Id="rId1395" Type="http://schemas.openxmlformats.org/officeDocument/2006/relationships/hyperlink" Target="https://m.media-amazon.com/images/W/WEBP_402378-T1/images/I/31puHGasbOL._SX300_SY300_QL70_FMwebp_.jpg" TargetMode="External"/><Relationship Id="rId2242" Type="http://schemas.openxmlformats.org/officeDocument/2006/relationships/hyperlink" Target="https://www.amazon.in/Pigeon-Kessel-1-2-Litre-Multi-purpose-Kettle/dp/B01I1LDZGA/ref=sr_1_125_mod_primary_new?qid=1672923596&amp;s=kitchen&amp;sbo=RZvfv%2F%2FHxDF%2BO5021pAnSA%3D%3D&amp;sr=1-125" TargetMode="External"/><Relationship Id="rId323" Type="http://schemas.openxmlformats.org/officeDocument/2006/relationships/hyperlink" Target="https://m.media-amazon.com/images/I/41-NYo+m0JL._SY300_SX300_.jpg" TargetMode="External"/><Relationship Id="rId1396" Type="http://schemas.openxmlformats.org/officeDocument/2006/relationships/hyperlink" Target="https://www.amazon.in/Logitech-H111-Stero-Headset-Black/dp/B00Y4ORQ46/ref=sr_1_123?qid=1672903001&amp;s=computers&amp;sr=1-123" TargetMode="External"/><Relationship Id="rId2243" Type="http://schemas.openxmlformats.org/officeDocument/2006/relationships/hyperlink" Target="https://m.media-amazon.com/images/W/WEBP_402378-T1/images/I/416wtLbGHvL._SX300_SY300_QL70_FMwebp_.jpg" TargetMode="External"/><Relationship Id="rId322" Type="http://schemas.openxmlformats.org/officeDocument/2006/relationships/hyperlink" Target="https://www.amazon.in/AmazonBasics-Digital-Optical-Converter-Adapter/dp/B07KSB1MLX/ref=sr_1_179?qid=1672909133&amp;s=electronics&amp;sr=1-179" TargetMode="External"/><Relationship Id="rId1397" Type="http://schemas.openxmlformats.org/officeDocument/2006/relationships/hyperlink" Target="https://m.media-amazon.com/images/I/41NJeh+qQRL._SY300_SX300_.jpg" TargetMode="External"/><Relationship Id="rId2244" Type="http://schemas.openxmlformats.org/officeDocument/2006/relationships/hyperlink" Target="https://www.amazon.in/DEVICE-Remover-Woolen-Clothes-Electric/dp/B0BN2576GQ/ref=sr_1_126?qid=1672923596&amp;s=kitchen&amp;sr=1-126" TargetMode="External"/><Relationship Id="rId321" Type="http://schemas.openxmlformats.org/officeDocument/2006/relationships/hyperlink" Target="https://m.media-amazon.com/images/W/WEBP_402378-T1/images/I/41OrFRgZhYL._SX300_SY300_QL70_FMwebp_.jpg" TargetMode="External"/><Relationship Id="rId1398" Type="http://schemas.openxmlformats.org/officeDocument/2006/relationships/hyperlink" Target="https://www.amazon.in/Digitek-DTR-550-LW-Tripod/dp/B074CWD7MS/ref=sr_1_124?qid=1672903001&amp;s=computers&amp;sr=1-124" TargetMode="External"/><Relationship Id="rId2245" Type="http://schemas.openxmlformats.org/officeDocument/2006/relationships/hyperlink" Target="https://m.media-amazon.com/images/W/WEBP_402378-T1/images/I/31Sgt4ZRNXL._SX300_SY300_QL70_FMwebp_.jpg" TargetMode="External"/><Relationship Id="rId320" Type="http://schemas.openxmlformats.org/officeDocument/2006/relationships/hyperlink" Target="https://www.amazon.in/7SEVEN-Control-YouTube-Netflix-Compatible/dp/B08RWCZ6SY/ref=sr_1_178?qid=1672909133&amp;s=electronics&amp;sr=1-178" TargetMode="External"/><Relationship Id="rId1399" Type="http://schemas.openxmlformats.org/officeDocument/2006/relationships/hyperlink" Target="https://m.media-amazon.com/images/I/31gaP7qpBNL._SX300_SY300_QL70_FMwebp_.jpg" TargetMode="External"/><Relationship Id="rId2246" Type="http://schemas.openxmlformats.org/officeDocument/2006/relationships/hyperlink" Target="https://www.amazon.in/Pigeon-2-Slice-Pop-up-Toaster-Black/dp/B06XPYRWV5/ref=sr_1_124?qid=1672923597&amp;s=kitchen&amp;sr=1-124" TargetMode="External"/><Relationship Id="rId1389" Type="http://schemas.openxmlformats.org/officeDocument/2006/relationships/hyperlink" Target="https://m.media-amazon.com/images/W/WEBP_402378-T1/images/I/41XH-IpxCQL._SX300_SY300_QL70_FMwebp_.jpg" TargetMode="External"/><Relationship Id="rId2236" Type="http://schemas.openxmlformats.org/officeDocument/2006/relationships/hyperlink" Target="https://www.amazon.in/Ikea-45454-IKEA-Frother-Milk/dp/B0B4KPCBSH/ref=sr_1_119_mod_primary_new?qid=1672923596&amp;s=kitchen&amp;sbo=RZvfv%2F%2FHxDF%2BO5021pAnSA%3D%3D&amp;sr=1-119" TargetMode="External"/><Relationship Id="rId2237" Type="http://schemas.openxmlformats.org/officeDocument/2006/relationships/hyperlink" Target="https://m.media-amazon.com/images/I/31uLbVqjaqL._SX300_SY300_QL70_FMwebp_.jpg" TargetMode="External"/><Relationship Id="rId2238" Type="http://schemas.openxmlformats.org/officeDocument/2006/relationships/hyperlink" Target="https://www.amazon.in/Crompton-convector-adjustable-Thermostats-Standard/dp/B09CGLY5CX/ref=sr_1_120_mod_primary_new?qid=1672923596&amp;s=kitchen&amp;sbo=RZvfv%2F%2FHxDF%2BO5021pAnSA%3D%3D&amp;sr=1-120" TargetMode="External"/><Relationship Id="rId2239" Type="http://schemas.openxmlformats.org/officeDocument/2006/relationships/hyperlink" Target="https://m.media-amazon.com/images/W/WEBP_402378-T1/images/I/31g2BiAmVjL._SY300_SX300_QL70_FMwebp_.jpg" TargetMode="External"/><Relationship Id="rId316" Type="http://schemas.openxmlformats.org/officeDocument/2006/relationships/hyperlink" Target="https://www.amazon.in/Support-Display-Projector-Connectivity-E03i31/dp/B088Z1YWBC/ref=sr_1_176?qid=1672909133&amp;s=electronics&amp;sr=1-176" TargetMode="External"/><Relationship Id="rId315" Type="http://schemas.openxmlformats.org/officeDocument/2006/relationships/hyperlink" Target="https://m.media-amazon.com/images/W/WEBP_402378-T1/images/I/51DhRNtyo0L._SX300_SY300_QL70_FMwebp_.jpg" TargetMode="External"/><Relationship Id="rId799" Type="http://schemas.openxmlformats.org/officeDocument/2006/relationships/hyperlink" Target="https://m.media-amazon.com/images/I/413sCRKobNL._SX300_SY300_QL70_ML2_.jpg" TargetMode="External"/><Relationship Id="rId314" Type="http://schemas.openxmlformats.org/officeDocument/2006/relationships/hyperlink" Target="https://www.amazon.in/Belkin-Lightning-iPhone-Charging-MFi-Certified/dp/B084N133Y7/ref=sr_1_175?qid=1672909133&amp;s=electronics&amp;sr=1-175" TargetMode="External"/><Relationship Id="rId798" Type="http://schemas.openxmlformats.org/officeDocument/2006/relationships/hyperlink" Target="https://www.amazon.in/Portronics-Adapto-Adapter-Charger-Charging/dp/B08VS3YLRK/ref=sr_1_67?qid=1672895762&amp;s=electronics&amp;sr=1-67" TargetMode="External"/><Relationship Id="rId313" Type="http://schemas.openxmlformats.org/officeDocument/2006/relationships/hyperlink" Target="https://m.media-amazon.com/images/W/WEBP_402378-T2/images/I/21fnuilweNL._SY445_SX342_QL70_FMwebp_.jpg" TargetMode="External"/><Relationship Id="rId797" Type="http://schemas.openxmlformats.org/officeDocument/2006/relationships/hyperlink" Target="https://m.media-amazon.com/images/I/31wqydqbA9L._SX300_SY300_QL70_ML2_.jpg" TargetMode="External"/><Relationship Id="rId319" Type="http://schemas.openxmlformats.org/officeDocument/2006/relationships/hyperlink" Target="https://m.media-amazon.com/images/I/31yHKPd+rsL._SY300_SX300_.jpg" TargetMode="External"/><Relationship Id="rId318" Type="http://schemas.openxmlformats.org/officeDocument/2006/relationships/hyperlink" Target="https://www.amazon.in/Zeb-HAA2021-HDMI-Meter-Cable/dp/B07VSG5SXZ/ref=sr_1_177?qid=1672909133&amp;s=electronics&amp;sr=1-177" TargetMode="External"/><Relationship Id="rId317" Type="http://schemas.openxmlformats.org/officeDocument/2006/relationships/hyperlink" Target="https://m.media-amazon.com/images/W/WEBP_402378-T2/images/I/31fpyR3mU4L._SX300_SY300_QL70_FMwebp_.jpg" TargetMode="External"/><Relationship Id="rId1380" Type="http://schemas.openxmlformats.org/officeDocument/2006/relationships/hyperlink" Target="https://www.amazon.in/Portronics-Konnect-Delivery-Support-Braided/dp/B085DTN6R2/ref=sr_1_115?qid=1672903000&amp;s=computers&amp;sr=1-115" TargetMode="External"/><Relationship Id="rId792" Type="http://schemas.openxmlformats.org/officeDocument/2006/relationships/hyperlink" Target="https://www.amazon.in/boAt-Display-Multiple-Monitoring-Charcoal/dp/B09MQSCJQ1/ref=sr_1_64?qid=1672895762&amp;s=electronics&amp;sr=1-64" TargetMode="External"/><Relationship Id="rId1381" Type="http://schemas.openxmlformats.org/officeDocument/2006/relationships/hyperlink" Target="https://m.media-amazon.com/images/I/314g1W9h2rL._SX300_SY300_QL70_FMwebp_.jpg" TargetMode="External"/><Relationship Id="rId791" Type="http://schemas.openxmlformats.org/officeDocument/2006/relationships/hyperlink" Target="https://m.media-amazon.com/images/I/41lQan54SPL._SX300_SY300_QL70_ML2_.jpg" TargetMode="External"/><Relationship Id="rId1382" Type="http://schemas.openxmlformats.org/officeDocument/2006/relationships/hyperlink" Target="https://www.amazon.in/Airdopes-181-Playtime-Bluetooth-Wireless/dp/B09PL79D2X/ref=sr_1_116?qid=1672903000&amp;s=computers&amp;sr=1-116" TargetMode="External"/><Relationship Id="rId790" Type="http://schemas.openxmlformats.org/officeDocument/2006/relationships/hyperlink" Target="https://www.amazon.in/iQOO-128GB-Storage-Snapdragon%C2%AE-FlashCharge/dp/B07WDKLDRX/ref=sr_1_63?qid=1672895762&amp;s=electronics&amp;sr=1-63" TargetMode="External"/><Relationship Id="rId1383" Type="http://schemas.openxmlformats.org/officeDocument/2006/relationships/hyperlink" Target="https://m.media-amazon.com/images/W/WEBP_402378-T1/images/I/31TZq2dY-hL._SX300_SY300_QL70_FMwebp_.jpg" TargetMode="External"/><Relationship Id="rId2230" Type="http://schemas.openxmlformats.org/officeDocument/2006/relationships/hyperlink" Target="https://www.amazon.in/Philips-HL7756-00-750-Watt-Grinder/dp/B01GZSQJPA/ref=sr_1_115?qid=1672923596&amp;s=kitchen&amp;sr=1-115" TargetMode="External"/><Relationship Id="rId1384" Type="http://schemas.openxmlformats.org/officeDocument/2006/relationships/hyperlink" Target="https://www.amazon.in/TP-Link-Bluetooth-Receiver-UB500-Controllers/dp/B098K3H92Z/ref=sr_1_117?qid=1672903000&amp;s=computers&amp;sr=1-117" TargetMode="External"/><Relationship Id="rId2231" Type="http://schemas.openxmlformats.org/officeDocument/2006/relationships/hyperlink" Target="https://m.media-amazon.com/images/I/41wqOJ5t9QL._SX300_SY300_QL70_FMwebp_.jpg" TargetMode="External"/><Relationship Id="rId312" Type="http://schemas.openxmlformats.org/officeDocument/2006/relationships/hyperlink" Target="https://www.amazon.in/7SEVEN%C2%AE-Compatible-Control-Replacement-Original/dp/B09XJ1LM7R/ref=sr_1_174?qid=1672909133&amp;s=electronics&amp;sr=1-174" TargetMode="External"/><Relationship Id="rId796" Type="http://schemas.openxmlformats.org/officeDocument/2006/relationships/hyperlink" Target="https://www.amazon.in/Samsung-microSDXC-Memory-Adapter-MB-MC128KA/dp/B09MT84WV5/ref=sr_1_66?qid=1672895762&amp;s=electronics&amp;sr=1-66" TargetMode="External"/><Relationship Id="rId1385" Type="http://schemas.openxmlformats.org/officeDocument/2006/relationships/hyperlink" Target="https://m.media-amazon.com/images/W/WEBP_402378-T2/images/I/41R08zLK69L._SX300_SY300_QL70_FMwebp_.jpg" TargetMode="External"/><Relationship Id="rId2232" Type="http://schemas.openxmlformats.org/officeDocument/2006/relationships/hyperlink" Target="https://www.amazon.in/Kuber-Industries-Foldable-Laundry-KUBMART11450/dp/B08VGFX2B6/ref=sr_1_116?qid=1672923596&amp;s=kitchen&amp;sr=1-116" TargetMode="External"/><Relationship Id="rId311" Type="http://schemas.openxmlformats.org/officeDocument/2006/relationships/hyperlink" Target="https://m.media-amazon.com/images/W/WEBP_402378-T2/images/I/31IS376AeYL._SX300_SY300_QL70_FMwebp_.jpg" TargetMode="External"/><Relationship Id="rId795" Type="http://schemas.openxmlformats.org/officeDocument/2006/relationships/hyperlink" Target="https://m.media-amazon.com/images/I/31R6RP26dzL._SY300_SX300_QL70_ML2_.jpg" TargetMode="External"/><Relationship Id="rId1386" Type="http://schemas.openxmlformats.org/officeDocument/2006/relationships/hyperlink" Target="https://www.amazon.in/Portronics-Konnect-POR-1401-Charging-Function/dp/B09KLVMZ3B/ref=sr_1_118?qid=1672903000&amp;s=computers&amp;sr=1-118" TargetMode="External"/><Relationship Id="rId2233" Type="http://schemas.openxmlformats.org/officeDocument/2006/relationships/hyperlink" Target="https://m.media-amazon.com/images/W/WEBP_402378-T1/images/I/31D9nttNSPL._SX300_SY300_QL70_FMwebp_.jpg" TargetMode="External"/><Relationship Id="rId310" Type="http://schemas.openxmlformats.org/officeDocument/2006/relationships/hyperlink" Target="https://www.amazon.in/GENERIC-Ultra-Mini-Bluetooth-Dongle-Adapter/dp/B0117H7GZ6/ref=sr_1_173_mod_primary_new?qid=1672909133&amp;s=electronics&amp;sbo=RZvfv%2F%2FHxDF%2BO5021pAnSA%3D%3D&amp;sr=1-173" TargetMode="External"/><Relationship Id="rId794" Type="http://schemas.openxmlformats.org/officeDocument/2006/relationships/hyperlink" Target="https://www.amazon.in/Tygot-Bluetooth-Extendable-Multifunctional-Compatible/dp/B094YFFSMY/ref=sr_1_65?qid=1672895762&amp;s=electronics&amp;sr=1-65" TargetMode="External"/><Relationship Id="rId1387" Type="http://schemas.openxmlformats.org/officeDocument/2006/relationships/hyperlink" Target="https://m.media-amazon.com/images/W/WEBP_402378-T2/images/I/41IZ3JvOvwL._SX300_SY300_QL70_FMwebp_.jpg" TargetMode="External"/><Relationship Id="rId2234" Type="http://schemas.openxmlformats.org/officeDocument/2006/relationships/hyperlink" Target="https://www.amazon.in/Lifelong-LLMG93-Stainless-Liquidizing-Warranty/dp/B09GYBZPHF/ref=sr_1_118?qid=1672923596&amp;s=kitchen&amp;sr=1-118" TargetMode="External"/><Relationship Id="rId793" Type="http://schemas.openxmlformats.org/officeDocument/2006/relationships/hyperlink" Target="https://m.media-amazon.com/images/I/41MmsYTi06L._SX300_SY300_QL70_ML2_.jpg" TargetMode="External"/><Relationship Id="rId1388" Type="http://schemas.openxmlformats.org/officeDocument/2006/relationships/hyperlink" Target="https://www.amazon.in/SanDisk-Ultra-Drive-Flash-128GB/dp/B084PJSSQ1/ref=sr_1_119?qid=1672903000&amp;s=computers&amp;sr=1-119" TargetMode="External"/><Relationship Id="rId2235" Type="http://schemas.openxmlformats.org/officeDocument/2006/relationships/hyperlink" Target="https://m.media-amazon.com/images/W/WEBP_402378-T1/images/I/31iBzpNszEL._SX300_SY300_QL70_FMwebp_.jpg" TargetMode="External"/><Relationship Id="rId297" Type="http://schemas.openxmlformats.org/officeDocument/2006/relationships/hyperlink" Target="https://m.media-amazon.com/images/I/41CF6GtnpKL._SX300_SY300_QL70_FMwebp_.jpg" TargetMode="External"/><Relationship Id="rId296" Type="http://schemas.openxmlformats.org/officeDocument/2006/relationships/hyperlink" Target="https://www.amazon.in/Ambrane-Charging-480mbps-ABCC-100-Black-Grey/dp/B09CMQRQM6/ref=sr_1_166?qid=1672909131&amp;s=electronics&amp;sr=1-166" TargetMode="External"/><Relationship Id="rId295" Type="http://schemas.openxmlformats.org/officeDocument/2006/relationships/hyperlink" Target="https://m.media-amazon.com/images/I/31y7uO5DU8L._SX300_SY300_QL70_FMwebp_.jpg" TargetMode="External"/><Relationship Id="rId294" Type="http://schemas.openxmlformats.org/officeDocument/2006/relationships/hyperlink" Target="https://www.amazon.in/AmazonBasics-Nylon-Braided-Lightning-Cable/dp/B082T6GXS5/ref=sr_1_165?qid=1672909131&amp;s=electronics&amp;sr=1-165" TargetMode="External"/><Relationship Id="rId299" Type="http://schemas.openxmlformats.org/officeDocument/2006/relationships/hyperlink" Target="https://m.media-amazon.com/images/W/WEBP_402378-T1/images/I/41qhsp6qcNL._SX300_SY300_QL70_FMwebp_.jpg" TargetMode="External"/><Relationship Id="rId298" Type="http://schemas.openxmlformats.org/officeDocument/2006/relationships/hyperlink" Target="https://www.amazon.in/BlueRigger-Digital-Optical-Audio-Toslink/dp/B005LJQMCK/ref=sr_1_167?qid=1672909131&amp;s=electronics&amp;sr=1-167" TargetMode="External"/><Relationship Id="rId271" Type="http://schemas.openxmlformats.org/officeDocument/2006/relationships/hyperlink" Target="https://m.media-amazon.com/images/W/WEBP_402378-T1/images/I/51dOjIreG4L._SX300_SY300_QL70_FMwebp_.jpg" TargetMode="External"/><Relationship Id="rId270" Type="http://schemas.openxmlformats.org/officeDocument/2006/relationships/hyperlink" Target="https://www.amazon.in/AmazonBasics-Lightning-USB-Cable-Certified/dp/B082T6GVG9/ref=sr_1_153?qid=1672909131&amp;s=electronics&amp;sr=1-153" TargetMode="External"/><Relationship Id="rId269" Type="http://schemas.openxmlformats.org/officeDocument/2006/relationships/hyperlink" Target="https://m.media-amazon.com/images/I/31R8-XSK40L._SX342_SY445_QL70_FMwebp_.jpg" TargetMode="External"/><Relationship Id="rId264" Type="http://schemas.openxmlformats.org/officeDocument/2006/relationships/hyperlink" Target="https://www.amazon.in/Wayona-Charging-Cable-Compatible-Samsung/dp/B09QGZM8QB/ref=sr_1_149?qid=1672909131&amp;s=electronics&amp;sr=1-149" TargetMode="External"/><Relationship Id="rId263" Type="http://schemas.openxmlformats.org/officeDocument/2006/relationships/hyperlink" Target="https://m.media-amazon.com/images/I/41Rd-jDNOmL._SY445_SX342_QL70_FMwebp_.jpg" TargetMode="External"/><Relationship Id="rId262" Type="http://schemas.openxmlformats.org/officeDocument/2006/relationships/hyperlink" Target="https://www.amazon.in/Acer-inches-Ultra-Android-AR43AR2851UDFL/dp/B0B1YY6JJL/ref=sr_1_146?qid=1672909131&amp;s=electronics&amp;sr=1-146" TargetMode="External"/><Relationship Id="rId261" Type="http://schemas.openxmlformats.org/officeDocument/2006/relationships/hyperlink" Target="https://m.media-amazon.com/images/W/WEBP_402378-T1/images/I/417QOjrqyBL._SY300_SX300_QL70_FMwebp_.jpg" TargetMode="External"/><Relationship Id="rId268" Type="http://schemas.openxmlformats.org/officeDocument/2006/relationships/hyperlink" Target="https://www.amazon.in/USB-Cable-Micro-Type-30cm/dp/B09X79PP8F/ref=sr_1_151?qid=1672909131&amp;s=electronics&amp;sr=1-151" TargetMode="External"/><Relationship Id="rId267" Type="http://schemas.openxmlformats.org/officeDocument/2006/relationships/hyperlink" Target="https://m.media-amazon.com/images/I/21fnxCjCF1L._SX300_SY300_QL70_FMwebp_.jpg" TargetMode="External"/><Relationship Id="rId266" Type="http://schemas.openxmlformats.org/officeDocument/2006/relationships/hyperlink" Target="https://www.amazon.in/SAIFSMART-Compact-Bracket-Management-Bathroom/dp/B08L4SBJRY/ref=sr_1_150?qid=1672909131&amp;s=electronics&amp;sr=1-150" TargetMode="External"/><Relationship Id="rId265" Type="http://schemas.openxmlformats.org/officeDocument/2006/relationships/hyperlink" Target="https://m.media-amazon.com/images/W/WEBP_402378-T2/images/I/41-AORr2udL._SX300_SY300_QL70_FMwebp_.jpg" TargetMode="External"/><Relationship Id="rId260" Type="http://schemas.openxmlformats.org/officeDocument/2006/relationships/hyperlink" Target="https://www.amazon.in/AmazonBasics-3-5mm-2-Male-Adapter-cable/dp/B01D5H8LDM/ref=sr_1_144?qid=1672909130&amp;s=electronics&amp;sr=1-144" TargetMode="External"/><Relationship Id="rId259" Type="http://schemas.openxmlformats.org/officeDocument/2006/relationships/hyperlink" Target="https://m.media-amazon.com/images/I/513rqzxlDpL._SX300_SY300_QL70_FMwebp_.jpg" TargetMode="External"/><Relationship Id="rId258" Type="http://schemas.openxmlformats.org/officeDocument/2006/relationships/hyperlink" Target="https://www.amazon.in/7SEVENTM-Universal-Replacement-Original-AKB75095303/dp/B09MM6P76N/ref=sr_1_143?qid=1672909130&amp;s=electronics&amp;sr=1-143" TargetMode="External"/><Relationship Id="rId2290" Type="http://schemas.openxmlformats.org/officeDocument/2006/relationships/hyperlink" Target="https://www.amazon.in/Prestige-PRWO-1-8-2-700-Watts-Aluminium/dp/B00935MD1C/ref=sr_1_149?qid=1672923597&amp;s=kitchen&amp;sr=1-149" TargetMode="External"/><Relationship Id="rId2291" Type="http://schemas.openxmlformats.org/officeDocument/2006/relationships/hyperlink" Target="https://m.media-amazon.com/images/I/41+t2HWvwFL._SY300_SX300_.jpg" TargetMode="External"/><Relationship Id="rId2292" Type="http://schemas.openxmlformats.org/officeDocument/2006/relationships/hyperlink" Target="https://www.amazon.in/Swiffer-Instant-Electric-Home-Kitchen-Instantaneous/dp/B0BR4F878Q/ref=sr_1_150?qid=1672923597&amp;s=kitchen&amp;sr=1-150" TargetMode="External"/><Relationship Id="rId2293" Type="http://schemas.openxmlformats.org/officeDocument/2006/relationships/hyperlink" Target="https://m.media-amazon.com/images/I/31ZbGgybh0L._SX300_SY300_QL70_FMwebp_.jpg" TargetMode="External"/><Relationship Id="rId253" Type="http://schemas.openxmlformats.org/officeDocument/2006/relationships/hyperlink" Target="https://m.media-amazon.com/images/I/41Rg-JkRGgL._SY300_SX300_QL70_FMwebp_.jpg" TargetMode="External"/><Relationship Id="rId2294" Type="http://schemas.openxmlformats.org/officeDocument/2006/relationships/hyperlink" Target="https://www.amazon.in/InstaCuppa-Portable-Smoothie-Crushing-Rechargeable/dp/B0B3G5XZN5/ref=sr_1_148?qid=1672923598&amp;s=kitchen&amp;sr=1-148" TargetMode="External"/><Relationship Id="rId252" Type="http://schemas.openxmlformats.org/officeDocument/2006/relationships/hyperlink" Target="https://www.amazon.in/AmazonBasics-6-Feet-DisplayPort-port-Cable/dp/B015OW3M1W/ref=sr_1_140?qid=1672909130&amp;s=electronics&amp;sr=1-140" TargetMode="External"/><Relationship Id="rId2295" Type="http://schemas.openxmlformats.org/officeDocument/2006/relationships/hyperlink" Target="https://m.media-amazon.com/images/W/WEBP_402378-T2/images/I/31TKp-ARDUL._SX300_SY300_QL70_FMwebp_.jpg" TargetMode="External"/><Relationship Id="rId251" Type="http://schemas.openxmlformats.org/officeDocument/2006/relationships/hyperlink" Target="https://m.media-amazon.com/images/I/41F6ukNxcCL._SX300_SY300_QL70_FMwebp_.jpg" TargetMode="External"/><Relationship Id="rId2296" Type="http://schemas.openxmlformats.org/officeDocument/2006/relationships/hyperlink" Target="https://www.amazon.in/Lifelong-Flash-Instant-Heater-Certified/dp/B07WKB69RS/ref=sr_1_149?qid=1672923598&amp;s=kitchen&amp;sr=1-149" TargetMode="External"/><Relationship Id="rId250" Type="http://schemas.openxmlformats.org/officeDocument/2006/relationships/hyperlink" Target="https://www.amazon.in/Redmi-inches-Ultra-Android-L50M6-RA/dp/B08Y55LPBF/ref=sr_1_138?qid=1672909130&amp;s=electronics&amp;sr=1-138" TargetMode="External"/><Relationship Id="rId2297" Type="http://schemas.openxmlformats.org/officeDocument/2006/relationships/hyperlink" Target="https://m.media-amazon.com/images/I/21nPIBIwF0L._SX300_SY300_QL70_FMwebp_.jpg" TargetMode="External"/><Relationship Id="rId257" Type="http://schemas.openxmlformats.org/officeDocument/2006/relationships/hyperlink" Target="https://m.media-amazon.com/images/I/31Bfu6liMWL._SX300_SY300_QL70_FMwebp_.jpg" TargetMode="External"/><Relationship Id="rId2298" Type="http://schemas.openxmlformats.org/officeDocument/2006/relationships/hyperlink" Target="https://www.amazon.in/Hindware-Atlantic-Compacto-Instant-HI03PDW30/dp/B09DL9978Y/ref=sr_1_151?qid=1672923598&amp;s=kitchen&amp;sr=1-151" TargetMode="External"/><Relationship Id="rId256" Type="http://schemas.openxmlformats.org/officeDocument/2006/relationships/hyperlink" Target="https://www.amazon.in/iFFALCON-inches-Ready-Smart-TV-32F53/dp/B09X1M3DHX/ref=sr_1_142?qid=1672909130&amp;s=electronics&amp;sr=1-142" TargetMode="External"/><Relationship Id="rId2299" Type="http://schemas.openxmlformats.org/officeDocument/2006/relationships/hyperlink" Target="https://m.media-amazon.com/images/W/WEBP_402378-T2/images/I/41Oo66iQH7L._SY445_SX342_QL70_FMwebp_.jpg" TargetMode="External"/><Relationship Id="rId255" Type="http://schemas.openxmlformats.org/officeDocument/2006/relationships/hyperlink" Target="https://m.media-amazon.com/images/I/51O93lUTxtL._SY300_SX300_QL70_FMwebp_.jpg" TargetMode="External"/><Relationship Id="rId254" Type="http://schemas.openxmlformats.org/officeDocument/2006/relationships/hyperlink" Target="https://www.amazon.in/AmazonBasics-Speed-Female-Extension-Cable/dp/B01D5H8ZI8/ref=sr_1_141?qid=1672909130&amp;s=electronics&amp;sr=1-141" TargetMode="External"/><Relationship Id="rId293" Type="http://schemas.openxmlformats.org/officeDocument/2006/relationships/hyperlink" Target="https://m.media-amazon.com/images/W/WEBP_402378-T1/images/I/31OIv762uSL._SX300_SY300_QL70_FMwebp_.jpg" TargetMode="External"/><Relationship Id="rId292" Type="http://schemas.openxmlformats.org/officeDocument/2006/relationships/hyperlink" Target="https://www.amazon.in/OXYURA-Airtel-Digital-Recording-Compatible/dp/B00RFWNJMC/ref=sr_1_164?qid=1672909131&amp;s=electronics&amp;sr=1-164" TargetMode="External"/><Relationship Id="rId291" Type="http://schemas.openxmlformats.org/officeDocument/2006/relationships/hyperlink" Target="https://m.media-amazon.com/images/W/WEBP_402378-T2/images/I/41R3n7+taUL._SY300_SX300_.jpg" TargetMode="External"/><Relationship Id="rId290" Type="http://schemas.openxmlformats.org/officeDocument/2006/relationships/hyperlink" Target="https://www.amazon.in/Kodak-Inches-Certified-Android-32HDX7XPRO/dp/B08CS3BT4L/ref=sr_1_163?qid=1672909131&amp;s=electronics&amp;sr=1-163" TargetMode="External"/><Relationship Id="rId286" Type="http://schemas.openxmlformats.org/officeDocument/2006/relationships/hyperlink" Target="https://www.amazon.in/LRIPL-Remote-Control-Netflix-Compatible/dp/B08RX8G496/ref=sr_1_161?qid=1672909131&amp;s=electronics&amp;sr=1-161" TargetMode="External"/><Relationship Id="rId285" Type="http://schemas.openxmlformats.org/officeDocument/2006/relationships/hyperlink" Target="https://m.media-amazon.com/images/I/21yP58lKDoL._SX300_SY300_QL70_FMwebp_.jpg" TargetMode="External"/><Relationship Id="rId284" Type="http://schemas.openxmlformats.org/officeDocument/2006/relationships/hyperlink" Target="https://www.amazon.in/TP-LINK-T3U-Wireless-MU-MIMO-Supports/dp/B0859M539M/ref=sr_1_160?qid=1672909131&amp;s=electronics&amp;sr=1-160" TargetMode="External"/><Relationship Id="rId283" Type="http://schemas.openxmlformats.org/officeDocument/2006/relationships/hyperlink" Target="https://m.media-amazon.com/images/W/WEBP_402378-T1/images/I/21jLkYGoSEL._SX300_SY300_QL70_FMwebp_.jpg" TargetMode="External"/><Relationship Id="rId289" Type="http://schemas.openxmlformats.org/officeDocument/2006/relationships/hyperlink" Target="https://m.media-amazon.com/images/I/41ZptRPWCPL._SY300_SX300_QL70_FMwebp_.jpg" TargetMode="External"/><Relationship Id="rId288" Type="http://schemas.openxmlformats.org/officeDocument/2006/relationships/hyperlink" Target="https://www.amazon.in/TP-Link-TL-WN722N-150Mbps-Wireless-Adapter/dp/B002SZEOLG/ref=sr_1_162?qid=1672909131&amp;s=electronics&amp;sr=1-162" TargetMode="External"/><Relationship Id="rId287" Type="http://schemas.openxmlformats.org/officeDocument/2006/relationships/hyperlink" Target="https://m.media-amazon.com/images/I/31Wb+A3VVdL._SY300_SX300_.jpg" TargetMode="External"/><Relationship Id="rId282" Type="http://schemas.openxmlformats.org/officeDocument/2006/relationships/hyperlink" Target="https://www.amazon.in/Charging-Braided-Compatible-Samsung-Galaxy/dp/B08PSQRW2T/ref=sr_1_159?qid=1672909131&amp;s=electronics&amp;sr=1-159" TargetMode="External"/><Relationship Id="rId281" Type="http://schemas.openxmlformats.org/officeDocument/2006/relationships/hyperlink" Target="https://m.media-amazon.com/images/I/41wI9GGhTHL._SX300_SY300_QL70_FMwebp_.jpg" TargetMode="External"/><Relationship Id="rId280" Type="http://schemas.openxmlformats.org/officeDocument/2006/relationships/hyperlink" Target="https://www.amazon.in/Indestructible-Type-C-Cable-Type-Phones/dp/B071SDRGWL/ref=sr_1_158?qid=1672909131&amp;s=electronics&amp;sr=1-158" TargetMode="External"/><Relationship Id="rId275" Type="http://schemas.openxmlformats.org/officeDocument/2006/relationships/hyperlink" Target="https://m.media-amazon.com/images/W/WEBP_402378-T1/images/I/41+AJMzMo7L._SX342_SY445_.jpg" TargetMode="External"/><Relationship Id="rId274" Type="http://schemas.openxmlformats.org/officeDocument/2006/relationships/hyperlink" Target="https://www.amazon.in/pTron-3-4Amps-Multifunction-Charging-Tangle-free/dp/B0B4HKH19N/ref=sr_1_155?qid=1672909131&amp;s=electronics&amp;sr=1-155" TargetMode="External"/><Relationship Id="rId273" Type="http://schemas.openxmlformats.org/officeDocument/2006/relationships/hyperlink" Target="https://m.media-amazon.com/images/I/41gUqtvpULL._SX300_SY300_QL70_FMwebp_.jpg" TargetMode="External"/><Relationship Id="rId272" Type="http://schemas.openxmlformats.org/officeDocument/2006/relationships/hyperlink" Target="https://www.amazon.in/LG-inches-Ultra-43UQ7500PSF-Ceramic/dp/B0B3XY5YT4/ref=sr_1_154?qid=1672909131&amp;s=electronics&amp;sr=1-154" TargetMode="External"/><Relationship Id="rId279" Type="http://schemas.openxmlformats.org/officeDocument/2006/relationships/hyperlink" Target="https://m.media-amazon.com/images/I/41alINWQKXL._SX300_SY300_QL70_FMwebp_.jpg" TargetMode="External"/><Relationship Id="rId278" Type="http://schemas.openxmlformats.org/officeDocument/2006/relationships/hyperlink" Target="https://www.amazon.in/LRIPL-Compatible-Bravia-Remote-Almost/dp/B071VMP1Z4/ref=sr_1_157?qid=1672909131&amp;s=electronics&amp;sr=1-157" TargetMode="External"/><Relationship Id="rId277" Type="http://schemas.openxmlformats.org/officeDocument/2006/relationships/hyperlink" Target="https://m.media-amazon.com/images/W/WEBP_402378-T1/images/I/41hpz9rFbZL._SX300_SY300_QL70_FMwebp_.jpg" TargetMode="External"/><Relationship Id="rId276" Type="http://schemas.openxmlformats.org/officeDocument/2006/relationships/hyperlink" Target="https://www.amazon.in/Cable-Certified-48Gbps-Ultra-Dynamic/dp/B08TGG316Z/ref=sr_1_156?qid=1672909131&amp;s=electronics&amp;sr=1-156" TargetMode="External"/><Relationship Id="rId1851" Type="http://schemas.openxmlformats.org/officeDocument/2006/relationships/hyperlink" Target="https://m.media-amazon.com/images/W/WEBP_402378-T2/images/I/313uqx3djjL._SX300_SY300_QL70_FMwebp_.jpg" TargetMode="External"/><Relationship Id="rId1852" Type="http://schemas.openxmlformats.org/officeDocument/2006/relationships/hyperlink" Target="https://www.amazon.in/WeCool-Unbreakable-Charging-Purpose-iPhone/dp/B0B4DT8MKT/ref=sr_1_382?qid=1672903013&amp;s=computers&amp;sr=1-382" TargetMode="External"/><Relationship Id="rId1853" Type="http://schemas.openxmlformats.org/officeDocument/2006/relationships/hyperlink" Target="https://m.media-amazon.com/images/I/4148+QSBxXL._SY300_SX300_.jpg" TargetMode="External"/><Relationship Id="rId2700" Type="http://schemas.openxmlformats.org/officeDocument/2006/relationships/hyperlink" Target="https://www.amazon.in/Singer-Aroma-1-8-Litre-Electric-Kettle/dp/B07F366Z51/ref=sr_1_373?qid=1672923611&amp;s=kitchen&amp;sr=1-373" TargetMode="External"/><Relationship Id="rId1854" Type="http://schemas.openxmlformats.org/officeDocument/2006/relationships/hyperlink" Target="https://www.amazon.in/Zinq-Technologies-ZQ-6600-Intercom-Set-top/dp/B08FGNPQ9X/ref=sr_1_383?qid=1672903013&amp;s=computers&amp;sr=1-383" TargetMode="External"/><Relationship Id="rId2701" Type="http://schemas.openxmlformats.org/officeDocument/2006/relationships/hyperlink" Target="https://m.media-amazon.com/images/W/WEBP_402378-T1/images/I/21vWJo4CXKL._SX300_SY300_QL70_FMwebp_.jpg" TargetMode="External"/><Relationship Id="rId1855" Type="http://schemas.openxmlformats.org/officeDocument/2006/relationships/hyperlink" Target="https://m.media-amazon.com/images/W/WEBP_402378-T2/images/I/51cqrmW48+L._SY300_SX300_.jpg" TargetMode="External"/><Relationship Id="rId2702" Type="http://schemas.openxmlformats.org/officeDocument/2006/relationships/hyperlink" Target="https://www.amazon.in/Orient-Electric-Aura-Neo-IWAN03WSM3/dp/B077BTLQ67/ref=sr_1_374?qid=1672923611&amp;s=kitchen&amp;sr=1-374" TargetMode="External"/><Relationship Id="rId1856" Type="http://schemas.openxmlformats.org/officeDocument/2006/relationships/hyperlink" Target="https://www.amazon.in/SaleOnTM-Portable-Organizer-Earphone-Assorted/dp/B07NTKGW45/ref=sr_1_384?qid=1672903013&amp;s=computers&amp;sr=1-384" TargetMode="External"/><Relationship Id="rId2703" Type="http://schemas.openxmlformats.org/officeDocument/2006/relationships/hyperlink" Target="https://m.media-amazon.com/images/I/41Yb7bZL3nL._SX300_SY300_QL70_FMwebp_.jpg" TargetMode="External"/><Relationship Id="rId1857" Type="http://schemas.openxmlformats.org/officeDocument/2006/relationships/hyperlink" Target="https://m.media-amazon.com/images/I/31pQZsxPR4L._SX300_SY300_QL70_FMwebp_.jpg" TargetMode="External"/><Relationship Id="rId2704" Type="http://schemas.openxmlformats.org/officeDocument/2006/relationships/hyperlink" Target="https://www.amazon.in/Crompton-BRIO-1000-Years-Warranty/dp/B07YSJ7FF1/ref=sr_1_375?qid=1672923611&amp;s=kitchen&amp;sr=1-375" TargetMode="External"/><Relationship Id="rId1858" Type="http://schemas.openxmlformats.org/officeDocument/2006/relationships/hyperlink" Target="https://www.amazon.in/Portronics-Konnect-POR-1079-Charging-Micro/dp/B08CDKQ8T6/ref=sr_1_385?qid=1672903014&amp;s=computers&amp;sr=1-385" TargetMode="External"/><Relationship Id="rId2705" Type="http://schemas.openxmlformats.org/officeDocument/2006/relationships/hyperlink" Target="https://m.media-amazon.com/images/W/WEBP_402378-T1/images/I/41buv8eJQtL._SX300_SY300_QL70_FMwebp_.jpg" TargetMode="External"/><Relationship Id="rId1859" Type="http://schemas.openxmlformats.org/officeDocument/2006/relationships/hyperlink" Target="https://m.media-amazon.com/images/W/WEBP_402378-T2/images/I/41mRWV0YG8L._SX300_SY300_QL70_FMwebp_.jpg" TargetMode="External"/><Relationship Id="rId2706" Type="http://schemas.openxmlformats.org/officeDocument/2006/relationships/hyperlink" Target="https://www.amazon.in/Butterfly-Hero-500-Mixer-Grinder/dp/B07TXCY3YK/ref=sr_1_379?qid=1672923611&amp;s=kitchen&amp;sr=1-379" TargetMode="External"/><Relationship Id="rId2707" Type="http://schemas.openxmlformats.org/officeDocument/2006/relationships/hyperlink" Target="https://m.media-amazon.com/images/I/31Ex4oSr8RL._SX300_SY300_QL70_FMwebp_.jpg" TargetMode="External"/><Relationship Id="rId2708" Type="http://schemas.openxmlformats.org/officeDocument/2006/relationships/hyperlink" Target="https://www.amazon.in/Racold-Eterno-Pro-Vertical-Metallic/dp/B07TC9F7PN/ref=sr_1_380?qid=1672923611&amp;s=kitchen&amp;sr=1-380" TargetMode="External"/><Relationship Id="rId2709" Type="http://schemas.openxmlformats.org/officeDocument/2006/relationships/hyperlink" Target="https://m.media-amazon.com/images/I/21ywp-zfTjL._SY445_SX342_QL70_FMwebp_.jpg" TargetMode="External"/><Relationship Id="rId1850" Type="http://schemas.openxmlformats.org/officeDocument/2006/relationships/hyperlink" Target="https://www.amazon.in/Faber-Castell-Connector-Pen-Set-Assorted/dp/B00DJ5N9VK/ref=sr_1_381?qid=1672903013&amp;s=computers&amp;sr=1-381" TargetMode="External"/><Relationship Id="rId1840" Type="http://schemas.openxmlformats.org/officeDocument/2006/relationships/hyperlink" Target="https://www.amazon.in/Parker-Vector-Standard-Ball-Black/dp/B00LZPQVMK/ref=sr_1_374?qid=1672903013&amp;s=computers&amp;sr=1-374" TargetMode="External"/><Relationship Id="rId1841" Type="http://schemas.openxmlformats.org/officeDocument/2006/relationships/hyperlink" Target="https://m.media-amazon.com/images/W/WEBP_402378-T1/images/I/41ltzaHXvRL._SY300_SX300_QL70_FMwebp_.jpg" TargetMode="External"/><Relationship Id="rId1842" Type="http://schemas.openxmlformats.org/officeDocument/2006/relationships/hyperlink" Target="https://www.amazon.in/Silicone-Earplugs-Replacement-Earphones-Bluetooth/dp/B08X77LM8C/ref=sr_1_376?qid=1672903013&amp;s=computers&amp;sr=1-376" TargetMode="External"/><Relationship Id="rId1843" Type="http://schemas.openxmlformats.org/officeDocument/2006/relationships/hyperlink" Target="https://m.media-amazon.com/images/W/WEBP_402378-T1/images/I/31Z02dwnKfL._SY300_SX300_QL70_FMwebp_.jpg" TargetMode="External"/><Relationship Id="rId1844" Type="http://schemas.openxmlformats.org/officeDocument/2006/relationships/hyperlink" Target="https://www.amazon.in/Canon-MG2577s-Inkjet-Colour-Printer/dp/B01EJ5MM5M/ref=sr_1_378?qid=1672903013&amp;s=computers&amp;sr=1-378" TargetMode="External"/><Relationship Id="rId1845" Type="http://schemas.openxmlformats.org/officeDocument/2006/relationships/hyperlink" Target="https://m.media-amazon.com/images/I/417vDmMtbpL._SY300_SX300_QL70_FMwebp_.jpg" TargetMode="External"/><Relationship Id="rId1846" Type="http://schemas.openxmlformats.org/officeDocument/2006/relationships/hyperlink" Target="https://www.amazon.in/Samsung-inch-Bezel-Flicker-Monitor-LF24T350FHWXXL/dp/B08J82K4GX/ref=sr_1_379?qid=1672903013&amp;s=computers&amp;sr=1-379" TargetMode="External"/><Relationship Id="rId1847" Type="http://schemas.openxmlformats.org/officeDocument/2006/relationships/hyperlink" Target="https://m.media-amazon.com/images/W/WEBP_402378-T1/images/I/31A6Arm+F7L._SY300_SX300_.jpg" TargetMode="External"/><Relationship Id="rId1848" Type="http://schemas.openxmlformats.org/officeDocument/2006/relationships/hyperlink" Target="https://www.amazon.in/AirCase-14-Inch-MacBook-Protective-Neoprene/dp/B07Z1Z77ZZ/ref=sr_1_380?qid=1672903013&amp;s=computers&amp;sr=1-380" TargetMode="External"/><Relationship Id="rId1849" Type="http://schemas.openxmlformats.org/officeDocument/2006/relationships/hyperlink" Target="https://m.media-amazon.com/images/I/41rJGx-w9iL._SX300_SY300_QL70_FMwebp_.jpg" TargetMode="External"/><Relationship Id="rId1873" Type="http://schemas.openxmlformats.org/officeDocument/2006/relationships/hyperlink" Target="https://m.media-amazon.com/images/I/41cUmIYRfVL._SX300_SY300_QL70_FMwebp_.jpg" TargetMode="External"/><Relationship Id="rId2720" Type="http://schemas.openxmlformats.org/officeDocument/2006/relationships/hyperlink" Target="https://www.amazon.in/KHAITAN-AVAANTE-KA-2013-Halogen-Heater/dp/B09MB3DKG1/ref=sr_1_387?qid=1672923611&amp;s=kitchen&amp;sr=1-387" TargetMode="External"/><Relationship Id="rId1874" Type="http://schemas.openxmlformats.org/officeDocument/2006/relationships/hyperlink" Target="https://www.amazon.in/ZEBRONICS-Zeb-Warrior-Speaker-Laptops-Desktop/dp/B08SBH499M/ref=sr_1_394?qid=1672903014&amp;s=computers&amp;sr=1-394" TargetMode="External"/><Relationship Id="rId2721" Type="http://schemas.openxmlformats.org/officeDocument/2006/relationships/hyperlink" Target="https://m.media-amazon.com/images/W/WEBP_402378-T2/images/I/41g0U0-t1RL._SX300_SY300_QL70_FMwebp_.jpg" TargetMode="External"/><Relationship Id="rId1875" Type="http://schemas.openxmlformats.org/officeDocument/2006/relationships/hyperlink" Target="https://m.media-amazon.com/images/I/21uJX5AqizL._SX300_SY300_QL70_FMwebp_.jpg" TargetMode="External"/><Relationship Id="rId2722" Type="http://schemas.openxmlformats.org/officeDocument/2006/relationships/hyperlink" Target="https://www.amazon.in/Kenstar-Watts-Filled-Radiator-Heater/dp/B08QHLXWV3/ref=sr_1_388?qid=1672923611&amp;s=kitchen&amp;sr=1-388" TargetMode="External"/><Relationship Id="rId1876" Type="http://schemas.openxmlformats.org/officeDocument/2006/relationships/hyperlink" Target="https://www.amazon.in/TP-Link-UE300C-Ethernet-Ultrabook-Chromebook/dp/B08FYB5HHK/ref=sr_1_395?qid=1672903014&amp;s=computers&amp;sr=1-395" TargetMode="External"/><Relationship Id="rId2723" Type="http://schemas.openxmlformats.org/officeDocument/2006/relationships/hyperlink" Target="https://m.media-amazon.com/images/W/WEBP_402378-T1/images/I/41A6EmdtN8L._SY300_SX300_QL70_FMwebp_.jpg" TargetMode="External"/><Relationship Id="rId1877" Type="http://schemas.openxmlformats.org/officeDocument/2006/relationships/hyperlink" Target="https://m.media-amazon.com/images/I/310WOJIrwjL._SX300_SY300_QL70_FMwebp_.jpg" TargetMode="External"/><Relationship Id="rId2724" Type="http://schemas.openxmlformats.org/officeDocument/2006/relationships/hyperlink" Target="https://www.amazon.in/NEXOMS-Instant-Heating-Mounted-Stainless/dp/B07G147SZD/ref=sr_1_389?qid=1672923611&amp;s=kitchen&amp;sr=1-389" TargetMode="External"/><Relationship Id="rId1878" Type="http://schemas.openxmlformats.org/officeDocument/2006/relationships/hyperlink" Target="https://www.amazon.in/Lapster-Type-Cable-computer-laptop/dp/B0994GFWBH/ref=sr_1_396?qid=1672903014&amp;s=computers&amp;sr=1-396" TargetMode="External"/><Relationship Id="rId2725" Type="http://schemas.openxmlformats.org/officeDocument/2006/relationships/hyperlink" Target="https://m.media-amazon.com/images/W/WEBP_402378-T2/images/I/41Ps3i9b4HL._SY300_SX300_QL70_FMwebp_.jpg" TargetMode="External"/><Relationship Id="rId1879" Type="http://schemas.openxmlformats.org/officeDocument/2006/relationships/hyperlink" Target="https://m.media-amazon.com/images/W/WEBP_402378-T1/images/I/41Wq-obB2VL._SX300_SY300_QL70_FMwebp_.jpg" TargetMode="External"/><Relationship Id="rId2726" Type="http://schemas.openxmlformats.org/officeDocument/2006/relationships/hyperlink" Target="https://www.amazon.in/BONIRY-Waffle-Maker-Inch-Watts/dp/B09LH32678/ref=sr_1_390?qid=1672923611&amp;s=kitchen&amp;sr=1-390" TargetMode="External"/><Relationship Id="rId2727" Type="http://schemas.openxmlformats.org/officeDocument/2006/relationships/hyperlink" Target="https://m.media-amazon.com/images/W/WEBP_402378-T1/images/I/41C90o+3GOL._SX300_SY300_.jpg" TargetMode="External"/><Relationship Id="rId2728" Type="http://schemas.openxmlformats.org/officeDocument/2006/relationships/hyperlink" Target="https://www.amazon.in/Candes-BlowHot-Silent-Blower-Heater/dp/B09R1YFL6S/ref=sr_1_388?qid=1672923612&amp;s=kitchen&amp;sr=1-388" TargetMode="External"/><Relationship Id="rId2729" Type="http://schemas.openxmlformats.org/officeDocument/2006/relationships/hyperlink" Target="https://m.media-amazon.com/images/W/WEBP_402378-T2/images/I/41iZgQu0WLL._SY300_SX300_QL70_FMwebp_.jpg" TargetMode="External"/><Relationship Id="rId1870" Type="http://schemas.openxmlformats.org/officeDocument/2006/relationships/hyperlink" Target="https://www.amazon.in/Cablet-Portable-External-Enclosure-Tool-Free/dp/B0BG62HMDJ/ref=sr_1_391?qid=1672903014&amp;s=computers&amp;sr=1-391" TargetMode="External"/><Relationship Id="rId1871" Type="http://schemas.openxmlformats.org/officeDocument/2006/relationships/hyperlink" Target="https://m.media-amazon.com/images/I/41Iln5A+8HL._SY300_SX300_.jpg" TargetMode="External"/><Relationship Id="rId1872" Type="http://schemas.openxmlformats.org/officeDocument/2006/relationships/hyperlink" Target="https://www.amazon.in/SanDisk-Portable-Smartphone-Compatible-Warranty/dp/B08GTYFC37/ref=sr_1_392?qid=1672903014&amp;s=computers&amp;sr=1-392" TargetMode="External"/><Relationship Id="rId1862" Type="http://schemas.openxmlformats.org/officeDocument/2006/relationships/hyperlink" Target="https://www.amazon.in/realme-RMA108-Realme-Buds-Wireless/dp/B07XJWTYM2/ref=sr_1_387?qid=1672903014&amp;s=computers&amp;sr=1-387" TargetMode="External"/><Relationship Id="rId1863" Type="http://schemas.openxmlformats.org/officeDocument/2006/relationships/hyperlink" Target="https://m.media-amazon.com/images/W/WEBP_402378-T2/images/I/51HO3bkK+VS._SY300_SX300_.jpg" TargetMode="External"/><Relationship Id="rId2710" Type="http://schemas.openxmlformats.org/officeDocument/2006/relationships/hyperlink" Target="https://www.amazon.in/LG-Convertible-Anti-Virus-Protection-PS-Q19YNZE/dp/B09NS5TKPN/ref=sr_1_381?qid=1672923611&amp;s=kitchen&amp;sr=1-381" TargetMode="External"/><Relationship Id="rId1864" Type="http://schemas.openxmlformats.org/officeDocument/2006/relationships/hyperlink" Target="https://www.amazon.in/TVARA-Colorful-Erasable-Electronic-Educational/dp/B09939XJX8/ref=sr_1_388?qid=1672903014&amp;s=computers&amp;sr=1-388" TargetMode="External"/><Relationship Id="rId2711" Type="http://schemas.openxmlformats.org/officeDocument/2006/relationships/hyperlink" Target="https://m.media-amazon.com/images/I/41WfA7FDnzL._SX300_SY300_QL70_FMwebp_.jpg" TargetMode="External"/><Relationship Id="rId1865" Type="http://schemas.openxmlformats.org/officeDocument/2006/relationships/hyperlink" Target="https://m.media-amazon.com/images/I/41QsvdbthFL._SX300_SY300_QL70_FMwebp_.jpg" TargetMode="External"/><Relationship Id="rId2712" Type="http://schemas.openxmlformats.org/officeDocument/2006/relationships/hyperlink" Target="https://www.amazon.in/Eureka-Forbes-Amrit-Twin-Cartridge/dp/B00LP9RFSU/ref=sr_1_382?qid=1672923611&amp;s=kitchen&amp;sr=1-382" TargetMode="External"/><Relationship Id="rId1866" Type="http://schemas.openxmlformats.org/officeDocument/2006/relationships/hyperlink" Target="https://www.amazon.in/Wings-Phantom-Indicator-Bluetooth-Playtime/dp/B09MDCZJXS/ref=sr_1_389?qid=1672903014&amp;s=computers&amp;sr=1-389" TargetMode="External"/><Relationship Id="rId2713" Type="http://schemas.openxmlformats.org/officeDocument/2006/relationships/hyperlink" Target="https://m.media-amazon.com/images/W/WEBP_402378-T2/images/I/411NB1EXJNL._SY300_SX300_QL70_FMwebp_.jpg" TargetMode="External"/><Relationship Id="rId1867" Type="http://schemas.openxmlformats.org/officeDocument/2006/relationships/hyperlink" Target="https://m.media-amazon.com/images/W/WEBP_402378-T1/images/I/41PJLOoFNWL._SX300_SY300_QL70_FMwebp_.jpg" TargetMode="External"/><Relationship Id="rId2714" Type="http://schemas.openxmlformats.org/officeDocument/2006/relationships/hyperlink" Target="https://www.amazon.in/Green-Tales-Sealer-Impulse-Machine-Packaging/dp/B0B7L86YCB/ref=sr_1_383?qid=1672923611&amp;s=kitchen&amp;sr=1-383" TargetMode="External"/><Relationship Id="rId1868" Type="http://schemas.openxmlformats.org/officeDocument/2006/relationships/hyperlink" Target="https://www.amazon.in/Robustrion-Anti-Scratch-Samsung-Tab-Lite/dp/B08CTQP51L/ref=sr_1_390?qid=1672903014&amp;s=computers&amp;sr=1-390" TargetMode="External"/><Relationship Id="rId2715" Type="http://schemas.openxmlformats.org/officeDocument/2006/relationships/hyperlink" Target="https://m.media-amazon.com/images/W/WEBP_402378-T2/images/I/51kEztAe73L._SX300_SY300_QL70_FMwebp_.jpg" TargetMode="External"/><Relationship Id="rId1869" Type="http://schemas.openxmlformats.org/officeDocument/2006/relationships/hyperlink" Target="https://m.media-amazon.com/images/W/WEBP_402378-T1/images/I/41YEYCsXI8L._SX300_SY300_QL70_FMwebp_.jpg" TargetMode="External"/><Relationship Id="rId2716" Type="http://schemas.openxmlformats.org/officeDocument/2006/relationships/hyperlink" Target="https://www.amazon.in/SaleOn-Charcoal-Electric-Appliances-Mix-colors/dp/B09VPH38JS/ref=sr_1_384?qid=1672923611&amp;s=kitchen&amp;sr=1-384" TargetMode="External"/><Relationship Id="rId2717" Type="http://schemas.openxmlformats.org/officeDocument/2006/relationships/hyperlink" Target="https://m.media-amazon.com/images/W/WEBP_402378-T1/images/I/315uFBgWK3L._SX300_SY300_QL70_FMwebp_.jpg" TargetMode="External"/><Relationship Id="rId2718" Type="http://schemas.openxmlformats.org/officeDocument/2006/relationships/hyperlink" Target="https://www.amazon.in/SUJATA-Chutney-Jar-Small-8x8x8cm/dp/B01MUAUOCX/ref=sr_1_386?qid=1672923611&amp;s=kitchen&amp;sr=1-386" TargetMode="External"/><Relationship Id="rId2719" Type="http://schemas.openxmlformats.org/officeDocument/2006/relationships/hyperlink" Target="https://m.media-amazon.com/images/W/WEBP_402378-T2/images/I/41UBtJFuwEL._SX300_SY300_QL70_FMwebp_.jpg" TargetMode="External"/><Relationship Id="rId1860" Type="http://schemas.openxmlformats.org/officeDocument/2006/relationships/hyperlink" Target="https://www.amazon.in/RPM-Euro-Games-Controller-Wired/dp/B08J4PL1Z3/ref=sr_1_386?qid=1672903014&amp;s=computers&amp;sr=1-386" TargetMode="External"/><Relationship Id="rId1861" Type="http://schemas.openxmlformats.org/officeDocument/2006/relationships/hyperlink" Target="https://m.media-amazon.com/images/I/41ZCYvl4noL._SX300_SY300_QL70_FMwebp_.jpg" TargetMode="External"/><Relationship Id="rId1810" Type="http://schemas.openxmlformats.org/officeDocument/2006/relationships/hyperlink" Target="https://www.amazon.in/Camel-Camlin-Kokuyo-Fabrica-Acrylic/dp/B00LY1FN1K/ref=sr_1_359?qid=1672903012&amp;s=computers&amp;sr=1-359" TargetMode="External"/><Relationship Id="rId1811" Type="http://schemas.openxmlformats.org/officeDocument/2006/relationships/hyperlink" Target="https://m.media-amazon.com/images/W/WEBP_402378-T2/images/I/312ne4gFX+L._SY300_SX300_.jpg" TargetMode="External"/><Relationship Id="rId1812" Type="http://schemas.openxmlformats.org/officeDocument/2006/relationships/hyperlink" Target="https://www.amazon.in/Lenovo-65W-320-15IKBRA-320S-14IKBR-510S-13IKB/dp/B07DJ5KYDZ/ref=sr_1_360?qid=1672903012&amp;s=computers&amp;sr=1-360" TargetMode="External"/><Relationship Id="rId1813" Type="http://schemas.openxmlformats.org/officeDocument/2006/relationships/hyperlink" Target="https://m.media-amazon.com/images/I/31eE6slx4EL._SX300_SY300_QL70_FMwebp_.jpg" TargetMode="External"/><Relationship Id="rId1814" Type="http://schemas.openxmlformats.org/officeDocument/2006/relationships/hyperlink" Target="https://www.amazon.in/HP-B4B09PA-Headphones-with-Mic/dp/B009LJ2BXA/ref=sr_1_361?qid=1672903013&amp;s=computers&amp;sr=1-361" TargetMode="External"/><Relationship Id="rId1815" Type="http://schemas.openxmlformats.org/officeDocument/2006/relationships/hyperlink" Target="https://m.media-amazon.com/images/I/41nRBNNDnNL._SX300_SY300_QL70_FMwebp_.jpg" TargetMode="External"/><Relationship Id="rId1816" Type="http://schemas.openxmlformats.org/officeDocument/2006/relationships/hyperlink" Target="https://www.amazon.in/Redragon-K617-Keyboard-Mechanical-Supported/dp/B09BVCVTBC/ref=sr_1_362?qid=1672903013&amp;s=computers&amp;sr=1-362" TargetMode="External"/><Relationship Id="rId1817" Type="http://schemas.openxmlformats.org/officeDocument/2006/relationships/hyperlink" Target="https://m.media-amazon.com/images/I/41rbKciLrcL._SX300_SY300_QL70_FMwebp_.jpg" TargetMode="External"/><Relationship Id="rId1818" Type="http://schemas.openxmlformats.org/officeDocument/2006/relationships/hyperlink" Target="https://www.amazon.in/Ambrane-Unbreakable-Charging-RCT15-Supports/dp/B0BFWGBX61/ref=sr_1_363?qid=1672903013&amp;s=computers&amp;sr=1-363" TargetMode="External"/><Relationship Id="rId1819" Type="http://schemas.openxmlformats.org/officeDocument/2006/relationships/hyperlink" Target="https://m.media-amazon.com/images/I/41fuAckaI7L._SX300_SY300_QL70_FMwebp_.jpg" TargetMode="External"/><Relationship Id="rId1800" Type="http://schemas.openxmlformats.org/officeDocument/2006/relationships/hyperlink" Target="https://www.amazon.in/Zebronics-Zeb-Vita-Portable-Speaker-Bluetooth/dp/B0814ZY6FP/ref=sr_1_352?qid=1672903012&amp;s=computers&amp;sr=1-352" TargetMode="External"/><Relationship Id="rId1801" Type="http://schemas.openxmlformats.org/officeDocument/2006/relationships/hyperlink" Target="https://m.media-amazon.com/images/W/WEBP_402378-T2/images/I/41FrpTwOndL._SX300_SY300_QL70_FMwebp_.jpg" TargetMode="External"/><Relationship Id="rId1802" Type="http://schemas.openxmlformats.org/officeDocument/2006/relationships/hyperlink" Target="https://www.amazon.in/LAPSTER-SATA-CABLE-LAPTOP-DESKTOP/dp/B09F3PDDRF/ref=sr_1_353?qid=1672903012&amp;s=computers&amp;sr=1-353" TargetMode="External"/><Relationship Id="rId1803" Type="http://schemas.openxmlformats.org/officeDocument/2006/relationships/hyperlink" Target="https://m.media-amazon.com/images/I/31Oj5BsHwdL._SX300_SY300_QL70_FMwebp_.jpg" TargetMode="External"/><Relationship Id="rId1804" Type="http://schemas.openxmlformats.org/officeDocument/2006/relationships/hyperlink" Target="https://www.amazon.in/URBN-Li-Polymer-Charge-Compact-Certification/dp/B07X963JNS/ref=sr_1_356?qid=1672903012&amp;s=computers&amp;sr=1-356" TargetMode="External"/><Relationship Id="rId1805" Type="http://schemas.openxmlformats.org/officeDocument/2006/relationships/hyperlink" Target="https://m.media-amazon.com/images/I/31R3Qf2nO0L._SX300_SY300_QL70_FMwebp_.jpg" TargetMode="External"/><Relationship Id="rId1806" Type="http://schemas.openxmlformats.org/officeDocument/2006/relationships/hyperlink" Target="https://www.amazon.in/Smart-Camera-Coverage-Intruder-Google/dp/B09LD3116F/ref=sr_1_357?qid=1672903012&amp;s=computers&amp;sr=1-357" TargetMode="External"/><Relationship Id="rId1807" Type="http://schemas.openxmlformats.org/officeDocument/2006/relationships/hyperlink" Target="https://m.media-amazon.com/images/I/419w6FnCr2L._SX300_SY300_QL70_FMwebp_.jpg" TargetMode="External"/><Relationship Id="rId1808" Type="http://schemas.openxmlformats.org/officeDocument/2006/relationships/hyperlink" Target="https://www.amazon.in/Duracell-Chhota-Power-Coins-2025-5/dp/B08Y5QJTVK/ref=sr_1_358?qid=1672903012&amp;s=computers&amp;sr=1-358" TargetMode="External"/><Relationship Id="rId1809" Type="http://schemas.openxmlformats.org/officeDocument/2006/relationships/hyperlink" Target="https://m.media-amazon.com/images/I/31TDc727hUL._SX300_SY300_QL70_FMwebp_.jpg" TargetMode="External"/><Relationship Id="rId1830" Type="http://schemas.openxmlformats.org/officeDocument/2006/relationships/hyperlink" Target="https://www.amazon.in/Security-Bluetooth-Connection-Low-Light-Detection/dp/B09CYTJV3N/ref=sr_1_369?qid=1672903013&amp;s=computers&amp;sr=1-369" TargetMode="External"/><Relationship Id="rId1831" Type="http://schemas.openxmlformats.org/officeDocument/2006/relationships/hyperlink" Target="https://m.media-amazon.com/images/W/WEBP_402378-T1/images/I/413ZmbHlAKL._SX300_SY300_QL70_FMwebp_.jpg" TargetMode="External"/><Relationship Id="rId1832" Type="http://schemas.openxmlformats.org/officeDocument/2006/relationships/hyperlink" Target="https://www.amazon.in/Zebronics-100HB-High-Speed-Port/dp/B07GLNJC25/ref=sr_1_370?qid=1672903013&amp;s=computers&amp;sr=1-370" TargetMode="External"/><Relationship Id="rId1833" Type="http://schemas.openxmlformats.org/officeDocument/2006/relationships/hyperlink" Target="https://m.media-amazon.com/images/I/31IO--RzGbL._SX300_SY300_QL70_FMwebp_.jpg" TargetMode="External"/><Relationship Id="rId1834" Type="http://schemas.openxmlformats.org/officeDocument/2006/relationships/hyperlink" Target="https://www.amazon.in/Boult-Audio-Wired-Lightweight-Comfortable/dp/B08FY4FG5X/ref=sr_1_371?qid=1672903013&amp;s=computers&amp;sr=1-371" TargetMode="External"/><Relationship Id="rId1835" Type="http://schemas.openxmlformats.org/officeDocument/2006/relationships/hyperlink" Target="https://m.media-amazon.com/images/I/51VIQVc-6XL._SX300_SY300_QL70_FMwebp_.jpg" TargetMode="External"/><Relationship Id="rId1836" Type="http://schemas.openxmlformats.org/officeDocument/2006/relationships/hyperlink" Target="https://www.amazon.in/ESR-iPad-Screen-Protector-Scratch-Resistant/dp/B07TMCXRFV/ref=sr_1_372?qid=1672903013&amp;s=computers&amp;sr=1-372" TargetMode="External"/><Relationship Id="rId1837" Type="http://schemas.openxmlformats.org/officeDocument/2006/relationships/hyperlink" Target="https://m.media-amazon.com/images/W/WEBP_402378-T2/images/I/41zejggGzLL._SX300_SY300_QL70_FMwebp_.jpg" TargetMode="External"/><Relationship Id="rId1838" Type="http://schemas.openxmlformats.org/officeDocument/2006/relationships/hyperlink" Target="https://www.amazon.in/Super-Rockerz-400-Bluetooth-Headphones/dp/B01FSYQ2A4/ref=sr_1_373?qid=1672903013&amp;s=computers&amp;sr=1-373" TargetMode="External"/><Relationship Id="rId1839" Type="http://schemas.openxmlformats.org/officeDocument/2006/relationships/hyperlink" Target="https://m.media-amazon.com/images/W/WEBP_402378-T2/images/I/41zNLdERuiL._SX300_SY300_QL70_FMwebp_.jpg" TargetMode="External"/><Relationship Id="rId1820" Type="http://schemas.openxmlformats.org/officeDocument/2006/relationships/hyperlink" Target="https://www.amazon.in/HP-GT53XL-135-ml-Black-Bottle/dp/B07SY4C3TD/ref=sr_1_364?qid=1672903013&amp;s=computers&amp;sr=1-364" TargetMode="External"/><Relationship Id="rId1821" Type="http://schemas.openxmlformats.org/officeDocument/2006/relationships/hyperlink" Target="https://m.media-amazon.com/images/I/41YBVJ+UTxL._SY300_SX300_.jpg" TargetMode="External"/><Relationship Id="rId1822" Type="http://schemas.openxmlformats.org/officeDocument/2006/relationships/hyperlink" Target="https://www.amazon.in/Noise-ColorFit-Bezel-Less-TruView-Display/dp/B094JB13XL/ref=sr_1_365?qid=1672903013&amp;s=computers&amp;sr=1-365" TargetMode="External"/><Relationship Id="rId1823" Type="http://schemas.openxmlformats.org/officeDocument/2006/relationships/hyperlink" Target="https://m.media-amazon.com/images/I/31flGUWUY9L._SX300_SY300_QL70_FMwebp_.jpg" TargetMode="External"/><Relationship Id="rId1824" Type="http://schemas.openxmlformats.org/officeDocument/2006/relationships/hyperlink" Target="https://www.amazon.in/Zebronics-Zeb-JUKEBAR-3900-Multimedia-Supporting/dp/B08CRRQK6Z/ref=sr_1_366?qid=1672903013&amp;s=computers&amp;sr=1-366" TargetMode="External"/><Relationship Id="rId1825" Type="http://schemas.openxmlformats.org/officeDocument/2006/relationships/hyperlink" Target="https://m.media-amazon.com/images/W/WEBP_402378-T2/images/I/317pd1KDJpL._SX300_SY300_QL70_FMwebp_.jpg" TargetMode="External"/><Relationship Id="rId1826" Type="http://schemas.openxmlformats.org/officeDocument/2006/relationships/hyperlink" Target="https://www.amazon.in/Boat-Bassheads-102-Wired-Earphones/dp/B08MTLLSL8/ref=sr_1_367?qid=1672903013&amp;s=computers&amp;sr=1-367" TargetMode="External"/><Relationship Id="rId1827" Type="http://schemas.openxmlformats.org/officeDocument/2006/relationships/hyperlink" Target="https://m.media-amazon.com/images/W/WEBP_402378-T1/images/I/41SqfLI2FuL._SX300_SY300_QL70_FMwebp_.jpg" TargetMode="External"/><Relationship Id="rId1828" Type="http://schemas.openxmlformats.org/officeDocument/2006/relationships/hyperlink" Target="https://www.amazon.in/Duracell-Chhota-Power-Coins-2016-5/dp/B08Y57TPDM/ref=sr_1_368?qid=1672903013&amp;s=computers&amp;sr=1-368" TargetMode="External"/><Relationship Id="rId1829" Type="http://schemas.openxmlformats.org/officeDocument/2006/relationships/hyperlink" Target="https://m.media-amazon.com/images/I/317cwpkk1-L._SX300_SY300_QL70_FMwebp_.jpg" TargetMode="External"/><Relationship Id="rId1455" Type="http://schemas.openxmlformats.org/officeDocument/2006/relationships/hyperlink" Target="https://m.media-amazon.com/images/I/31qGpf8uzuL._SY445_SX342_QL70_FMwebp_.jpg" TargetMode="External"/><Relationship Id="rId2302" Type="http://schemas.openxmlformats.org/officeDocument/2006/relationships/hyperlink" Target="https://www.amazon.in/Crompton-InstaBliss-Instant-Heater-Advanced/dp/B09WMTJPG7/ref=sr_1_153?qid=1672923598&amp;s=kitchen&amp;sr=1-153" TargetMode="External"/><Relationship Id="rId2786" Type="http://schemas.openxmlformats.org/officeDocument/2006/relationships/hyperlink" Target="https://www.amazon.in/Kuber-Industries-Laundry-Basket-CTKTC1475/dp/B07J2BQZD6/ref=sr_1_427?qid=1672923613&amp;s=kitchen&amp;sr=1-427" TargetMode="External"/><Relationship Id="rId1456" Type="http://schemas.openxmlformats.org/officeDocument/2006/relationships/hyperlink" Target="https://www.amazon.in/Flix-Micro-Cable-Smartphone-Black/dp/B09NHVCHS9/ref=sr_1_154?qid=1672903002&amp;s=computers&amp;sr=1-154" TargetMode="External"/><Relationship Id="rId2303" Type="http://schemas.openxmlformats.org/officeDocument/2006/relationships/hyperlink" Target="https://m.media-amazon.com/images/I/31k9FfzMGzL._SX300_SY300_QL70_FMwebp_.jpg" TargetMode="External"/><Relationship Id="rId2787" Type="http://schemas.openxmlformats.org/officeDocument/2006/relationships/hyperlink" Target="https://m.media-amazon.com/images/I/41Fo2P8-4ZL._SY300_SX300_QL70_FMwebp_.jpg" TargetMode="External"/><Relationship Id="rId1457" Type="http://schemas.openxmlformats.org/officeDocument/2006/relationships/hyperlink" Target="https://m.media-amazon.com/images/W/WEBP_402378-T2/images/I/51E0xvwRCpL._SX300_SY300_QL70_FMwebp_.jpg" TargetMode="External"/><Relationship Id="rId2304" Type="http://schemas.openxmlformats.org/officeDocument/2006/relationships/hyperlink" Target="https://www.amazon.in/Croma-Weilburger-Soleplate-Coating-CRSHAH702SIR11/dp/B09ZK6THRR/ref=sr_1_154?qid=1672923598&amp;s=kitchen&amp;sr=1-154" TargetMode="External"/><Relationship Id="rId2788" Type="http://schemas.openxmlformats.org/officeDocument/2006/relationships/hyperlink" Target="https://www.amazon.in/Bulfyss-Plastic-Remover-Cleaner-Remover/dp/B07HK53XM4/ref=sr_1_428?qid=1672923613&amp;s=kitchen&amp;sr=1-428" TargetMode="External"/><Relationship Id="rId1458" Type="http://schemas.openxmlformats.org/officeDocument/2006/relationships/hyperlink" Target="https://www.amazon.in/AirCase-External-Drive-2-5-Inch-Black/dp/B00NNQMYNE/ref=sr_1_155?qid=1672903002&amp;s=computers&amp;sr=1-155" TargetMode="External"/><Relationship Id="rId2305" Type="http://schemas.openxmlformats.org/officeDocument/2006/relationships/hyperlink" Target="https://m.media-amazon.com/images/W/WEBP_402378-T2/images/I/31MNWLE6vuL._SY300_SX300_QL70_FMwebp_.jpg" TargetMode="External"/><Relationship Id="rId2789" Type="http://schemas.openxmlformats.org/officeDocument/2006/relationships/hyperlink" Target="https://m.media-amazon.com/images/W/WEBP_402378-T2/images/I/41F-EWC+v+L._SY300_SX300_.jpg" TargetMode="External"/><Relationship Id="rId1459" Type="http://schemas.openxmlformats.org/officeDocument/2006/relationships/hyperlink" Target="https://m.media-amazon.com/images/W/WEBP_402378-T2/images/I/31ylgpMYDwL._SX300_SY300_QL70_FMwebp_.jpg" TargetMode="External"/><Relationship Id="rId2306" Type="http://schemas.openxmlformats.org/officeDocument/2006/relationships/hyperlink" Target="https://www.amazon.in/Ikea-Lint-Roller-Paper-Sheets/dp/B07MP21WJD/ref=sr_1_156_mod_primary_new?qid=1672923598&amp;s=kitchen&amp;sbo=RZvfv%2F%2FHxDF%2BO5021pAnSA%3D%3D&amp;sr=1-156" TargetMode="External"/><Relationship Id="rId2307" Type="http://schemas.openxmlformats.org/officeDocument/2006/relationships/hyperlink" Target="https://m.media-amazon.com/images/I/51d1BSuCGfL._SY300_SX300_QL70_FMwebp_.jpg" TargetMode="External"/><Relationship Id="rId2308" Type="http://schemas.openxmlformats.org/officeDocument/2006/relationships/hyperlink" Target="https://www.amazon.in/Portable-Hairball-Epilator-Removing-Furniture/dp/B09XB1R2F3/ref=sr_1_157?qid=1672923598&amp;s=kitchen&amp;sr=1-157" TargetMode="External"/><Relationship Id="rId2309" Type="http://schemas.openxmlformats.org/officeDocument/2006/relationships/hyperlink" Target="https://m.media-amazon.com/images/W/WEBP_402378-T1/images/I/31NRaw6L7KL._SX300_SY300_QL70_FMwebp_.jpg" TargetMode="External"/><Relationship Id="rId629" Type="http://schemas.openxmlformats.org/officeDocument/2006/relationships/hyperlink" Target="https://m.media-amazon.com/images/W/WEBP_402378-T1/images/I/41TBdmDqSjL._SY445_SX342_QL70_FMwebp_.jpg" TargetMode="External"/><Relationship Id="rId624" Type="http://schemas.openxmlformats.org/officeDocument/2006/relationships/hyperlink" Target="https://www.amazon.in/BESTOR%C2%AE-48Gbps-9-80FT-Braided-Cord-4K/dp/B09HCH3JZG/ref=sr_1_478?qid=1672909147&amp;s=electronics&amp;sr=1-478" TargetMode="External"/><Relationship Id="rId623" Type="http://schemas.openxmlformats.org/officeDocument/2006/relationships/hyperlink" Target="https://m.media-amazon.com/images/I/4175g2Idd9L._SY445_SX342_QL70_FMwebp_.jpg" TargetMode="External"/><Relationship Id="rId622" Type="http://schemas.openxmlformats.org/officeDocument/2006/relationships/hyperlink" Target="https://www.amazon.in/MI-inches-Ready-Android-L32M7-EAIN/dp/B0B8CXTTG3/ref=sr_1_477?qid=1672909147&amp;s=electronics&amp;sr=1-477" TargetMode="External"/><Relationship Id="rId621" Type="http://schemas.openxmlformats.org/officeDocument/2006/relationships/hyperlink" Target="https://m.media-amazon.com/images/I/41bO-mGKk+L._SY300_SX300_.jpg" TargetMode="External"/><Relationship Id="rId628" Type="http://schemas.openxmlformats.org/officeDocument/2006/relationships/hyperlink" Target="https://www.amazon.in/Amazon-Brand-Charging-Suitable-Supported/dp/B09SB6SJB4/ref=sr_1_480?qid=1672909147&amp;s=electronics&amp;sr=1-480" TargetMode="External"/><Relationship Id="rId627" Type="http://schemas.openxmlformats.org/officeDocument/2006/relationships/hyperlink" Target="https://m.media-amazon.com/images/W/WEBP_402378-T2/images/I/311Rq7jXvgL._SY445_SX342_QL70_FMwebp_.jpg" TargetMode="External"/><Relationship Id="rId626" Type="http://schemas.openxmlformats.org/officeDocument/2006/relationships/hyperlink" Target="https://www.amazon.in/Virtual-Reality-Headset-Headphones-Gaming/dp/B097JVLW3L/ref=sr_1_479?qid=1672909147&amp;s=electronics&amp;sr=1-479" TargetMode="External"/><Relationship Id="rId625" Type="http://schemas.openxmlformats.org/officeDocument/2006/relationships/hyperlink" Target="https://m.media-amazon.com/images/W/WEBP_402378-T1/images/I/31z9cuviPzL._SX300_SY300_QL70_FMwebp_.jpg" TargetMode="External"/><Relationship Id="rId2780" Type="http://schemas.openxmlformats.org/officeDocument/2006/relationships/hyperlink" Target="https://www.amazon.in/Themisto-TH-WS20-Digital-Weighing-Stainless/dp/B09W9V2PXG/ref=sr_1_420?qid=1672923613&amp;s=kitchen&amp;sr=1-420" TargetMode="External"/><Relationship Id="rId1450" Type="http://schemas.openxmlformats.org/officeDocument/2006/relationships/hyperlink" Target="https://www.amazon.in/Logitech-B100-Optical-Mouse-Black/dp/B003L62T7W/ref=sr_1_151?qid=1672903002&amp;s=computers&amp;sr=1-151" TargetMode="External"/><Relationship Id="rId2781" Type="http://schemas.openxmlformats.org/officeDocument/2006/relationships/hyperlink" Target="https://m.media-amazon.com/images/I/41R4IgGsMaL._SX300_SY300_QL70_FMwebp_.jpg" TargetMode="External"/><Relationship Id="rId620" Type="http://schemas.openxmlformats.org/officeDocument/2006/relationships/hyperlink" Target="https://www.amazon.in/Synqe-Charging-Charger-Samsung-Galaxy/dp/B08H5L8V1L/ref=sr_1_476?qid=1672909147&amp;s=electronics&amp;sr=1-476" TargetMode="External"/><Relationship Id="rId1451" Type="http://schemas.openxmlformats.org/officeDocument/2006/relationships/hyperlink" Target="https://m.media-amazon.com/images/W/WEBP_402378-T1/images/I/317lVfwVu8L._SX300_SY300_QL70_FMwebp_.jpg" TargetMode="External"/><Relationship Id="rId2782" Type="http://schemas.openxmlformats.org/officeDocument/2006/relationships/hyperlink" Target="https://www.amazon.in/FYA-Handheld-Cordless-Wireless-Rechargeable/dp/B09XTQFFCG/ref=sr_1_421?qid=1672923613&amp;s=kitchen&amp;sr=1-421" TargetMode="External"/><Relationship Id="rId1452" Type="http://schemas.openxmlformats.org/officeDocument/2006/relationships/hyperlink" Target="https://www.amazon.in/Noise-ColorFit-Bluetooth-Monitoring-SmartWatch/dp/B09P18XVW6/ref=sr_1_152?qid=1672903002&amp;s=computers&amp;sr=1-152" TargetMode="External"/><Relationship Id="rId2783" Type="http://schemas.openxmlformats.org/officeDocument/2006/relationships/hyperlink" Target="https://m.media-amazon.com/images/W/WEBP_402378-T2/images/I/41mcGL9ei0L._SX300_SY300_QL70_FMwebp_.jpg" TargetMode="External"/><Relationship Id="rId1453" Type="http://schemas.openxmlformats.org/officeDocument/2006/relationships/hyperlink" Target="https://m.media-amazon.com/images/W/WEBP_402378-T2/images/I/51owoY2Xq7L._SX300_SY300_QL70_FMwebp_.jpg" TargetMode="External"/><Relationship Id="rId2300" Type="http://schemas.openxmlformats.org/officeDocument/2006/relationships/hyperlink" Target="https://www.amazon.in/Atom-Selves-A100-Digital-Pocket-Silver/dp/B06XMZV7RH/ref=sr_1_152?qid=1672923598&amp;s=kitchen&amp;sr=1-152" TargetMode="External"/><Relationship Id="rId2784" Type="http://schemas.openxmlformats.org/officeDocument/2006/relationships/hyperlink" Target="https://www.amazon.in/Lifelong-Sandwich-Griller-Non-Stick-Plates/dp/B08LVVTGZK/ref=sr_1_422?qid=1672923613&amp;s=kitchen&amp;sr=1-422" TargetMode="External"/><Relationship Id="rId1454" Type="http://schemas.openxmlformats.org/officeDocument/2006/relationships/hyperlink" Target="https://www.amazon.in/Classmate-Premium-Subject-Notebook-Single/dp/B00LZLPYHW/ref=sr_1_153?qid=1672903002&amp;s=computers&amp;sr=1-153" TargetMode="External"/><Relationship Id="rId2301" Type="http://schemas.openxmlformats.org/officeDocument/2006/relationships/hyperlink" Target="https://m.media-amazon.com/images/I/31yPDf0htkL._SX300_SY300_QL70_FMwebp_.jpg" TargetMode="External"/><Relationship Id="rId2785" Type="http://schemas.openxmlformats.org/officeDocument/2006/relationships/hyperlink" Target="https://m.media-amazon.com/images/W/WEBP_402378-T1/images/I/51Ule90yh0L._SX300_SY300_QL70_FMwebp_.jpg" TargetMode="External"/><Relationship Id="rId1444" Type="http://schemas.openxmlformats.org/officeDocument/2006/relationships/hyperlink" Target="https://www.amazon.in/Duracell-AAA-750mAh-Rechargeable-Batteries/dp/B003B00484/ref=sr_1_148?qid=1672903002&amp;s=computers&amp;sr=1-148" TargetMode="External"/><Relationship Id="rId2775" Type="http://schemas.openxmlformats.org/officeDocument/2006/relationships/hyperlink" Target="https://m.media-amazon.com/images/W/WEBP_402378-T1/images/I/31gRT7Gvw7L._SY300_SX300_QL70_FMwebp_.jpg" TargetMode="External"/><Relationship Id="rId1445" Type="http://schemas.openxmlformats.org/officeDocument/2006/relationships/hyperlink" Target="https://m.media-amazon.com/images/I/31MIyzg8uzL._SX300_SY300_QL70_FMwebp_.jpg" TargetMode="External"/><Relationship Id="rId2776" Type="http://schemas.openxmlformats.org/officeDocument/2006/relationships/hyperlink" Target="https://www.amazon.in/Usha-Electric-EI3710-1000W-Golden/dp/B078WB1VWJ/ref=sr_1_418?qid=1672923613&amp;s=kitchen&amp;sr=1-418" TargetMode="External"/><Relationship Id="rId1446" Type="http://schemas.openxmlformats.org/officeDocument/2006/relationships/hyperlink" Target="https://www.amazon.in/Adapter-Projector-Computer-Laptop-Projectors/dp/B085194JFL/ref=sr_1_149?qid=1672903002&amp;s=computers&amp;sr=1-149" TargetMode="External"/><Relationship Id="rId2777" Type="http://schemas.openxmlformats.org/officeDocument/2006/relationships/hyperlink" Target="https://m.media-amazon.com/images/W/WEBP_402378-T1/images/I/41hoHTbN5rL._SX300_SY300_QL70_FMwebp_.jpg" TargetMode="External"/><Relationship Id="rId1447" Type="http://schemas.openxmlformats.org/officeDocument/2006/relationships/hyperlink" Target="https://m.media-amazon.com/images/I/51q3+E64azL._SX300_SY300_.jpg" TargetMode="External"/><Relationship Id="rId2778" Type="http://schemas.openxmlformats.org/officeDocument/2006/relationships/hyperlink" Target="https://www.amazon.in/Spring-Chef-Stainless-Restaurant-Installation/dp/B0BP89YBC1/ref=sr_1_419?qid=1672923613&amp;s=kitchen&amp;sr=1-419" TargetMode="External"/><Relationship Id="rId1448" Type="http://schemas.openxmlformats.org/officeDocument/2006/relationships/hyperlink" Target="https://www.amazon.in/Samsung-Inches-Wondertainment-UA32T4340BKXXL-Glossy/dp/B09F6S8BT6/ref=sr_1_150?qid=1672903002&amp;s=computers&amp;sr=1-150" TargetMode="External"/><Relationship Id="rId2779" Type="http://schemas.openxmlformats.org/officeDocument/2006/relationships/hyperlink" Target="https://m.media-amazon.com/images/W/WEBP_402378-T2/images/I/41HoeX-PcDL._SY445_SX342_QL70_FMwebp_.jpg" TargetMode="External"/><Relationship Id="rId1449" Type="http://schemas.openxmlformats.org/officeDocument/2006/relationships/hyperlink" Target="https://m.media-amazon.com/images/I/31iFF1KbkpL._SX300_SY300_QL70_FMwebp_.jpg" TargetMode="External"/><Relationship Id="rId619" Type="http://schemas.openxmlformats.org/officeDocument/2006/relationships/hyperlink" Target="https://m.media-amazon.com/images/W/WEBP_402378-T2/images/I/51L+sZTCgzL._SY300_SX300_.jpg" TargetMode="External"/><Relationship Id="rId618" Type="http://schemas.openxmlformats.org/officeDocument/2006/relationships/hyperlink" Target="https://www.amazon.in/Sansui-inches-JSY32SKHD-Bezel-less-Design/dp/B09NNJ9WYM/ref=sr_1_475?qid=1672909147&amp;s=electronics&amp;sr=1-475" TargetMode="External"/><Relationship Id="rId613" Type="http://schemas.openxmlformats.org/officeDocument/2006/relationships/hyperlink" Target="https://m.media-amazon.com/images/I/41s2f-e1d3L._SY300_SX300_QL70_FMwebp_.jpg" TargetMode="External"/><Relationship Id="rId612" Type="http://schemas.openxmlformats.org/officeDocument/2006/relationships/hyperlink" Target="https://www.amazon.in/AmazonBasics-High-Speed-Braided-6-Foot-1-Pack/dp/B07RX14W1Q/ref=sr_1_472?qid=1672909147&amp;s=electronics&amp;sr=1-472" TargetMode="External"/><Relationship Id="rId611" Type="http://schemas.openxmlformats.org/officeDocument/2006/relationships/hyperlink" Target="https://m.media-amazon.com/images/W/WEBP_402378-T2/images/I/41m1oMmTMCL._SX300_SY300_QL70_FMwebp_.jpg" TargetMode="External"/><Relationship Id="rId610" Type="http://schemas.openxmlformats.org/officeDocument/2006/relationships/hyperlink" Target="https://www.amazon.in/LS-LAPSTER-Quality-Assured-Biometric/dp/B0B61GCHC1/ref=sr_1_471?qid=1672909147&amp;s=electronics&amp;sr=1-471" TargetMode="External"/><Relationship Id="rId617" Type="http://schemas.openxmlformats.org/officeDocument/2006/relationships/hyperlink" Target="https://m.media-amazon.com/images/W/WEBP_402378-T2/images/I/41eThX4gyWL._SY300_SX300_QL70_FMwebp_.jpg" TargetMode="External"/><Relationship Id="rId616" Type="http://schemas.openxmlformats.org/officeDocument/2006/relationships/hyperlink" Target="https://www.amazon.in/Generation-Space-Saving-Solution-Management-Speakers/dp/B0B8ZKWGKD/ref=sr_1_474?qid=1672909147&amp;s=electronics&amp;sr=1-474" TargetMode="External"/><Relationship Id="rId615" Type="http://schemas.openxmlformats.org/officeDocument/2006/relationships/hyperlink" Target="https://m.media-amazon.com/images/W/WEBP_402378-T1/images/I/41J0RvJFffL._SX300_SY300_QL70_FMwebp_.jpg" TargetMode="External"/><Relationship Id="rId614" Type="http://schemas.openxmlformats.org/officeDocument/2006/relationships/hyperlink" Target="https://www.amazon.in/Kodak-inches-Android-50UHDX7XPROBL-Bezel-Less/dp/B09PLD9TCD/ref=sr_1_473?qid=1672909147&amp;s=electronics&amp;sr=1-473" TargetMode="External"/><Relationship Id="rId2770" Type="http://schemas.openxmlformats.org/officeDocument/2006/relationships/hyperlink" Target="https://www.amazon.in/AGARO-Regal-Electric-Ceramic-functions/dp/B09XHXXCFH/ref=sr_1_412?qid=1672923613&amp;s=kitchen&amp;sr=1-412" TargetMode="External"/><Relationship Id="rId1440" Type="http://schemas.openxmlformats.org/officeDocument/2006/relationships/hyperlink" Target="https://www.amazon.in/TP-Link-Wireless-Security-Tapo-C200/dp/B07XLML2YS/ref=sr_1_146?qid=1672903002&amp;s=computers&amp;sr=1-146" TargetMode="External"/><Relationship Id="rId2771" Type="http://schemas.openxmlformats.org/officeDocument/2006/relationships/hyperlink" Target="https://m.media-amazon.com/images/W/WEBP_402378-T1/images/I/411S8WHOsXL._SX300_SY300_QL70_FMwebp_.jpg" TargetMode="External"/><Relationship Id="rId1441" Type="http://schemas.openxmlformats.org/officeDocument/2006/relationships/hyperlink" Target="https://m.media-amazon.com/images/W/WEBP_402378-T2/images/I/41IAc+vLV7S._SY300_SX300_.jpg" TargetMode="External"/><Relationship Id="rId2772" Type="http://schemas.openxmlformats.org/officeDocument/2006/relationships/hyperlink" Target="https://www.amazon.in/Portable-Rechargeable-Smoothies-Vegetables-BOTTLE/dp/B0BL3R4RGS/ref=sr_1_415?qid=1672923613&amp;s=kitchen&amp;sr=1-415" TargetMode="External"/><Relationship Id="rId1442" Type="http://schemas.openxmlformats.org/officeDocument/2006/relationships/hyperlink" Target="https://www.amazon.in/Boat-Airdopes-171-Functionality-Resistance/dp/B086WMSCN3/ref=sr_1_147?qid=1672903002&amp;s=computers&amp;sr=1-147" TargetMode="External"/><Relationship Id="rId2773" Type="http://schemas.openxmlformats.org/officeDocument/2006/relationships/hyperlink" Target="https://m.media-amazon.com/images/I/417VKyMXuYL._SX300_SY300_QL70_FMwebp_.jpg" TargetMode="External"/><Relationship Id="rId1443" Type="http://schemas.openxmlformats.org/officeDocument/2006/relationships/hyperlink" Target="https://m.media-amazon.com/images/I/418YrbHVLCL._SX300_SY300_QL70_FMwebp_.jpg" TargetMode="External"/><Relationship Id="rId2774" Type="http://schemas.openxmlformats.org/officeDocument/2006/relationships/hyperlink" Target="https://www.amazon.in/Philips-HD6975-00-25-Litre-Digital/dp/B07P1BR7L8/ref=sr_1_417?qid=1672923613&amp;s=kitchen&amp;sr=1-417" TargetMode="External"/><Relationship Id="rId1477" Type="http://schemas.openxmlformats.org/officeDocument/2006/relationships/hyperlink" Target="https://m.media-amazon.com/images/W/WEBP_402378-T1/images/I/41YjSD1XPoS._SY300_SX300_QL70_FMwebp_.jpg" TargetMode="External"/><Relationship Id="rId2324" Type="http://schemas.openxmlformats.org/officeDocument/2006/relationships/hyperlink" Target="https://www.amazon.in/Philips-Collection-HL1655-00-250-Watt/dp/B00YQLG7GK/ref=sr_1_169?qid=1672923598&amp;s=kitchen&amp;sr=1-169" TargetMode="External"/><Relationship Id="rId1478" Type="http://schemas.openxmlformats.org/officeDocument/2006/relationships/hyperlink" Target="https://www.amazon.in/Callas-Multipurpose-Breakfast-Ergonomic-WA-27-Black/dp/B08MZQBFLN/ref=sr_1_167?qid=1672903002&amp;s=computers&amp;sr=1-167" TargetMode="External"/><Relationship Id="rId2325" Type="http://schemas.openxmlformats.org/officeDocument/2006/relationships/hyperlink" Target="https://m.media-amazon.com/images/W/WEBP_402378-T2/images/I/41+82+4rUCL._SX300_SY300_.jpg" TargetMode="External"/><Relationship Id="rId1479" Type="http://schemas.openxmlformats.org/officeDocument/2006/relationships/hyperlink" Target="https://m.media-amazon.com/images/I/41cRLg+wdIL._SY300_SX300_.jpg" TargetMode="External"/><Relationship Id="rId2326" Type="http://schemas.openxmlformats.org/officeDocument/2006/relationships/hyperlink" Target="https://www.amazon.in/Bajaj-DX-600-Watt-Light-Weight/dp/B00SMJPA9C/ref=sr_1_170?qid=1672923598&amp;s=kitchen&amp;sr=1-170" TargetMode="External"/><Relationship Id="rId2327" Type="http://schemas.openxmlformats.org/officeDocument/2006/relationships/hyperlink" Target="https://m.media-amazon.com/images/I/21ndIZtC7HL._SX300_SY300_QL70_FMwebp_.jpg" TargetMode="External"/><Relationship Id="rId2328" Type="http://schemas.openxmlformats.org/officeDocument/2006/relationships/hyperlink" Target="https://www.amazon.in/V-Guard-Instant-Heating-White-Blue-Warranty/dp/B0B9RN5X8B/ref=sr_1_171?qid=1672923598&amp;s=kitchen&amp;sr=1-171" TargetMode="External"/><Relationship Id="rId2329" Type="http://schemas.openxmlformats.org/officeDocument/2006/relationships/hyperlink" Target="https://m.media-amazon.com/images/I/31dCji7nmsL._SX300_SY300_QL70_FMwebp_.jpg" TargetMode="External"/><Relationship Id="rId646" Type="http://schemas.openxmlformats.org/officeDocument/2006/relationships/hyperlink" Target="https://www.amazon.in/Storite-USB-2-0-Mini-External/dp/B00GGGOYEU/ref=sr_1_489?qid=1672909149&amp;s=electronics&amp;sr=1-489" TargetMode="External"/><Relationship Id="rId645" Type="http://schemas.openxmlformats.org/officeDocument/2006/relationships/hyperlink" Target="https://m.media-amazon.com/images/W/WEBP_402378-T1/images/I/41Wb7LHAeLL._SY300_SX300_QL70_FMwebp_.jpg" TargetMode="External"/><Relationship Id="rId644" Type="http://schemas.openxmlformats.org/officeDocument/2006/relationships/hyperlink" Target="https://www.amazon.in/Mi-inches-Ready-Android-Black/dp/B084872DQY/ref=sr_1_488?qid=1672909149&amp;s=electronics&amp;sr=1-488" TargetMode="External"/><Relationship Id="rId643" Type="http://schemas.openxmlformats.org/officeDocument/2006/relationships/hyperlink" Target="https://m.media-amazon.com/images/W/WEBP_402378-T1/images/I/51xmNdrIlcS._SY300_SX300_QL70_FMwebp_.jpg" TargetMode="External"/><Relationship Id="rId649" Type="http://schemas.openxmlformats.org/officeDocument/2006/relationships/hyperlink" Target="https://m.media-amazon.com/images/I/31-q0xhaTAL._SY445_SX342_QL70_FMwebp_.jpg" TargetMode="External"/><Relationship Id="rId648" Type="http://schemas.openxmlformats.org/officeDocument/2006/relationships/hyperlink" Target="https://www.amazon.in/TCL-inches-Certified-Android-43P615/dp/B08FD2VSD9/ref=sr_1_490?qid=1672909149&amp;s=electronics&amp;sr=1-490" TargetMode="External"/><Relationship Id="rId647" Type="http://schemas.openxmlformats.org/officeDocument/2006/relationships/hyperlink" Target="https://m.media-amazon.com/images/I/51UuhCYmBnL._SY300_SX300_QL70_FMwebp_.jpg" TargetMode="External"/><Relationship Id="rId1470" Type="http://schemas.openxmlformats.org/officeDocument/2006/relationships/hyperlink" Target="https://www.amazon.in/Logitech-M235-Wireless-Mouse-Grey/dp/B004IO5BMQ/ref=sr_1_163?qid=1672903002&amp;s=computers&amp;sr=1-163" TargetMode="External"/><Relationship Id="rId1471" Type="http://schemas.openxmlformats.org/officeDocument/2006/relationships/hyperlink" Target="https://m.media-amazon.com/images/I/31SKRsp7Y1L._SX300_SY300_QL70_FMwebp_.jpg" TargetMode="External"/><Relationship Id="rId1472" Type="http://schemas.openxmlformats.org/officeDocument/2006/relationships/hyperlink" Target="https://www.amazon.in/STRIFF-Flexible-Silicone-Protector-Computers/dp/B09Z6WH2N1/ref=sr_1_164?qid=1672903002&amp;s=computers&amp;sr=1-164" TargetMode="External"/><Relationship Id="rId642" Type="http://schemas.openxmlformats.org/officeDocument/2006/relationships/hyperlink" Target="https://www.amazon.in/Female-Converter-Adapter-Projectors-Devices/dp/B07VJ9ZTXS/ref=sr_1_487?qid=1672909149&amp;s=electronics&amp;sr=1-487" TargetMode="External"/><Relationship Id="rId1473" Type="http://schemas.openxmlformats.org/officeDocument/2006/relationships/hyperlink" Target="https://m.media-amazon.com/images/W/WEBP_402378-T1/images/I/314QZXF1dHL._SY300_SX300_QL70_FMwebp_.jpg" TargetMode="External"/><Relationship Id="rId2320" Type="http://schemas.openxmlformats.org/officeDocument/2006/relationships/hyperlink" Target="https://www.amazon.in/Eureka-Forbes-Wet-Dry-Ultimo/dp/B07Z51CGGH/ref=sr_1_166?qid=1672923598&amp;s=kitchen&amp;sr=1-166" TargetMode="External"/><Relationship Id="rId641" Type="http://schemas.openxmlformats.org/officeDocument/2006/relationships/hyperlink" Target="https://m.media-amazon.com/images/I/41dwFttHxpL._SX300_SY300_QL70_FMwebp_.jpg" TargetMode="External"/><Relationship Id="rId1474" Type="http://schemas.openxmlformats.org/officeDocument/2006/relationships/hyperlink" Target="https://www.amazon.in/TP-Link-TL-WR845N-300Mbps-Wireless-N-Router/dp/B01HGCLUH6/ref=sr_1_165?qid=1672903002&amp;s=computers&amp;sr=1-165" TargetMode="External"/><Relationship Id="rId2321" Type="http://schemas.openxmlformats.org/officeDocument/2006/relationships/hyperlink" Target="https://m.media-amazon.com/images/W/WEBP_402378-T1/images/I/41s6tfIVmeL._SX300_SY300_QL70_FMwebp_.jpg" TargetMode="External"/><Relationship Id="rId640" Type="http://schemas.openxmlformats.org/officeDocument/2006/relationships/hyperlink" Target="https://www.amazon.in/PRUSHTI-COVER-BAGS-Protective-Xstream/dp/B08BG4M4N7/ref=sr_1_486?qid=1672909149&amp;s=electronics&amp;sr=1-486" TargetMode="External"/><Relationship Id="rId1475" Type="http://schemas.openxmlformats.org/officeDocument/2006/relationships/hyperlink" Target="https://m.media-amazon.com/images/I/41tLaG2nSpL._SX300_SY300_QL70_FMwebp_.jpg" TargetMode="External"/><Relationship Id="rId2322" Type="http://schemas.openxmlformats.org/officeDocument/2006/relationships/hyperlink" Target="https://www.amazon.in/Activa-Heat-Max-Watts-Heater-White/dp/B0BDG6QDYD/ref=sr_1_167?qid=1672923598&amp;s=kitchen&amp;sr=1-167" TargetMode="External"/><Relationship Id="rId1476" Type="http://schemas.openxmlformats.org/officeDocument/2006/relationships/hyperlink" Target="https://www.amazon.in/Logitech-MK240-NANO-Mouse-Keyboard/dp/B01N4EV2TL/ref=sr_1_166?qid=1672903002&amp;s=computers&amp;sr=1-166" TargetMode="External"/><Relationship Id="rId2323" Type="http://schemas.openxmlformats.org/officeDocument/2006/relationships/hyperlink" Target="https://m.media-amazon.com/images/W/WEBP_402378-T1/images/I/31MVkjIpLiL._SX300_SY300_QL70_FMwebp_.jpg" TargetMode="External"/><Relationship Id="rId1466" Type="http://schemas.openxmlformats.org/officeDocument/2006/relationships/hyperlink" Target="https://www.amazon.in/Robustrion-Anti-Scratch-iPad-10-2-inch/dp/B07Z3K96FR/ref=sr_1_160?qid=1672903002&amp;s=computers&amp;sr=1-160" TargetMode="External"/><Relationship Id="rId2313" Type="http://schemas.openxmlformats.org/officeDocument/2006/relationships/hyperlink" Target="https://m.media-amazon.com/images/W/WEBP_402378-T1/images/I/41-kc5sVOQL._SX300_SY300_QL70_FMwebp_.jpg" TargetMode="External"/><Relationship Id="rId2797" Type="http://schemas.openxmlformats.org/officeDocument/2006/relationships/hyperlink" Target="https://m.media-amazon.com/images/I/310R9iLp3mL._SX300_SY300_QL70_FMwebp_.jpg" TargetMode="External"/><Relationship Id="rId1467" Type="http://schemas.openxmlformats.org/officeDocument/2006/relationships/hyperlink" Target="https://m.media-amazon.com/images/W/WEBP_402378-T1/images/I/41n2MqMIH5L._SX300_SY300_QL70_FMwebp_.jpg" TargetMode="External"/><Relationship Id="rId2314" Type="http://schemas.openxmlformats.org/officeDocument/2006/relationships/hyperlink" Target="https://www.amazon.in/CookJoy-CJ1600WPC-Induction-cooktop-Black/dp/B09NBZ36F7/ref=sr_1_163?qid=1672923598&amp;s=kitchen&amp;sr=1-163" TargetMode="External"/><Relationship Id="rId2798" Type="http://schemas.openxmlformats.org/officeDocument/2006/relationships/hyperlink" Target="https://www.amazon.in/AGARO-Double-Layered-Boiling-Protection/dp/B0B3TBY2YX/ref=sr_1_433_mod_primary_new?qid=1672923613&amp;s=kitchen&amp;sbo=RZvfv%2F%2FHxDF%2BO5021pAnSA%3D%3D&amp;sr=1-433" TargetMode="External"/><Relationship Id="rId1468" Type="http://schemas.openxmlformats.org/officeDocument/2006/relationships/hyperlink" Target="https://www.amazon.in/Redgear-Pro-Wireless-Gamepad-Black/dp/B0756CLQWL/ref=sr_1_162?qid=1672903002&amp;s=computers&amp;sr=1-162" TargetMode="External"/><Relationship Id="rId2315" Type="http://schemas.openxmlformats.org/officeDocument/2006/relationships/hyperlink" Target="https://m.media-amazon.com/images/W/WEBP_402378-T2/images/I/31y+z3bqZcL._SY300_SX300_.jpg" TargetMode="External"/><Relationship Id="rId2799" Type="http://schemas.openxmlformats.org/officeDocument/2006/relationships/hyperlink" Target="https://m.media-amazon.com/images/W/WEBP_402378-T2/images/I/31YEW0-SNcL._SX300_SY300_QL70_FMwebp_.jpg" TargetMode="External"/><Relationship Id="rId1469" Type="http://schemas.openxmlformats.org/officeDocument/2006/relationships/hyperlink" Target="https://m.media-amazon.com/images/I/31CtVvtFt+L._SY300_SX300_.jpg" TargetMode="External"/><Relationship Id="rId2316" Type="http://schemas.openxmlformats.org/officeDocument/2006/relationships/hyperlink" Target="https://www.amazon.in/Reffair-AX30-MAX-Internationally-Aromabuds/dp/B0912WJ87V/ref=sr_1_164?qid=1672923598&amp;s=kitchen&amp;sr=1-164" TargetMode="External"/><Relationship Id="rId2317" Type="http://schemas.openxmlformats.org/officeDocument/2006/relationships/hyperlink" Target="https://m.media-amazon.com/images/W/WEBP_402378-T1/images/I/314HwKNEFEL._SX300_SY300_QL70_FMwebp_.jpg" TargetMode="External"/><Relationship Id="rId2318" Type="http://schemas.openxmlformats.org/officeDocument/2006/relationships/hyperlink" Target="https://www.amazon.in/2000-Watt-Heater-White-HN-2500-India/dp/B0BMTZ4T1D/ref=sr_1_165?qid=1672923598&amp;s=kitchen&amp;sr=1-165" TargetMode="External"/><Relationship Id="rId2319" Type="http://schemas.openxmlformats.org/officeDocument/2006/relationships/hyperlink" Target="https://m.media-amazon.com/images/W/WEBP_402378-T1/images/I/41jJqhC9nfL._SX300_SY300_QL70_FMwebp_.jpg" TargetMode="External"/><Relationship Id="rId635" Type="http://schemas.openxmlformats.org/officeDocument/2006/relationships/hyperlink" Target="https://m.media-amazon.com/images/W/WEBP_402378-T1/images/I/41sA8PA31pL._SY300_SX300_QL70_FMwebp_.jpg" TargetMode="External"/><Relationship Id="rId634" Type="http://schemas.openxmlformats.org/officeDocument/2006/relationships/hyperlink" Target="https://www.amazon.in/EYNK-Charging-Charger-Transfer-Smartphones/dp/B08G1RW2Q3/ref=sr_1_483?qid=1672909149&amp;s=electronics&amp;sr=1-483" TargetMode="External"/><Relationship Id="rId633" Type="http://schemas.openxmlformats.org/officeDocument/2006/relationships/hyperlink" Target="https://m.media-amazon.com/images/W/WEBP_402378-T2/images/I/31WPRa-K7GL._SY445_SX342_QL70_FMwebp_.jpg" TargetMode="External"/><Relationship Id="rId632" Type="http://schemas.openxmlformats.org/officeDocument/2006/relationships/hyperlink" Target="https://www.amazon.in/Shopoflux-Silicone-Remote-Cover-Xiaomi/dp/B09YHLPQYT/ref=sr_1_482?qid=1672909149&amp;s=electronics&amp;sr=1-482" TargetMode="External"/><Relationship Id="rId639" Type="http://schemas.openxmlformats.org/officeDocument/2006/relationships/hyperlink" Target="https://m.media-amazon.com/images/W/WEBP_402378-T2/images/I/41Bi9ZwBQ7L._SX300_SY300_QL70_FMwebp_.jpg" TargetMode="External"/><Relationship Id="rId638" Type="http://schemas.openxmlformats.org/officeDocument/2006/relationships/hyperlink" Target="https://www.amazon.in/7SEVENTM-Bluetooth-Command-Compatible-Control/dp/B09P8M18QM/ref=sr_1_485?qid=1672909149&amp;s=electronics&amp;sr=1-485" TargetMode="External"/><Relationship Id="rId637" Type="http://schemas.openxmlformats.org/officeDocument/2006/relationships/hyperlink" Target="https://m.media-amazon.com/images/W/WEBP_402378-T2/images/I/31w1SSKA-tL._SX300_SY300_QL70_FMwebp_.jpg" TargetMode="External"/><Relationship Id="rId636" Type="http://schemas.openxmlformats.org/officeDocument/2006/relationships/hyperlink" Target="https://www.amazon.in/LUNAGARIYA%C2%AE-Protective-Compatible-Control-Dimensions/dp/B08YXJJW8H/ref=sr_1_484?qid=1672909149&amp;s=electronics&amp;sr=1-484" TargetMode="External"/><Relationship Id="rId2790" Type="http://schemas.openxmlformats.org/officeDocument/2006/relationships/hyperlink" Target="https://www.amazon.in/TOPLINE-Egg-Beater-Stainless-Attachments/dp/B08RDWBYCQ/ref=sr_1_429?qid=1672923613&amp;s=kitchen&amp;sr=1-429" TargetMode="External"/><Relationship Id="rId1460" Type="http://schemas.openxmlformats.org/officeDocument/2006/relationships/hyperlink" Target="https://www.amazon.in/Noise-Wireless-Instacharge-Bluetooth-Breathing/dp/B0B217Z5VK/ref=sr_1_157?qid=1672903002&amp;s=computers&amp;sr=1-157" TargetMode="External"/><Relationship Id="rId2791" Type="http://schemas.openxmlformats.org/officeDocument/2006/relationships/hyperlink" Target="https://m.media-amazon.com/images/W/WEBP_402378-T1/images/I/41Qu+vkjbcL._SY300_SX300_.jpg" TargetMode="External"/><Relationship Id="rId1461" Type="http://schemas.openxmlformats.org/officeDocument/2006/relationships/hyperlink" Target="https://m.media-amazon.com/images/I/51RTfgkScMS._SX300_SY300_QL70_FMwebp_.jpg" TargetMode="External"/><Relationship Id="rId2792" Type="http://schemas.openxmlformats.org/officeDocument/2006/relationships/hyperlink" Target="https://www.amazon.in/Empty-Trigger-Plastic-Spray-Bottle/dp/B09FHHTL8L/ref=sr_1_430_mod_primary_new?qid=1672923613&amp;s=kitchen&amp;sbo=RZvfv%2F%2FHxDF%2BO5021pAnSA%3D%3D&amp;sr=1-430" TargetMode="External"/><Relationship Id="rId631" Type="http://schemas.openxmlformats.org/officeDocument/2006/relationships/hyperlink" Target="https://m.media-amazon.com/images/W/WEBP_402378-T1/images/I/213GZPC7uwL._SX300_SY300_QL70_FMwebp_.jpg" TargetMode="External"/><Relationship Id="rId1462" Type="http://schemas.openxmlformats.org/officeDocument/2006/relationships/hyperlink" Target="https://www.amazon.in/JBL-Portable-Waterproof-Bluetooth-Speaker/dp/B07B88KQZ8/ref=sr_1_158?qid=1672903002&amp;s=computers&amp;sr=1-158" TargetMode="External"/><Relationship Id="rId2793" Type="http://schemas.openxmlformats.org/officeDocument/2006/relationships/hyperlink" Target="https://m.media-amazon.com/images/I/51V0CstI47L._SX300_SY300_QL70_FMwebp_.jpg" TargetMode="External"/><Relationship Id="rId630" Type="http://schemas.openxmlformats.org/officeDocument/2006/relationships/hyperlink" Target="https://www.amazon.in/Charging-Braided-Compatible-Samsung-Galaxy/dp/B08NW8GHCJ/ref=sr_1_481?qid=1672909149&amp;s=electronics&amp;sr=1-481" TargetMode="External"/><Relationship Id="rId1463" Type="http://schemas.openxmlformats.org/officeDocument/2006/relationships/hyperlink" Target="https://m.media-amazon.com/images/I/41da4tk7N+L._SY300_SX300_.jpg" TargetMode="External"/><Relationship Id="rId2310" Type="http://schemas.openxmlformats.org/officeDocument/2006/relationships/hyperlink" Target="https://www.amazon.in/Atomberg-Renesa-Motor-Remote-Ceiling/dp/B08Y5QJXSR/ref=sr_1_158?qid=1672923598&amp;s=kitchen&amp;sr=1-158" TargetMode="External"/><Relationship Id="rId2794" Type="http://schemas.openxmlformats.org/officeDocument/2006/relationships/hyperlink" Target="https://www.amazon.in/LONAXA-Travel-Rechargeable-Fruit-Juicer/dp/B0BHNHMR3H/ref=sr_1_431?qid=1672923613&amp;s=kitchen&amp;sr=1-431" TargetMode="External"/><Relationship Id="rId1464" Type="http://schemas.openxmlformats.org/officeDocument/2006/relationships/hyperlink" Target="https://www.amazon.in/TIZUM-Slim-1-5m-HDMI-Cable/dp/B01M4GGIVU/ref=sr_1_159?qid=1672903002&amp;s=computers&amp;sr=1-159" TargetMode="External"/><Relationship Id="rId2311" Type="http://schemas.openxmlformats.org/officeDocument/2006/relationships/hyperlink" Target="https://m.media-amazon.com/images/W/WEBP_402378-T2/images/I/31na34LxwmL._SX300_SY300_QL70_FMwebp_.jpg" TargetMode="External"/><Relationship Id="rId2795" Type="http://schemas.openxmlformats.org/officeDocument/2006/relationships/hyperlink" Target="https://m.media-amazon.com/images/W/WEBP_402378-T1/images/I/41pb+fODkVL._SX300_SY300_.jpg" TargetMode="External"/><Relationship Id="rId1465" Type="http://schemas.openxmlformats.org/officeDocument/2006/relationships/hyperlink" Target="https://m.media-amazon.com/images/I/41cOH84GhGL._SX300_SY300_QL70_FMwebp_.jpg" TargetMode="External"/><Relationship Id="rId2312" Type="http://schemas.openxmlformats.org/officeDocument/2006/relationships/hyperlink" Target="https://www.amazon.in/Pigeon-stovekraft-Amaze-Plus-1-8/dp/B07WJXCTG9/ref=sr_1_159?qid=1672923598&amp;s=kitchen&amp;sr=1-159" TargetMode="External"/><Relationship Id="rId2796" Type="http://schemas.openxmlformats.org/officeDocument/2006/relationships/hyperlink" Target="https://www.amazon.in/Powermatic-Plus-CH-900-Watt-Grinder/dp/B07D8VBYB4/ref=sr_1_432?qid=1672923613&amp;s=kitchen&amp;sr=1-432" TargetMode="External"/><Relationship Id="rId1411" Type="http://schemas.openxmlformats.org/officeDocument/2006/relationships/hyperlink" Target="https://m.media-amazon.com/images/I/31CuxaU77jL._SY300_SX300_QL70_FMwebp_.jpg" TargetMode="External"/><Relationship Id="rId1895" Type="http://schemas.openxmlformats.org/officeDocument/2006/relationships/hyperlink" Target="https://m.media-amazon.com/images/I/51JATaEt6XL._SY300_SX300_QL70_FMwebp_.jpg" TargetMode="External"/><Relationship Id="rId2742" Type="http://schemas.openxmlformats.org/officeDocument/2006/relationships/hyperlink" Target="https://www.amazon.in/KONVIO-NEER-Cartridge-Compatible-Pre-Filter/dp/B08K36NZSV/ref=sr_1_395?qid=1672923612&amp;s=kitchen&amp;sr=1-395" TargetMode="External"/><Relationship Id="rId1412" Type="http://schemas.openxmlformats.org/officeDocument/2006/relationships/hyperlink" Target="https://www.amazon.in/Samsung-Galaxy-Bluetooth-Compatible-Android/dp/B09DG9VNWB/ref=sr_1_131?qid=1672903001&amp;s=computers&amp;sr=1-131" TargetMode="External"/><Relationship Id="rId1896" Type="http://schemas.openxmlformats.org/officeDocument/2006/relationships/hyperlink" Target="https://www.amazon.in/Robustrion-Anti-Scratch-Smudge-Tempered-Protector/dp/B0B2CPVXHX/ref=sr_1_406?qid=1672903014&amp;s=computers&amp;sr=1-406" TargetMode="External"/><Relationship Id="rId2743" Type="http://schemas.openxmlformats.org/officeDocument/2006/relationships/hyperlink" Target="https://m.media-amazon.com/images/W/WEBP_402378-T1/images/I/41JWKjRa+PL._SX300_SY300_.jpg" TargetMode="External"/><Relationship Id="rId1413" Type="http://schemas.openxmlformats.org/officeDocument/2006/relationships/hyperlink" Target="https://m.media-amazon.com/images/I/31YW3+kpZQL._SY300_SX300_.jpg" TargetMode="External"/><Relationship Id="rId1897" Type="http://schemas.openxmlformats.org/officeDocument/2006/relationships/hyperlink" Target="https://m.media-amazon.com/images/W/WEBP_402378-T1/images/I/41NxAkv7knL._SX300_SY300_QL70_FMwebp_.jpg" TargetMode="External"/><Relationship Id="rId2744" Type="http://schemas.openxmlformats.org/officeDocument/2006/relationships/hyperlink" Target="https://www.amazon.in/Havells-Glydo-1000-Watt-Iron-Charcoal/dp/B07LDPLSZC/ref=sr_1_396?qid=1672923612&amp;s=kitchen&amp;sr=1-396" TargetMode="External"/><Relationship Id="rId1414" Type="http://schemas.openxmlformats.org/officeDocument/2006/relationships/hyperlink" Target="https://www.amazon.in/Noise-Bluetooth-Wireless-30-Hours-Instacharge/dp/B09Y5MP7C4/ref=sr_1_132?qid=1672903001&amp;s=computers&amp;sr=1-132" TargetMode="External"/><Relationship Id="rId1898" Type="http://schemas.openxmlformats.org/officeDocument/2006/relationships/hyperlink" Target="https://www.amazon.in/Portronics-Ruffpad-Re-Writable-15-inch-Handwriting/dp/B08XNL93PL/ref=sr_1_407?qid=1672903014&amp;s=computers&amp;sr=1-407" TargetMode="External"/><Relationship Id="rId2745" Type="http://schemas.openxmlformats.org/officeDocument/2006/relationships/hyperlink" Target="https://m.media-amazon.com/images/I/41UGgTLOD4L._SX300_SY300_QL70_FMwebp_.jpg" TargetMode="External"/><Relationship Id="rId1415" Type="http://schemas.openxmlformats.org/officeDocument/2006/relationships/hyperlink" Target="https://m.media-amazon.com/images/W/WEBP_402378-T1/images/I/41ZrxS9SpwL._SX300_SY300_QL70_FMwebp_.jpg" TargetMode="External"/><Relationship Id="rId1899" Type="http://schemas.openxmlformats.org/officeDocument/2006/relationships/hyperlink" Target="https://m.media-amazon.com/images/I/31ouSkwWDmL._SX300_SY300_QL70_FMwebp_.jpg" TargetMode="External"/><Relationship Id="rId2746" Type="http://schemas.openxmlformats.org/officeDocument/2006/relationships/hyperlink" Target="https://www.amazon.in/Raffles-Premium-Stainless-Indian-Coffee/dp/B07F1T31ZZ/ref=sr_1_397?qid=1672923612&amp;s=kitchen&amp;sr=1-397" TargetMode="External"/><Relationship Id="rId1416" Type="http://schemas.openxmlformats.org/officeDocument/2006/relationships/hyperlink" Target="https://www.amazon.in/Duracell-Alkaline-Battery-Duralock-Technology/dp/B01DJJVFPC/ref=sr_1_133?qid=1672903001&amp;s=computers&amp;sr=1-133" TargetMode="External"/><Relationship Id="rId2747" Type="http://schemas.openxmlformats.org/officeDocument/2006/relationships/hyperlink" Target="https://m.media-amazon.com/images/I/41asnfU59KL._SY445_SX342_QL70_FMwebp_.jpg" TargetMode="External"/><Relationship Id="rId1417" Type="http://schemas.openxmlformats.org/officeDocument/2006/relationships/hyperlink" Target="https://m.media-amazon.com/images/I/31z+0UyRo2L._SY300_SX300_.jpg" TargetMode="External"/><Relationship Id="rId2748" Type="http://schemas.openxmlformats.org/officeDocument/2006/relationships/hyperlink" Target="https://www.amazon.in/IONIX-Tap-filter-Multilayer-Filter-Pack/dp/B0BNDRK886/ref=sr_1_399?qid=1672923612&amp;s=kitchen&amp;sr=1-399" TargetMode="External"/><Relationship Id="rId1418" Type="http://schemas.openxmlformats.org/officeDocument/2006/relationships/hyperlink" Target="https://www.amazon.in/JBL-C200SI-Ear-Headphones-Mystic/dp/B07DFYJRQV/ref=sr_1_134?qid=1672903001&amp;s=computers&amp;sr=1-134" TargetMode="External"/><Relationship Id="rId2749" Type="http://schemas.openxmlformats.org/officeDocument/2006/relationships/hyperlink" Target="https://m.media-amazon.com/images/I/41EFR4bxzeL._SX300_SY300_QL70_FMwebp_.jpg" TargetMode="External"/><Relationship Id="rId1419" Type="http://schemas.openxmlformats.org/officeDocument/2006/relationships/hyperlink" Target="https://m.media-amazon.com/images/W/WEBP_402378-T2/images/I/41m4oS2gbcL._SY300_SX300_QL70_FMwebp_.jpg" TargetMode="External"/><Relationship Id="rId1890" Type="http://schemas.openxmlformats.org/officeDocument/2006/relationships/hyperlink" Target="https://www.amazon.in/Wayona-Charging-Braided-Compatible-Samsung/dp/B08WKFSN84/ref=sr_1_402?qid=1672903014&amp;s=computers&amp;sr=1-402" TargetMode="External"/><Relationship Id="rId1891" Type="http://schemas.openxmlformats.org/officeDocument/2006/relationships/hyperlink" Target="https://m.media-amazon.com/images/W/WEBP_402378-T1/images/I/41eEK+FeFyL._SY300_SX300_.jpg" TargetMode="External"/><Relationship Id="rId1892" Type="http://schemas.openxmlformats.org/officeDocument/2006/relationships/hyperlink" Target="https://www.amazon.in/Amazfit-Version-Always-Display-Monitoring/dp/B09TBCVJS3/ref=sr_1_403?qid=1672903014&amp;s=computers&amp;sr=1-403" TargetMode="External"/><Relationship Id="rId1893" Type="http://schemas.openxmlformats.org/officeDocument/2006/relationships/hyperlink" Target="https://m.media-amazon.com/images/I/41oLMkm5cfL._SY300_SX300_QL70_FMwebp_.jpg" TargetMode="External"/><Relationship Id="rId2740" Type="http://schemas.openxmlformats.org/officeDocument/2006/relationships/hyperlink" Target="https://www.amazon.in/Saiyam-Stainless-Espresso-Maker-Percolator/dp/B095K14P86/ref=sr_1_394?qid=1672923612&amp;s=kitchen&amp;sr=1-394" TargetMode="External"/><Relationship Id="rId1410" Type="http://schemas.openxmlformats.org/officeDocument/2006/relationships/hyperlink" Target="https://www.amazon.in/Fire-Boltt-Bluetooth-Assistance-Calculator-Monitoring/dp/B0B3MWYCHQ/ref=sr_1_130?qid=1672903001&amp;s=computers&amp;sr=1-130" TargetMode="External"/><Relationship Id="rId1894" Type="http://schemas.openxmlformats.org/officeDocument/2006/relationships/hyperlink" Target="https://www.amazon.in/Tabelito-Sleeve-15-6-Inch-MacBook-Protective/dp/B08TR61BVK/ref=sr_1_404?qid=1672903014&amp;s=computers&amp;sr=1-404" TargetMode="External"/><Relationship Id="rId2741" Type="http://schemas.openxmlformats.org/officeDocument/2006/relationships/hyperlink" Target="https://m.media-amazon.com/images/W/WEBP_402378-T2/images/I/410GwzE+TrL._SX342_SY445_.jpg" TargetMode="External"/><Relationship Id="rId1400" Type="http://schemas.openxmlformats.org/officeDocument/2006/relationships/hyperlink" Target="https://www.amazon.in/Mi-Braided-USB-Type-C-Cable/dp/B083342NKJ/ref=sr_1_125?qid=1672903001&amp;s=computers&amp;sr=1-125" TargetMode="External"/><Relationship Id="rId1884" Type="http://schemas.openxmlformats.org/officeDocument/2006/relationships/hyperlink" Target="https://www.amazon.in/PRINT-Compatible-Bottles-Printer-Magenta/dp/B07P434WJY/ref=sr_1_399?qid=1672903014&amp;s=computers&amp;sr=1-399" TargetMode="External"/><Relationship Id="rId2731" Type="http://schemas.openxmlformats.org/officeDocument/2006/relationships/hyperlink" Target="https://m.media-amazon.com/images/I/31B-f4QcESS._SX300_SY300_QL70_FMwebp_.jpg" TargetMode="External"/><Relationship Id="rId1401" Type="http://schemas.openxmlformats.org/officeDocument/2006/relationships/hyperlink" Target="https://m.media-amazon.com/images/I/41TZJiPRRwL._SX300_SY300_QL70_FMwebp_.jpg" TargetMode="External"/><Relationship Id="rId1885" Type="http://schemas.openxmlformats.org/officeDocument/2006/relationships/hyperlink" Target="https://m.media-amazon.com/images/W/WEBP_402378-T1/images/I/41EJrZlo0UL._SX300_SY300_QL70_FMwebp_.jpg" TargetMode="External"/><Relationship Id="rId2732" Type="http://schemas.openxmlformats.org/officeDocument/2006/relationships/hyperlink" Target="https://www.amazon.in/Kitchen-Kit-Electric-Stainless-Protection/dp/B097RN7BBK/ref=sr_1_390?qid=1672923612&amp;s=kitchen&amp;sr=1-390" TargetMode="External"/><Relationship Id="rId1402" Type="http://schemas.openxmlformats.org/officeDocument/2006/relationships/hyperlink" Target="https://www.amazon.in/DURACELL-Lightning-Certified-braided-Devices/dp/B09C6HXFC1/ref=sr_1_126?qid=1672903001&amp;s=computers&amp;sr=1-126" TargetMode="External"/><Relationship Id="rId1886" Type="http://schemas.openxmlformats.org/officeDocument/2006/relationships/hyperlink" Target="https://www.amazon.in/Redgear-Cloak-Gaming-Headphones-Microphone/dp/B07T9FV9YP/ref=sr_1_400?qid=1672903014&amp;s=computers&amp;sr=1-400" TargetMode="External"/><Relationship Id="rId2733" Type="http://schemas.openxmlformats.org/officeDocument/2006/relationships/hyperlink" Target="https://m.media-amazon.com/images/W/WEBP_402378-T1/images/I/314qO8dyvRL._SX300_SY300_QL70_FMwebp_.jpg" TargetMode="External"/><Relationship Id="rId1403" Type="http://schemas.openxmlformats.org/officeDocument/2006/relationships/hyperlink" Target="https://m.media-amazon.com/images/W/WEBP_402378-T1/images/I/21n1BGPOHBL._SX300_SY300_QL70_FMwebp_.jpg" TargetMode="External"/><Relationship Id="rId1887" Type="http://schemas.openxmlformats.org/officeDocument/2006/relationships/hyperlink" Target="https://m.media-amazon.com/images/W/WEBP_402378-T1/images/I/414y0iu5NUL._SX300_SY300_QL70_FMwebp_.jpg" TargetMode="External"/><Relationship Id="rId2734" Type="http://schemas.openxmlformats.org/officeDocument/2006/relationships/hyperlink" Target="https://www.amazon.in/Racold-Pronto-3Litres-Vertical-Instant/dp/B097MKZHNV/ref=sr_1_391?qid=1672923612&amp;s=kitchen&amp;sr=1-391" TargetMode="External"/><Relationship Id="rId1404" Type="http://schemas.openxmlformats.org/officeDocument/2006/relationships/hyperlink" Target="https://www.amazon.in/TP-Link-TL-WA850RE-300Mbps-Universal-Extender/dp/B00A0VCJPI/ref=sr_1_127?qid=1672903001&amp;s=computers&amp;sr=1-127" TargetMode="External"/><Relationship Id="rId1888" Type="http://schemas.openxmlformats.org/officeDocument/2006/relationships/hyperlink" Target="https://www.amazon.in/AmazonBasics-USB-Type-C-2-0-Cable/dp/B01GGKZ0V6/ref=sr_1_401?qid=1672903014&amp;s=computers&amp;sr=1-401" TargetMode="External"/><Relationship Id="rId2735" Type="http://schemas.openxmlformats.org/officeDocument/2006/relationships/hyperlink" Target="https://m.media-amazon.com/images/W/WEBP_402378-T1/images/I/41d2SJq5sxL._SX300_SY300_QL70_FMwebp_.jpg" TargetMode="External"/><Relationship Id="rId1405" Type="http://schemas.openxmlformats.org/officeDocument/2006/relationships/hyperlink" Target="https://m.media-amazon.com/images/W/WEBP_402378-T1/images/I/41oLhpKArFL._SY300_SX300_QL70_FMwebp_.jpg" TargetMode="External"/><Relationship Id="rId1889" Type="http://schemas.openxmlformats.org/officeDocument/2006/relationships/hyperlink" Target="https://m.media-amazon.com/images/W/WEBP_402378-T1/images/I/51pl09bEsHL._SY445_SX342_QL70_FMwebp_.jpg" TargetMode="External"/><Relationship Id="rId2736" Type="http://schemas.openxmlformats.org/officeDocument/2006/relationships/hyperlink" Target="https://www.amazon.in/ESN-999-Quality-Immersion-Heater/dp/B07LG96SDB/ref=sr_1_392?qid=1672923612&amp;s=kitchen&amp;sr=1-392" TargetMode="External"/><Relationship Id="rId1406" Type="http://schemas.openxmlformats.org/officeDocument/2006/relationships/hyperlink" Target="https://www.amazon.in/COI-Sticky-Notes-Holder-Gifting/dp/B00UGZWM2I/ref=sr_1_128?qid=1672903001&amp;s=computers&amp;sr=1-128" TargetMode="External"/><Relationship Id="rId2737" Type="http://schemas.openxmlformats.org/officeDocument/2006/relationships/hyperlink" Target="https://m.media-amazon.com/images/W/WEBP_402378-T1/images/I/31+EgPqYa6L._SX300_SY300_.jpg" TargetMode="External"/><Relationship Id="rId1407" Type="http://schemas.openxmlformats.org/officeDocument/2006/relationships/hyperlink" Target="https://m.media-amazon.com/images/I/51fEftU7HAL._SX300_SY300_QL70_FMwebp_.jpg" TargetMode="External"/><Relationship Id="rId2738" Type="http://schemas.openxmlformats.org/officeDocument/2006/relationships/hyperlink" Target="https://www.amazon.in/n1-Retail-Stainless-Indian-Coffee/dp/B08KS2KQTK/ref=sr_1_393?qid=1672923612&amp;s=kitchen&amp;sr=1-393" TargetMode="External"/><Relationship Id="rId1408" Type="http://schemas.openxmlformats.org/officeDocument/2006/relationships/hyperlink" Target="https://www.amazon.in/Fujifilm-Instax-Instant-Fuji-Cameras/dp/B00R1P3B4O/ref=sr_1_129?qid=1672903001&amp;s=computers&amp;sr=1-129" TargetMode="External"/><Relationship Id="rId2739" Type="http://schemas.openxmlformats.org/officeDocument/2006/relationships/hyperlink" Target="https://m.media-amazon.com/images/I/414gUKUBHML._SX300_SY300_QL70_FMwebp_.jpg" TargetMode="External"/><Relationship Id="rId1409" Type="http://schemas.openxmlformats.org/officeDocument/2006/relationships/hyperlink" Target="https://m.media-amazon.com/images/I/41ziJKWj9LL._SX300_SY300_QL70_FMwebp_.jpg" TargetMode="External"/><Relationship Id="rId1880" Type="http://schemas.openxmlformats.org/officeDocument/2006/relationships/hyperlink" Target="https://www.amazon.in/Moonwalk-Wireless-Titanium-Experience-Charging/dp/B0B5GJRTHB/ref=sr_1_397?qid=1672903014&amp;s=computers&amp;sr=1-397" TargetMode="External"/><Relationship Id="rId1881" Type="http://schemas.openxmlformats.org/officeDocument/2006/relationships/hyperlink" Target="https://m.media-amazon.com/images/W/WEBP_402378-T2/images/I/31hqtiqWTaL._SX300_SY300_QL70_FMwebp_.jpg" TargetMode="External"/><Relationship Id="rId1882" Type="http://schemas.openxmlformats.org/officeDocument/2006/relationships/hyperlink" Target="https://www.amazon.in/HP-330-Wireless-Keyboard-Mouse/dp/B09GBBJV72/ref=sr_1_398?qid=1672903014&amp;s=computers&amp;sr=1-398" TargetMode="External"/><Relationship Id="rId1883" Type="http://schemas.openxmlformats.org/officeDocument/2006/relationships/hyperlink" Target="https://m.media-amazon.com/images/I/512ah5e1LsL._SY300_SX300_QL70_FMwebp_.jpg" TargetMode="External"/><Relationship Id="rId2730" Type="http://schemas.openxmlformats.org/officeDocument/2006/relationships/hyperlink" Target="https://www.amazon.in/Ionix-Digital-Kitchen-Jewellery-Weighing/dp/B07Q4NJQC5/ref=sr_1_389?qid=1672923612&amp;s=kitchen&amp;sr=1-389" TargetMode="External"/><Relationship Id="rId1433" Type="http://schemas.openxmlformats.org/officeDocument/2006/relationships/hyperlink" Target="https://m.media-amazon.com/images/I/3118CXMdMUL._SX300_SY300_QL70_FMwebp_.jpg" TargetMode="External"/><Relationship Id="rId2764" Type="http://schemas.openxmlformats.org/officeDocument/2006/relationships/hyperlink" Target="https://www.amazon.in/Sujata-DynaMix-DX-900-Watt-Grinder/dp/B00K57MR22/ref=sr_1_411?qid=1672923612&amp;s=kitchen&amp;sr=1-411" TargetMode="External"/><Relationship Id="rId1434" Type="http://schemas.openxmlformats.org/officeDocument/2006/relationships/hyperlink" Target="https://www.amazon.in/JBL-Playtime-Bluetooth-Earphones-Assistant/dp/B08FB2LNSZ/ref=sr_1_142?qid=1672903001&amp;s=computers&amp;sr=1-142" TargetMode="External"/><Relationship Id="rId2765" Type="http://schemas.openxmlformats.org/officeDocument/2006/relationships/hyperlink" Target="https://m.media-amazon.com/images/I/31Sh9NZmX-L._SX300_SY300_QL70_FMwebp_.jpg" TargetMode="External"/><Relationship Id="rId1435" Type="http://schemas.openxmlformats.org/officeDocument/2006/relationships/hyperlink" Target="https://m.media-amazon.com/images/W/WEBP_402378-T2/images/I/51LuP5KXg5L._SX300_SY300_QL70_FMwebp_.jpg" TargetMode="External"/><Relationship Id="rId2766" Type="http://schemas.openxmlformats.org/officeDocument/2006/relationships/hyperlink" Target="https://www.amazon.in/Lifelong-LLMG74-Mixer-Grinder-White/dp/B07TTSS5MP/ref=sr_1_412?qid=1672923612&amp;s=kitchen&amp;sr=1-412" TargetMode="External"/><Relationship Id="rId1436" Type="http://schemas.openxmlformats.org/officeDocument/2006/relationships/hyperlink" Target="https://www.amazon.in/Essentials-Gz-Ck-101-Professional-Micro-Fiber-Antibacterial/dp/B01IBRHE3E/ref=sr_1_144?qid=1672903001&amp;s=computers&amp;sr=1-144" TargetMode="External"/><Relationship Id="rId2767" Type="http://schemas.openxmlformats.org/officeDocument/2006/relationships/hyperlink" Target="https://m.media-amazon.com/images/I/41+oy999w7L._SY300_SX300_.jpg" TargetMode="External"/><Relationship Id="rId1437" Type="http://schemas.openxmlformats.org/officeDocument/2006/relationships/hyperlink" Target="https://m.media-amazon.com/images/I/41sAt4BZydL._SX300_SY300_QL70_FMwebp_.jpg" TargetMode="External"/><Relationship Id="rId2768" Type="http://schemas.openxmlformats.org/officeDocument/2006/relationships/hyperlink" Target="https://www.amazon.in/TTK-Prestige-Limited-Grinder-1200ml/dp/B09ZDVL7L8/ref=sr_1_413?qid=1672923612&amp;s=kitchen&amp;sr=1-413" TargetMode="External"/><Relationship Id="rId1438" Type="http://schemas.openxmlformats.org/officeDocument/2006/relationships/hyperlink" Target="https://www.amazon.in/SanDisk-Ultra-Dual-64GB-Drive/dp/B01N6LU1VF/ref=sr_1_145?qid=1672903002&amp;s=computers&amp;sr=1-145" TargetMode="External"/><Relationship Id="rId2769" Type="http://schemas.openxmlformats.org/officeDocument/2006/relationships/hyperlink" Target="https://m.media-amazon.com/images/W/WEBP_402378-T2/images/I/417Fqdo6KJL._SX300_SY300_QL70_FMwebp_.jpg" TargetMode="External"/><Relationship Id="rId1439" Type="http://schemas.openxmlformats.org/officeDocument/2006/relationships/hyperlink" Target="https://m.media-amazon.com/images/I/31pcbVy11RL._SX300_SY300_QL70_FMwebp_.jpg" TargetMode="External"/><Relationship Id="rId609" Type="http://schemas.openxmlformats.org/officeDocument/2006/relationships/hyperlink" Target="https://m.media-amazon.com/images/I/31JbtMrUYpL._SX300_SY300_QL70_FMwebp_.jpg" TargetMode="External"/><Relationship Id="rId608" Type="http://schemas.openxmlformats.org/officeDocument/2006/relationships/hyperlink" Target="https://www.amazon.in/NK-STAR-USB-Wireless-Receiver/dp/B08G43CCLC/ref=sr_1_470?qid=1672909147&amp;s=electronics&amp;sr=1-470" TargetMode="External"/><Relationship Id="rId607" Type="http://schemas.openxmlformats.org/officeDocument/2006/relationships/hyperlink" Target="https://m.media-amazon.com/images/I/31+EyQ3FtIL._SY300_SX300_.jpg" TargetMode="External"/><Relationship Id="rId602" Type="http://schemas.openxmlformats.org/officeDocument/2006/relationships/hyperlink" Target="https://www.amazon.in/Lava-Elements-Charging-Speed-Type-C/dp/B0941392C8/ref=sr_1_467?qid=1672909147&amp;s=electronics&amp;sr=1-467" TargetMode="External"/><Relationship Id="rId601" Type="http://schemas.openxmlformats.org/officeDocument/2006/relationships/hyperlink" Target="https://m.media-amazon.com/images/I/31VRCXh9kQS._SX300_SY300_QL70_FMwebp_.jpg" TargetMode="External"/><Relationship Id="rId600" Type="http://schemas.openxmlformats.org/officeDocument/2006/relationships/hyperlink" Target="https://www.amazon.in/WANBO-X1-Pro-Projector-Correction/dp/B0BNDD9TN6/ref=sr_1_466?qid=1672909147&amp;s=electronics&amp;sr=1-466" TargetMode="External"/><Relationship Id="rId606" Type="http://schemas.openxmlformats.org/officeDocument/2006/relationships/hyperlink" Target="https://www.amazon.in/Technotech-High-Speed-Cable-Meter/dp/B016MDK4F4/ref=sr_1_469?qid=1672909147&amp;s=electronics&amp;sr=1-469" TargetMode="External"/><Relationship Id="rId605" Type="http://schemas.openxmlformats.org/officeDocument/2006/relationships/hyperlink" Target="https://m.media-amazon.com/images/I/51UUmio53PL._SX300_SY300_QL70_FMwebp_.jpg" TargetMode="External"/><Relationship Id="rId604" Type="http://schemas.openxmlformats.org/officeDocument/2006/relationships/hyperlink" Target="https://www.amazon.in/Tizum-10-2Gbps-Speed-Plated-Cable/dp/B01M5967SY/ref=sr_1_468?qid=1672909147&amp;s=electronics&amp;sr=1-468" TargetMode="External"/><Relationship Id="rId603" Type="http://schemas.openxmlformats.org/officeDocument/2006/relationships/hyperlink" Target="https://m.media-amazon.com/images/I/51aZN040THL._SX300_SY300_QL70_FMwebp_.jpg" TargetMode="External"/><Relationship Id="rId2760" Type="http://schemas.openxmlformats.org/officeDocument/2006/relationships/hyperlink" Target="https://www.amazon.in/WinoteK-Instant-Portable-Geysers-automatic/dp/B07Y1RCCW5/ref=sr_1_409?qid=1672923612&amp;s=kitchen&amp;sr=1-409" TargetMode="External"/><Relationship Id="rId1430" Type="http://schemas.openxmlformats.org/officeDocument/2006/relationships/hyperlink" Target="https://www.amazon.in/LG-inches-Ready-Smart-32LM563BPTC/dp/B08DPLCM6T/ref=sr_1_140?qid=1672903001&amp;s=computers&amp;sr=1-140" TargetMode="External"/><Relationship Id="rId2761" Type="http://schemas.openxmlformats.org/officeDocument/2006/relationships/hyperlink" Target="https://m.media-amazon.com/images/I/41EI+3OYGaL._SY300_SX300_.jpg" TargetMode="External"/><Relationship Id="rId1431" Type="http://schemas.openxmlformats.org/officeDocument/2006/relationships/hyperlink" Target="https://m.media-amazon.com/images/I/3164hjUSFdL._SX300_SY300_QL70_FMwebp_.jpg" TargetMode="External"/><Relationship Id="rId2762" Type="http://schemas.openxmlformats.org/officeDocument/2006/relationships/hyperlink" Target="https://www.amazon.in/Kent-Alkaline-Filter-Pitcher-3-5-litres/dp/B0762HXMTF/ref=sr_1_410?qid=1672923612&amp;s=kitchen&amp;sr=1-410" TargetMode="External"/><Relationship Id="rId1432" Type="http://schemas.openxmlformats.org/officeDocument/2006/relationships/hyperlink" Target="https://www.amazon.in/Zebronics-Zeb-JUDWAA-750-Wired-Keyboard/dp/B07KR5P3YD/ref=sr_1_141?qid=1672903001&amp;s=computers&amp;sr=1-141" TargetMode="External"/><Relationship Id="rId2763" Type="http://schemas.openxmlformats.org/officeDocument/2006/relationships/hyperlink" Target="https://m.media-amazon.com/images/I/41cZE9HcRUL._SX300_SY300_QL70_FMwebp_.jpg" TargetMode="External"/><Relationship Id="rId1422" Type="http://schemas.openxmlformats.org/officeDocument/2006/relationships/hyperlink" Target="https://www.amazon.in/COSMOS-Portable-Flexible-Light-Colours/dp/B08TDJNM3G/ref=sr_1_136?qid=1672903001&amp;s=computers&amp;sr=1-136" TargetMode="External"/><Relationship Id="rId2753" Type="http://schemas.openxmlformats.org/officeDocument/2006/relationships/hyperlink" Target="https://m.media-amazon.com/images/W/WEBP_402378-T2/images/I/41UoZi45q9L._SX300_SY300_QL70_FMwebp_.jpg" TargetMode="External"/><Relationship Id="rId1423" Type="http://schemas.openxmlformats.org/officeDocument/2006/relationships/hyperlink" Target="https://m.media-amazon.com/images/I/41fRp5O-PrL._SX300_SY300_QL70_FMwebp_.jpg" TargetMode="External"/><Relationship Id="rId2754" Type="http://schemas.openxmlformats.org/officeDocument/2006/relationships/hyperlink" Target="https://www.amazon.in/Macmillan-Aquafresh-Micron-Filter-Purifier/dp/B09JFR8H3Q/ref=sr_1_405?qid=1672923612&amp;s=kitchen&amp;sr=1-405" TargetMode="External"/><Relationship Id="rId1424" Type="http://schemas.openxmlformats.org/officeDocument/2006/relationships/hyperlink" Target="https://www.amazon.in/Dual-Charger-Qualcomm-Certified-Charge/dp/B06XSK3XL6/ref=sr_1_137?qid=1672903001&amp;s=computers&amp;sr=1-137" TargetMode="External"/><Relationship Id="rId2755" Type="http://schemas.openxmlformats.org/officeDocument/2006/relationships/hyperlink" Target="https://m.media-amazon.com/images/W/WEBP_402378-T2/images/I/41lYqkaeadL._SX300_SY300_QL70_FMwebp_.jpg" TargetMode="External"/><Relationship Id="rId1425" Type="http://schemas.openxmlformats.org/officeDocument/2006/relationships/hyperlink" Target="https://m.media-amazon.com/images/I/41goRo3UXhL._SX300_SY300_QL70_FMwebp_.jpg" TargetMode="External"/><Relationship Id="rId2756" Type="http://schemas.openxmlformats.org/officeDocument/2006/relationships/hyperlink" Target="https://www.amazon.in/Havells-Dzire-1000-Watt-Iron-Mint/dp/B07LDN9Q2P/ref=sr_1_406?qid=1672923612&amp;s=kitchen&amp;sr=1-406" TargetMode="External"/><Relationship Id="rId1426" Type="http://schemas.openxmlformats.org/officeDocument/2006/relationships/hyperlink" Target="https://www.amazon.in/Zebronics-Zeb-County-Bluetooth-Speaker-Function/dp/B07YNTJ8ZM/ref=sr_1_138?qid=1672903001&amp;s=computers&amp;sr=1-138" TargetMode="External"/><Relationship Id="rId2757" Type="http://schemas.openxmlformats.org/officeDocument/2006/relationships/hyperlink" Target="https://m.media-amazon.com/images/W/WEBP_402378-T2/images/I/51fYpZRmZ2L._SX300_SY300_QL70_FMwebp_.jpg" TargetMode="External"/><Relationship Id="rId1427" Type="http://schemas.openxmlformats.org/officeDocument/2006/relationships/hyperlink" Target="https://m.media-amazon.com/images/I/31jgUvSar0L._SX300_SY300_QL70_FMwebp_.jpg" TargetMode="External"/><Relationship Id="rId2758" Type="http://schemas.openxmlformats.org/officeDocument/2006/relationships/hyperlink" Target="https://www.amazon.in/Tvara-Enterprise-Instant-Electric-Heating/dp/B08T8KWNQ9/ref=sr_1_407?qid=1672923612&amp;s=kitchen&amp;sr=1-407" TargetMode="External"/><Relationship Id="rId1428" Type="http://schemas.openxmlformats.org/officeDocument/2006/relationships/hyperlink" Target="https://www.amazon.in/Upgraded-Precision-Sensitivity-Rejection-Adsorption/dp/B09KGV7WSV/ref=sr_1_139?qid=1672903001&amp;s=computers&amp;sr=1-139" TargetMode="External"/><Relationship Id="rId2759" Type="http://schemas.openxmlformats.org/officeDocument/2006/relationships/hyperlink" Target="https://m.media-amazon.com/images/W/WEBP_402378-T2/images/I/31C71rcp+1L._SY300_SX300_.jpg" TargetMode="External"/><Relationship Id="rId1429" Type="http://schemas.openxmlformats.org/officeDocument/2006/relationships/hyperlink" Target="https://m.media-amazon.com/images/W/WEBP_402378-T2/images/I/51v-2Nzr+ML._SY300_SX300_.jpg" TargetMode="External"/><Relationship Id="rId2750" Type="http://schemas.openxmlformats.org/officeDocument/2006/relationships/hyperlink" Target="https://www.amazon.in/KNYUC-MART-Electric-Compact-Adjustable/dp/B09ZVJXN5L/ref=sr_1_403?qid=1672923612&amp;s=kitchen&amp;sr=1-403" TargetMode="External"/><Relationship Id="rId1420" Type="http://schemas.openxmlformats.org/officeDocument/2006/relationships/hyperlink" Target="https://www.amazon.in/Acer-Features-Bluelight-Flickerless-Comfyview/dp/B08L879JSN/ref=sr_1_135?qid=1672903001&amp;s=computers&amp;sr=1-135" TargetMode="External"/><Relationship Id="rId2751" Type="http://schemas.openxmlformats.org/officeDocument/2006/relationships/hyperlink" Target="https://m.media-amazon.com/images/W/WEBP_402378-T1/images/I/41kr7l+z1FL._SY300_SX300_.jpg" TargetMode="External"/><Relationship Id="rId1421" Type="http://schemas.openxmlformats.org/officeDocument/2006/relationships/hyperlink" Target="https://m.media-amazon.com/images/I/413phG1P5UL._SX300_SY300_QL70_FMwebp_.jpg" TargetMode="External"/><Relationship Id="rId2752" Type="http://schemas.openxmlformats.org/officeDocument/2006/relationships/hyperlink" Target="https://www.amazon.in/INKULTURE-Stainless-Measuring-Kitchen-Gadgets/dp/B08JKPVDKL/ref=sr_1_404?qid=1672923612&amp;s=kitchen&amp;sr=1-404" TargetMode="External"/><Relationship Id="rId1059" Type="http://schemas.openxmlformats.org/officeDocument/2006/relationships/hyperlink" Target="https://m.media-amazon.com/images/I/416n3nd4MhL._SY300_SX300_QL70_ML2_.jpg" TargetMode="External"/><Relationship Id="rId228" Type="http://schemas.openxmlformats.org/officeDocument/2006/relationships/hyperlink" Target="https://www.amazon.in/boAt-A750-Resistant-Tangle-free-Transmission/dp/B09RX1FK54/ref=sr_1_126?qid=1672909130&amp;s=electronics&amp;sr=1-126" TargetMode="External"/><Relationship Id="rId227" Type="http://schemas.openxmlformats.org/officeDocument/2006/relationships/hyperlink" Target="https://m.media-amazon.com/images/W/WEBP_402378-T1/images/I/41+3EsgcpzL._SY300_SX300_.jpg" TargetMode="External"/><Relationship Id="rId226" Type="http://schemas.openxmlformats.org/officeDocument/2006/relationships/hyperlink" Target="https://www.amazon.in/LG-inches-Ready-32LQ576BPSA-Ceramic/dp/B09YL9SN9B/ref=sr_1_125?qid=1672909130&amp;s=electronics&amp;sr=1-125" TargetMode="External"/><Relationship Id="rId225" Type="http://schemas.openxmlformats.org/officeDocument/2006/relationships/hyperlink" Target="https://m.media-amazon.com/images/W/WEBP_402378-T1/images/I/41WD+zBGibL._SY300_SX300_.jpg" TargetMode="External"/><Relationship Id="rId2380" Type="http://schemas.openxmlformats.org/officeDocument/2006/relationships/hyperlink" Target="https://www.amazon.in/Tosaa-Nonstick-Sandwich-Toaster-Regular/dp/B07RX42D3D/ref=sr_1_200?qid=1672923601&amp;s=kitchen&amp;sr=1-200" TargetMode="External"/><Relationship Id="rId229" Type="http://schemas.openxmlformats.org/officeDocument/2006/relationships/hyperlink" Target="https://m.media-amazon.com/images/W/WEBP_402378-T2/images/I/41dNwzNOc3L._SX300_SY300_QL70_FMwebp_.jpg" TargetMode="External"/><Relationship Id="rId1050" Type="http://schemas.openxmlformats.org/officeDocument/2006/relationships/hyperlink" Target="https://www.amazon.in/STRIFF-Android-Portable-Foldable-Stand-Perfect/dp/B09VZBGL1N/ref=sr_1_257?qid=1672895821&amp;s=electronics&amp;sr=1-257" TargetMode="External"/><Relationship Id="rId2381" Type="http://schemas.openxmlformats.org/officeDocument/2006/relationships/hyperlink" Target="https://m.media-amazon.com/images/W/WEBP_402378-T1/images/I/31DXRMiRYLL._SX300_SY300_QL70_FMwebp_.jpg" TargetMode="External"/><Relationship Id="rId220" Type="http://schemas.openxmlformats.org/officeDocument/2006/relationships/hyperlink" Target="https://www.amazon.in/Solero-T241-Charging-480Mbps-Durable/dp/B08Y5KXR6Z/ref=sr_1_122?qid=1672909130&amp;s=electronics&amp;sr=1-122" TargetMode="External"/><Relationship Id="rId1051" Type="http://schemas.openxmlformats.org/officeDocument/2006/relationships/hyperlink" Target="https://m.media-amazon.com/images/I/41LDspRanIL._SX300_SY300_QL70_ML2_.jpg" TargetMode="External"/><Relationship Id="rId2382" Type="http://schemas.openxmlformats.org/officeDocument/2006/relationships/hyperlink" Target="https://www.amazon.in/V-Guard-Divino-Storage-15-Vertical/dp/B08WRKSF9D/ref=sr_1_201?qid=1672923601&amp;s=kitchen&amp;sr=1-201" TargetMode="External"/><Relationship Id="rId1052" Type="http://schemas.openxmlformats.org/officeDocument/2006/relationships/hyperlink" Target="https://www.amazon.in/boAt-Launched-Electra-Ultra-Seamless-Personalization/dp/B0BNVBJW2S/ref=sr_1_259?qid=1672895821&amp;s=electronics&amp;sr=1-259" TargetMode="External"/><Relationship Id="rId2383" Type="http://schemas.openxmlformats.org/officeDocument/2006/relationships/hyperlink" Target="https://m.media-amazon.com/images/W/WEBP_402378-T1/images/I/51oZKPP1qhL._SY300_SX300_QL70_FMwebp_.jpg" TargetMode="External"/><Relationship Id="rId1053" Type="http://schemas.openxmlformats.org/officeDocument/2006/relationships/hyperlink" Target="https://m.media-amazon.com/images/I/31LVAoe3VNL._SX300_SY300_QL70_ML2_.jpg" TargetMode="External"/><Relationship Id="rId2384" Type="http://schemas.openxmlformats.org/officeDocument/2006/relationships/hyperlink" Target="https://www.amazon.in/akiara-Machine-Stitching-extension-adapter/dp/B09R83SFYV/ref=sr_1_202?qid=1672923601&amp;s=kitchen&amp;sr=1-202" TargetMode="External"/><Relationship Id="rId1054" Type="http://schemas.openxmlformats.org/officeDocument/2006/relationships/hyperlink" Target="https://www.amazon.in/WeCool-Navigation-Locking-Gripping-Rotation/dp/B0B2DJ5RVQ/ref=sr_1_260?qid=1672895821&amp;s=electronics&amp;sr=1-260" TargetMode="External"/><Relationship Id="rId2385" Type="http://schemas.openxmlformats.org/officeDocument/2006/relationships/hyperlink" Target="https://m.media-amazon.com/images/W/WEBP_402378-T1/images/I/41TMMpVWKqL._SY300_SX300_QL70_FMwebp_.jpg" TargetMode="External"/><Relationship Id="rId224" Type="http://schemas.openxmlformats.org/officeDocument/2006/relationships/hyperlink" Target="https://www.amazon.in/boAt-Type-c-A400-Cable-Carbon/dp/B0974G5Q2Y/ref=sr_1_124?qid=1672909130&amp;s=electronics&amp;sr=1-124" TargetMode="External"/><Relationship Id="rId1055" Type="http://schemas.openxmlformats.org/officeDocument/2006/relationships/hyperlink" Target="https://m.media-amazon.com/images/I/41bFp+Wev+L._SY300_SX300_.jpg" TargetMode="External"/><Relationship Id="rId2386" Type="http://schemas.openxmlformats.org/officeDocument/2006/relationships/hyperlink" Target="https://www.amazon.in/Usha-Steam-3713-1300-Watt-White/dp/B07989VV5K/ref=sr_1_203?qid=1672923601&amp;s=kitchen&amp;sr=1-203" TargetMode="External"/><Relationship Id="rId223" Type="http://schemas.openxmlformats.org/officeDocument/2006/relationships/hyperlink" Target="https://m.media-amazon.com/images/W/WEBP_402378-T2/images/I/41jk4zYjTsL._SX300_SY300_QL70_FMwebp_.jpg" TargetMode="External"/><Relationship Id="rId1056" Type="http://schemas.openxmlformats.org/officeDocument/2006/relationships/hyperlink" Target="https://www.amazon.in/Sounce-Adjustable-Universal-Flexible-Gooseneck/dp/B096TWZRJC/ref=sr_1_269?qid=1672895828&amp;s=electronics&amp;sr=1-269" TargetMode="External"/><Relationship Id="rId2387" Type="http://schemas.openxmlformats.org/officeDocument/2006/relationships/hyperlink" Target="https://m.media-amazon.com/images/I/414eE-M+gfL._SY300_SX300_.jpg" TargetMode="External"/><Relationship Id="rId222" Type="http://schemas.openxmlformats.org/officeDocument/2006/relationships/hyperlink" Target="https://www.amazon.in/Croma-Inches-Ready-CREL7369-Black/dp/B09F6VHQXB/ref=sr_1_123?qid=1672909130&amp;s=electronics&amp;sr=1-123" TargetMode="External"/><Relationship Id="rId1057" Type="http://schemas.openxmlformats.org/officeDocument/2006/relationships/hyperlink" Target="https://m.media-amazon.com/images/I/51WJbMPuROL._SX300_SY300_QL70_ML2_.jpg" TargetMode="External"/><Relationship Id="rId2388" Type="http://schemas.openxmlformats.org/officeDocument/2006/relationships/hyperlink" Target="https://www.amazon.in/Wonderchef-Nutri-Blend-CKM-Jars-Black/dp/B07FL3WRX5/ref=sr_1_204?qid=1672923601&amp;s=kitchen&amp;sr=1-204" TargetMode="External"/><Relationship Id="rId221" Type="http://schemas.openxmlformats.org/officeDocument/2006/relationships/hyperlink" Target="https://m.media-amazon.com/images/I/41fruBt99gL._SX300_SY300_QL70_FMwebp_.jpg" TargetMode="External"/><Relationship Id="rId1058" Type="http://schemas.openxmlformats.org/officeDocument/2006/relationships/hyperlink" Target="https://www.amazon.in/OpenTech%C2%AE-Military-Grade-Tempered-Protector-Installation/dp/B09GP6FBZT/ref=sr_1_274?qid=1672895828&amp;s=electronics&amp;sr=1-274" TargetMode="External"/><Relationship Id="rId2389" Type="http://schemas.openxmlformats.org/officeDocument/2006/relationships/hyperlink" Target="https://m.media-amazon.com/images/I/41sJ4KQa5xL._SX300_SY300_QL70_FMwebp_.jpg" TargetMode="External"/><Relationship Id="rId1048" Type="http://schemas.openxmlformats.org/officeDocument/2006/relationships/hyperlink" Target="https://www.amazon.in/Samsung-Original-EHS64AVFBECINU-Hands-Free-Remote/dp/B01F262EUU/ref=sr_1_256?qid=1672895821&amp;s=electronics&amp;sr=1-256" TargetMode="External"/><Relationship Id="rId2379" Type="http://schemas.openxmlformats.org/officeDocument/2006/relationships/hyperlink" Target="https://m.media-amazon.com/images/I/31PzyH4N9xL._SX300_SY300_QL70_FMwebp_.jpg" TargetMode="External"/><Relationship Id="rId1049" Type="http://schemas.openxmlformats.org/officeDocument/2006/relationships/hyperlink" Target="https://m.media-amazon.com/images/I/31xJT-3ZAkL._SX300_SY300_QL70_ML2_.jpg" TargetMode="External"/><Relationship Id="rId217" Type="http://schemas.openxmlformats.org/officeDocument/2006/relationships/hyperlink" Target="https://m.media-amazon.com/images/I/41pdZIhY+gL._SY300_SX300_.jpg" TargetMode="External"/><Relationship Id="rId216" Type="http://schemas.openxmlformats.org/officeDocument/2006/relationships/hyperlink" Target="https://www.amazon.in/CROSSVOLT-Compatible-Charging-Supported-Devices/dp/B0981XSZJ7/ref=sr_1_120?qid=1672909129&amp;s=electronics&amp;sr=1-120" TargetMode="External"/><Relationship Id="rId215" Type="http://schemas.openxmlformats.org/officeDocument/2006/relationships/hyperlink" Target="https://m.media-amazon.com/images/W/WEBP_402378-T2/images/I/41LXLeCw3VL._SX300_SY300_QL70_FMwebp_.jpg" TargetMode="External"/><Relationship Id="rId699" Type="http://schemas.openxmlformats.org/officeDocument/2006/relationships/hyperlink" Target="https://m.media-amazon.com/images/I/41KBaLUTYHL._SX300_SY300_QL70_ML2_.jpg" TargetMode="External"/><Relationship Id="rId214" Type="http://schemas.openxmlformats.org/officeDocument/2006/relationships/hyperlink" Target="https://www.amazon.in/Wayona-Braided-WN6LG1-Syncing-Charging/dp/B07JGDB5M1/ref=sr_1_119?qid=1672909129&amp;s=electronics&amp;sr=1-119" TargetMode="External"/><Relationship Id="rId698" Type="http://schemas.openxmlformats.org/officeDocument/2006/relationships/hyperlink" Target="https://www.amazon.in/Samsung-Galaxy-Storage-MediaTek-Battery/dp/B0BMGB3CH9/ref=sr_1_17?qid=1672895748&amp;s=electronics&amp;sr=1-17" TargetMode="External"/><Relationship Id="rId219" Type="http://schemas.openxmlformats.org/officeDocument/2006/relationships/hyperlink" Target="https://m.media-amazon.com/images/W/WEBP_402378-T2/images/I/41CB7sKZvCL._SX300_SY300_QL70_FMwebp_.jpg" TargetMode="External"/><Relationship Id="rId218" Type="http://schemas.openxmlformats.org/officeDocument/2006/relationships/hyperlink" Target="https://www.amazon.in/VU-inches-GloLED-Google-55GloLED/dp/B0B9XLX8VR/ref=sr_1_121?qid=1672909130&amp;s=electronics&amp;sr=1-121" TargetMode="External"/><Relationship Id="rId2370" Type="http://schemas.openxmlformats.org/officeDocument/2006/relationships/hyperlink" Target="https://www.amazon.in/HOMEPACK%C2%AE-Radiant-Office-Heaters-Portable/dp/B099PR2GQJ/ref=sr_1_197?qid=1672923600&amp;s=kitchen&amp;sr=1-197" TargetMode="External"/><Relationship Id="rId693" Type="http://schemas.openxmlformats.org/officeDocument/2006/relationships/hyperlink" Target="https://m.media-amazon.com/images/I/41rxRY5TDSL._SX300_SY300_QL70_ML2_.jpg" TargetMode="External"/><Relationship Id="rId1040" Type="http://schemas.openxmlformats.org/officeDocument/2006/relationships/hyperlink" Target="https://www.amazon.in/Charger-Certified-Charging-Adaptor-Cellular/dp/B09NL4DCXK/ref=sr_1_246?qid=1672895821&amp;s=electronics&amp;sr=1-246" TargetMode="External"/><Relationship Id="rId2371" Type="http://schemas.openxmlformats.org/officeDocument/2006/relationships/hyperlink" Target="https://m.media-amazon.com/images/W/WEBP_402378-T2/images/I/316VkpDJItL._SX300_SY300_QL70_FMwebp_.jpg" TargetMode="External"/><Relationship Id="rId692" Type="http://schemas.openxmlformats.org/officeDocument/2006/relationships/hyperlink" Target="https://www.amazon.in/Nokia-105-Single-Wireless-Charcoal/dp/B09V2Q4QVQ/ref=sr_1_14?qid=1672895748&amp;s=electronics&amp;sr=1-14" TargetMode="External"/><Relationship Id="rId1041" Type="http://schemas.openxmlformats.org/officeDocument/2006/relationships/hyperlink" Target="https://m.media-amazon.com/images/I/318wXJER9zL._SX300_SY300_QL70_ML2_.jpg" TargetMode="External"/><Relationship Id="rId2372" Type="http://schemas.openxmlformats.org/officeDocument/2006/relationships/hyperlink" Target="https://www.amazon.in/Bajaj-Rex-Mixer-Grinder-White/dp/B08G8H8DPL/ref=sr_1_198?qid=1672923600&amp;s=kitchen&amp;sr=1-198" TargetMode="External"/><Relationship Id="rId691" Type="http://schemas.openxmlformats.org/officeDocument/2006/relationships/hyperlink" Target="https://m.media-amazon.com/images/I/31-hWNXDxiL._SX300_SY300_QL70_ML2_.jpg" TargetMode="External"/><Relationship Id="rId1042" Type="http://schemas.openxmlformats.org/officeDocument/2006/relationships/hyperlink" Target="https://www.amazon.in/Compatible-Pixel-6a-Military-Grade-Anti-Explosion/dp/B0B8CHJLWJ/ref=sr_1_247?qid=1672895821&amp;s=electronics&amp;sr=1-247" TargetMode="External"/><Relationship Id="rId2373" Type="http://schemas.openxmlformats.org/officeDocument/2006/relationships/hyperlink" Target="https://m.media-amazon.com/images/I/41VQTjrYaCL._SX300_SY300_QL70_FMwebp_.jpg" TargetMode="External"/><Relationship Id="rId690" Type="http://schemas.openxmlformats.org/officeDocument/2006/relationships/hyperlink" Target="https://www.amazon.in/Noise-Bluetooth-Calling-Tracking-Detection/dp/B0B5LVS732/ref=sr_1_13?qid=1672895748&amp;s=electronics&amp;sr=1-13" TargetMode="External"/><Relationship Id="rId1043" Type="http://schemas.openxmlformats.org/officeDocument/2006/relationships/hyperlink" Target="https://m.media-amazon.com/images/I/41R0DrIbTNL._SX300_SY300_QL70_ML2_.jpg" TargetMode="External"/><Relationship Id="rId2374" Type="http://schemas.openxmlformats.org/officeDocument/2006/relationships/hyperlink" Target="https://www.amazon.in/Heart-Home-Foldable-Organiser-HEARTXY11447/dp/B08VGM3YMF/ref=sr_1_196?qid=1672923601&amp;s=kitchen&amp;sr=1-196" TargetMode="External"/><Relationship Id="rId213" Type="http://schemas.openxmlformats.org/officeDocument/2006/relationships/hyperlink" Target="https://m.media-amazon.com/images/W/WEBP_402378-T1/images/I/51UsScvHQNL._SX300_SY300_QL70_FMwebp_.jpg" TargetMode="External"/><Relationship Id="rId697" Type="http://schemas.openxmlformats.org/officeDocument/2006/relationships/hyperlink" Target="https://m.media-amazon.com/images/I/41kg-+XWoxL._SY300_SX300_.jpg" TargetMode="External"/><Relationship Id="rId1044" Type="http://schemas.openxmlformats.org/officeDocument/2006/relationships/hyperlink" Target="https://www.amazon.in/STRIFF-Flexible-Silicone-Protector-Computers/dp/B0B8ZWNR5T/ref=sr_1_250?qid=1672895821&amp;s=electronics&amp;sr=1-250" TargetMode="External"/><Relationship Id="rId2375" Type="http://schemas.openxmlformats.org/officeDocument/2006/relationships/hyperlink" Target="https://m.media-amazon.com/images/I/41yrqUum9EL._SY300_SX300_QL70_FMwebp_.jpg" TargetMode="External"/><Relationship Id="rId212" Type="http://schemas.openxmlformats.org/officeDocument/2006/relationships/hyperlink" Target="https://www.amazon.in/Wayona-Charging-Charger-Compatible-Samsung/dp/B09QGZFBPM/ref=sr_1_118?qid=1672909129&amp;s=electronics&amp;sr=1-118" TargetMode="External"/><Relationship Id="rId696" Type="http://schemas.openxmlformats.org/officeDocument/2006/relationships/hyperlink" Target="https://www.amazon.in/JBL-C100SI-Ear-Headphones-Black/dp/B01DEWVZ2C/ref=sr_1_16?qid=1672895748&amp;s=electronics&amp;sr=1-16" TargetMode="External"/><Relationship Id="rId1045" Type="http://schemas.openxmlformats.org/officeDocument/2006/relationships/hyperlink" Target="https://m.media-amazon.com/images/I/412VyMavsJL._SX300_SY300_QL70_ML2_.jpg" TargetMode="External"/><Relationship Id="rId2376" Type="http://schemas.openxmlformats.org/officeDocument/2006/relationships/hyperlink" Target="https://www.amazon.in/MILTON-Smart-Egg-Boiler-Transparent/dp/B08TTRVWKY/ref=sr_1_197?qid=1672923601&amp;s=kitchen&amp;sr=1-197" TargetMode="External"/><Relationship Id="rId211" Type="http://schemas.openxmlformats.org/officeDocument/2006/relationships/hyperlink" Target="https://m.media-amazon.com/images/W/WEBP_402378-T1/images/I/41A4CcuIJuL._SY445_SX342_QL70_FMwebp_.jpg" TargetMode="External"/><Relationship Id="rId695" Type="http://schemas.openxmlformats.org/officeDocument/2006/relationships/hyperlink" Target="https://m.media-amazon.com/images/I/31NnmYempPL._SX300_SY300_QL70_ML2_.jpg" TargetMode="External"/><Relationship Id="rId1046" Type="http://schemas.openxmlformats.org/officeDocument/2006/relationships/hyperlink" Target="https://www.amazon.in/Redmi-Thunder-Storage-Dimensity-5000mAh/dp/B0BBFJLP21/ref=sr_1_255?qid=1672895821&amp;s=electronics&amp;sr=1-255" TargetMode="External"/><Relationship Id="rId2377" Type="http://schemas.openxmlformats.org/officeDocument/2006/relationships/hyperlink" Target="https://m.media-amazon.com/images/W/WEBP_402378-T1/images/I/415pqPUbDVL._SX300_SY300_QL70_FMwebp_.jpg" TargetMode="External"/><Relationship Id="rId210" Type="http://schemas.openxmlformats.org/officeDocument/2006/relationships/hyperlink" Target="https://www.amazon.in/Wayona-Nylon-Braided-Charging-iPhones/dp/B07JNVF678/ref=sr_1_117?qid=1672909129&amp;s=electronics&amp;sr=1-117" TargetMode="External"/><Relationship Id="rId694" Type="http://schemas.openxmlformats.org/officeDocument/2006/relationships/hyperlink" Target="https://www.amazon.in/boAt-Wave-Lite-Smartwatch-Activity/dp/B09V12K8NT/ref=sr_1_15?qid=1672895748&amp;s=electronics&amp;sr=1-15" TargetMode="External"/><Relationship Id="rId1047" Type="http://schemas.openxmlformats.org/officeDocument/2006/relationships/hyperlink" Target="https://m.media-amazon.com/images/I/31+GLbqRPtL._SY300_SX300_.jpg" TargetMode="External"/><Relationship Id="rId2378" Type="http://schemas.openxmlformats.org/officeDocument/2006/relationships/hyperlink" Target="https://www.amazon.in/Premium-Stainless-Electric-Cut-Off-Feature/dp/B07T4D9FNY/ref=sr_1_199?qid=1672923601&amp;s=kitchen&amp;sr=1-199" TargetMode="External"/><Relationship Id="rId249" Type="http://schemas.openxmlformats.org/officeDocument/2006/relationships/hyperlink" Target="https://m.media-amazon.com/images/I/41Om+JyC4iL._SX300_SY300_.jpg" TargetMode="External"/><Relationship Id="rId248" Type="http://schemas.openxmlformats.org/officeDocument/2006/relationships/hyperlink" Target="https://www.amazon.in/Hisense-inches-Certified-Android-43A6GE/dp/B099K9ZX65/ref=sr_1_137?qid=1672909130&amp;s=electronics&amp;sr=1-137" TargetMode="External"/><Relationship Id="rId247" Type="http://schemas.openxmlformats.org/officeDocument/2006/relationships/hyperlink" Target="https://m.media-amazon.com/images/I/51Pu9zNUbtL._SY300_SX300_QL70_FMwebp_.jpg" TargetMode="External"/><Relationship Id="rId1070" Type="http://schemas.openxmlformats.org/officeDocument/2006/relationships/hyperlink" Target="https://www.amazon.in/Nokia-150-Cyan/dp/B08H21B6V7/ref=sr_1_301?qid=1672895835&amp;s=electronics&amp;sr=1-301" TargetMode="External"/><Relationship Id="rId1071" Type="http://schemas.openxmlformats.org/officeDocument/2006/relationships/hyperlink" Target="https://m.media-amazon.com/images/I/41AGCk95dpL._SX300_SY300_QL70_ML2_.jpg" TargetMode="External"/><Relationship Id="rId1072" Type="http://schemas.openxmlformats.org/officeDocument/2006/relationships/hyperlink" Target="https://www.amazon.in/Noise-ColorFit-Ultra-SE-Smartwatch/dp/B09BNXQ6BR/ref=sr_1_303?qid=1672895835&amp;s=electronics&amp;sr=1-303" TargetMode="External"/><Relationship Id="rId242" Type="http://schemas.openxmlformats.org/officeDocument/2006/relationships/hyperlink" Target="https://www.amazon.in/Belkin-Lightning-Unbreakable-Braided-Charging/dp/B084MZXJNK/ref=sr_1_134?qid=1672909130&amp;s=electronics&amp;sr=1-134" TargetMode="External"/><Relationship Id="rId1073" Type="http://schemas.openxmlformats.org/officeDocument/2006/relationships/hyperlink" Target="https://m.media-amazon.com/images/I/41zejggGzLL._SX300_SY300_QL70_ML2_.jpg" TargetMode="External"/><Relationship Id="rId241" Type="http://schemas.openxmlformats.org/officeDocument/2006/relationships/hyperlink" Target="https://m.media-amazon.com/images/W/WEBP_402378-T2/images/I/31fQdrBOMvL._SY445_SX342_QL70_FMwebp_.jpg" TargetMode="External"/><Relationship Id="rId1074" Type="http://schemas.openxmlformats.org/officeDocument/2006/relationships/hyperlink" Target="https://www.amazon.in/Super-Rockerz-400-Bluetooth-Headphones/dp/B01FSYQ2A4/ref=sr_1_307?qid=1672895835&amp;s=electronics&amp;sr=1-307" TargetMode="External"/><Relationship Id="rId240" Type="http://schemas.openxmlformats.org/officeDocument/2006/relationships/hyperlink" Target="https://www.amazon.in/Portronics-Konnect-Functional-Resistant-Braided/dp/B0B21C4BMX/ref=sr_1_133?qid=1672909130&amp;s=electronics&amp;sr=1-133" TargetMode="External"/><Relationship Id="rId1075" Type="http://schemas.openxmlformats.org/officeDocument/2006/relationships/hyperlink" Target="https://m.media-amazon.com/images/I/41ML8ZbPiiL._SY300_SX300_QL70_ML2_.jpg" TargetMode="External"/><Relationship Id="rId1076" Type="http://schemas.openxmlformats.org/officeDocument/2006/relationships/hyperlink" Target="https://www.amazon.in/SanDisk-Ultra-microSD-UHS-I-120MB/dp/B08L5FM4JC/ref=sr_1_312?qid=1672895835&amp;s=electronics&amp;sr=1-312" TargetMode="External"/><Relationship Id="rId246" Type="http://schemas.openxmlformats.org/officeDocument/2006/relationships/hyperlink" Target="https://www.amazon.in/VW-Playwall-Frameless-Android-VW3251/dp/B0B16KD737/ref=sr_1_136?qid=1672909130&amp;s=electronics&amp;sr=1-136" TargetMode="External"/><Relationship Id="rId1077" Type="http://schemas.openxmlformats.org/officeDocument/2006/relationships/hyperlink" Target="https://m.media-amazon.com/images/I/21rFBH5Lf2L._SX300_SY300_QL70_ML2_.jpg" TargetMode="External"/><Relationship Id="rId245" Type="http://schemas.openxmlformats.org/officeDocument/2006/relationships/hyperlink" Target="https://m.media-amazon.com/images/I/41P2TNMG-hL._SY300_SX300_QL70_FMwebp_.jpg" TargetMode="External"/><Relationship Id="rId1078" Type="http://schemas.openxmlformats.org/officeDocument/2006/relationships/hyperlink" Target="https://www.amazon.in/Compatible-I-Phone13-I-Phone11-Only-Adapter/dp/B0B54Y2SNX/ref=sr_1_315?qid=1672895842&amp;s=electronics&amp;sr=1-315" TargetMode="External"/><Relationship Id="rId244" Type="http://schemas.openxmlformats.org/officeDocument/2006/relationships/hyperlink" Target="https://www.amazon.in/Remote-Control-Compatible-Amazon-basesailor/dp/B0BHZCNC4P/ref=sr_1_135?qid=1672909130&amp;s=electronics&amp;sr=1-135" TargetMode="External"/><Relationship Id="rId1079" Type="http://schemas.openxmlformats.org/officeDocument/2006/relationships/hyperlink" Target="https://m.media-amazon.com/images/I/41PeQz-jDSL._SX300_SY300_QL70_ML2_.jpg" TargetMode="External"/><Relationship Id="rId243" Type="http://schemas.openxmlformats.org/officeDocument/2006/relationships/hyperlink" Target="https://m.media-amazon.com/images/I/31-J+oOnb8L._SY300_SX300_.jpg" TargetMode="External"/><Relationship Id="rId239" Type="http://schemas.openxmlformats.org/officeDocument/2006/relationships/hyperlink" Target="https://m.media-amazon.com/images/I/41LCWn4aUHL._SX300_SY300_QL70_FMwebp_.jpg" TargetMode="External"/><Relationship Id="rId238" Type="http://schemas.openxmlformats.org/officeDocument/2006/relationships/hyperlink" Target="https://www.amazon.in/Lapster-camera-usb2-0-External-Readers/dp/B0B4G2MWSB/ref=sr_1_132?qid=1672909130&amp;s=electronics&amp;sr=1-132" TargetMode="External"/><Relationship Id="rId237" Type="http://schemas.openxmlformats.org/officeDocument/2006/relationships/hyperlink" Target="https://m.media-amazon.com/images/W/WEBP_402378-T1/images/I/41ipWb8mrKL._SX300_SY300_QL70_FMwebp_.jpg" TargetMode="External"/><Relationship Id="rId236" Type="http://schemas.openxmlformats.org/officeDocument/2006/relationships/hyperlink" Target="https://www.amazon.in/Retractable-Multiple-Charging-Compatible-Smartphones/dp/B08RP2L2NL/ref=sr_1_131?qid=1672909130&amp;s=electronics&amp;sr=1-131" TargetMode="External"/><Relationship Id="rId2390" Type="http://schemas.openxmlformats.org/officeDocument/2006/relationships/hyperlink" Target="https://www.amazon.in/WIDEWINGS-Electric-Handheld-Frother-Blender/dp/B0BPCJM7TB/ref=sr_1_205?qid=1672923601&amp;s=kitchen&amp;sr=1-205" TargetMode="External"/><Relationship Id="rId1060" Type="http://schemas.openxmlformats.org/officeDocument/2006/relationships/hyperlink" Target="https://www.amazon.in/EN-LIGNE-Adjustable-Tabletop-Compatible/dp/B0B3DV7S9B/ref=sr_1_293?qid=1672895835&amp;s=electronics&amp;sr=1-293" TargetMode="External"/><Relationship Id="rId2391" Type="http://schemas.openxmlformats.org/officeDocument/2006/relationships/hyperlink" Target="https://m.media-amazon.com/images/I/417XNLkkFRL._SX300_SY300_QL70_FMwebp_.jpg" TargetMode="External"/><Relationship Id="rId1061" Type="http://schemas.openxmlformats.org/officeDocument/2006/relationships/hyperlink" Target="https://m.media-amazon.com/images/I/41KVdXIcg0L._SX300_SY300_QL70_ML2_.jpg" TargetMode="External"/><Relationship Id="rId2392" Type="http://schemas.openxmlformats.org/officeDocument/2006/relationships/hyperlink" Target="https://www.amazon.in/Morphy-Richards-Icon-Superb-Grinder/dp/B08H673XKN/ref=sr_1_206?qid=1672923601&amp;s=kitchen&amp;sr=1-206" TargetMode="External"/><Relationship Id="rId231" Type="http://schemas.openxmlformats.org/officeDocument/2006/relationships/hyperlink" Target="https://m.media-amazon.com/images/I/21rxGo3S7FL._SY445_SX342_QL70_FMwebp_.jpg" TargetMode="External"/><Relationship Id="rId1062" Type="http://schemas.openxmlformats.org/officeDocument/2006/relationships/hyperlink" Target="https://www.amazon.in/Tecno-Spark-8T-Expandable-64GB/dp/B09MKP344P/ref=sr_1_294?qid=1672895835&amp;s=electronics&amp;sr=1-294" TargetMode="External"/><Relationship Id="rId2393" Type="http://schemas.openxmlformats.org/officeDocument/2006/relationships/hyperlink" Target="https://m.media-amazon.com/images/I/31JaiYt3IRL._SX300_SY300_QL70_FMwebp_.jpg" TargetMode="External"/><Relationship Id="rId230" Type="http://schemas.openxmlformats.org/officeDocument/2006/relationships/hyperlink" Target="https://www.amazon.in/Cotbolt-Silicone-Protective-Shockproof-Waterproof/dp/B09TT6BFDX/ref=sr_1_127?qid=1672909130&amp;s=electronics&amp;sr=1-127" TargetMode="External"/><Relationship Id="rId1063" Type="http://schemas.openxmlformats.org/officeDocument/2006/relationships/hyperlink" Target="https://m.media-amazon.com/images/I/312X0wyfvmL._SX300_SY300_QL70_ML2_.jpg" TargetMode="External"/><Relationship Id="rId2394" Type="http://schemas.openxmlformats.org/officeDocument/2006/relationships/hyperlink" Target="https://www.amazon.in/Philips-Handheld-Garment-Steamer-Purple/dp/B07DXRGWDJ/ref=sr_1_207?qid=1672923601&amp;s=kitchen&amp;sr=1-207" TargetMode="External"/><Relationship Id="rId1064" Type="http://schemas.openxmlformats.org/officeDocument/2006/relationships/hyperlink" Target="https://www.amazon.in/URBN-20000-22-5W-Charging-Output/dp/B08JW1GVS7/ref=sr_1_295?qid=1672895835&amp;s=electronics&amp;sr=1-295" TargetMode="External"/><Relationship Id="rId2395" Type="http://schemas.openxmlformats.org/officeDocument/2006/relationships/hyperlink" Target="https://m.media-amazon.com/images/W/WEBP_402378-T2/images/I/41cAIdLrGPL._SX300_SY300_QL70_FMwebp_.jpg" TargetMode="External"/><Relationship Id="rId1065" Type="http://schemas.openxmlformats.org/officeDocument/2006/relationships/hyperlink" Target="https://m.media-amazon.com/images/I/41sJ50FH9OL._SX300_SY300_QL70_ML2_.jpg" TargetMode="External"/><Relationship Id="rId2396" Type="http://schemas.openxmlformats.org/officeDocument/2006/relationships/hyperlink" Target="https://www.amazon.in/Vedini-Refillable-Spray-Bottle-Transparent/dp/B08243SKCK/ref=sr_1_212?qid=1672923601&amp;s=kitchen&amp;sr=1-212" TargetMode="External"/><Relationship Id="rId235" Type="http://schemas.openxmlformats.org/officeDocument/2006/relationships/hyperlink" Target="https://m.media-amazon.com/images/W/WEBP_402378-T1/images/I/416GZEi9SuL._SX300_SY300_QL70_FMwebp_.jpg" TargetMode="External"/><Relationship Id="rId1066" Type="http://schemas.openxmlformats.org/officeDocument/2006/relationships/hyperlink" Target="https://www.amazon.in/Redmi-Note-11T-5G-Dimensity/dp/B09LHZSMRR/ref=sr_1_297?qid=1672895835&amp;s=electronics&amp;sr=1-297" TargetMode="External"/><Relationship Id="rId2397" Type="http://schemas.openxmlformats.org/officeDocument/2006/relationships/hyperlink" Target="https://m.media-amazon.com/images/W/WEBP_402378-T1/images/I/31pRaPCFqVL._SX300_SY300_QL70_FMwebp_.jpg" TargetMode="External"/><Relationship Id="rId234" Type="http://schemas.openxmlformats.org/officeDocument/2006/relationships/hyperlink" Target="https://www.amazon.in/Electvision-Remote-Control-Compatible-Pairing/dp/B09DDCQFMT/ref=sr_1_130?qid=1672909130&amp;s=electronics&amp;sr=1-130" TargetMode="External"/><Relationship Id="rId1067" Type="http://schemas.openxmlformats.org/officeDocument/2006/relationships/hyperlink" Target="https://m.media-amazon.com/images/I/413c3ZnFLxL._SX300_SY300_QL70_ML2_.jpg" TargetMode="External"/><Relationship Id="rId2398" Type="http://schemas.openxmlformats.org/officeDocument/2006/relationships/hyperlink" Target="https://www.amazon.in/CROMPTON-Sapphira-Ultra-Ceiling-Lustre/dp/B09SPTNG58/ref=sr_1_213?qid=1672923601&amp;s=kitchen&amp;sr=1-213" TargetMode="External"/><Relationship Id="rId233" Type="http://schemas.openxmlformats.org/officeDocument/2006/relationships/hyperlink" Target="https://m.media-amazon.com/images/I/31sBb-2L8KL._SX300_SY300_QL70_FMwebp_.jpg" TargetMode="External"/><Relationship Id="rId1068" Type="http://schemas.openxmlformats.org/officeDocument/2006/relationships/hyperlink" Target="https://www.amazon.in/OnePlus-Moonstone-Black-128GB-Storage/dp/B0B5V47VK4/ref=sr_1_300?qid=1672895835&amp;s=electronics&amp;sr=1-300" TargetMode="External"/><Relationship Id="rId2399" Type="http://schemas.openxmlformats.org/officeDocument/2006/relationships/hyperlink" Target="https://m.media-amazon.com/images/I/51YNXPOgNML._SX300_SY300_QL70_FMwebp_.jpg" TargetMode="External"/><Relationship Id="rId232" Type="http://schemas.openxmlformats.org/officeDocument/2006/relationships/hyperlink" Target="https://www.amazon.in/Portronics-Konnect-POR-1403-Charging-Function/dp/B09KH58JZR/ref=sr_1_129?qid=1672909130&amp;s=electronics&amp;sr=1-129" TargetMode="External"/><Relationship Id="rId1069" Type="http://schemas.openxmlformats.org/officeDocument/2006/relationships/hyperlink" Target="https://m.media-amazon.com/images/I/41fMEQ-GoHL._SX300_SY300_QL70_ML2_.jpg" TargetMode="External"/><Relationship Id="rId1015" Type="http://schemas.openxmlformats.org/officeDocument/2006/relationships/hyperlink" Target="https://m.media-amazon.com/images/I/41g54hBpHkL._SY300_SX300_QL70_ML2_.jpg" TargetMode="External"/><Relationship Id="rId1499" Type="http://schemas.openxmlformats.org/officeDocument/2006/relationships/hyperlink" Target="https://m.media-amazon.com/images/W/WEBP_402378-T1/images/I/41P+nvE9FYL._SY300_SX300_.jpg" TargetMode="External"/><Relationship Id="rId2346" Type="http://schemas.openxmlformats.org/officeDocument/2006/relationships/hyperlink" Target="https://www.amazon.in/Eureka-Forbes-Powerful-Technology-GFCDSFSVL00000/dp/B09FZ89DK6/ref=sr_1_180?qid=1672923600&amp;s=kitchen&amp;sr=1-180" TargetMode="External"/><Relationship Id="rId1016" Type="http://schemas.openxmlformats.org/officeDocument/2006/relationships/hyperlink" Target="https://www.amazon.in/SanDisk-Ultra%C2%AE-microSDXCTM-Warranty-Smartphones/dp/B0BDYW3RN3/ref=sr_1_210?qid=1672895806&amp;s=electronics&amp;sr=1-210" TargetMode="External"/><Relationship Id="rId2347" Type="http://schemas.openxmlformats.org/officeDocument/2006/relationships/hyperlink" Target="https://m.media-amazon.com/images/W/WEBP_402378-T2/images/I/41Mktp5hVIL._SX300_SY300_QL70_FMwebp_.jpg" TargetMode="External"/><Relationship Id="rId1017" Type="http://schemas.openxmlformats.org/officeDocument/2006/relationships/hyperlink" Target="https://m.media-amazon.com/images/I/41vjHoqVHJL._SX300_SY300_QL70_ML2_.jpg" TargetMode="External"/><Relationship Id="rId2348" Type="http://schemas.openxmlformats.org/officeDocument/2006/relationships/hyperlink" Target="https://www.amazon.in/Mi-Purifier-Filter-Smart-Connectivity/dp/B0811VCGL5/ref=sr_1_182?qid=1672923600&amp;s=kitchen&amp;sr=1-182" TargetMode="External"/><Relationship Id="rId1018" Type="http://schemas.openxmlformats.org/officeDocument/2006/relationships/hyperlink" Target="https://www.amazon.in/Fire-Boltt-Phoenix-Bluetooth-Calling-Monitoring/dp/B0B3RS9DNF/ref=sr_1_214?qid=1672895806&amp;s=electronics&amp;sr=1-214" TargetMode="External"/><Relationship Id="rId2349" Type="http://schemas.openxmlformats.org/officeDocument/2006/relationships/hyperlink" Target="https://m.media-amazon.com/images/I/31N5vx+L1KL._SY300_SX300_.jpg" TargetMode="External"/><Relationship Id="rId1019" Type="http://schemas.openxmlformats.org/officeDocument/2006/relationships/hyperlink" Target="https://m.media-amazon.com/images/I/411yU+n3UkL._SY300_SX300_.jpg" TargetMode="External"/><Relationship Id="rId668" Type="http://schemas.openxmlformats.org/officeDocument/2006/relationships/hyperlink" Target="https://www.amazon.in/Storite%C2%AE-150cm-Female-Extension-Printers/dp/B00OFM6PEO/ref=sr_1_500?qid=1672909149&amp;s=electronics&amp;sr=1-500" TargetMode="External"/><Relationship Id="rId667" Type="http://schemas.openxmlformats.org/officeDocument/2006/relationships/hyperlink" Target="https://m.media-amazon.com/images/W/WEBP_402378-T2/images/I/51R1cOolXRL._SX300_SY300_QL70_FMwebp_.jpg" TargetMode="External"/><Relationship Id="rId666" Type="http://schemas.openxmlformats.org/officeDocument/2006/relationships/hyperlink" Target="https://www.amazon.in/138-8-inches-Ultra-Android-L55M6-ES/dp/B09RWQ7YR6/ref=sr_1_499?qid=1672909149&amp;s=electronics&amp;sr=1-499" TargetMode="External"/><Relationship Id="rId665" Type="http://schemas.openxmlformats.org/officeDocument/2006/relationships/hyperlink" Target="https://m.media-amazon.com/images/W/WEBP_402378-T2/images/I/41mW+TS5WKL._SY300_SX300_.jpg" TargetMode="External"/><Relationship Id="rId669" Type="http://schemas.openxmlformats.org/officeDocument/2006/relationships/hyperlink" Target="https://m.media-amazon.com/images/I/41WCgGbvwhL._SX300_SY300_QL70_ML2_.jpg" TargetMode="External"/><Relationship Id="rId1490" Type="http://schemas.openxmlformats.org/officeDocument/2006/relationships/hyperlink" Target="https://www.amazon.in/Zebronics-ZEB-90HB-Pocket-Laptop-Computers/dp/B097JQ1J5G/ref=sr_1_174?qid=1672903004&amp;s=computers&amp;sr=1-174" TargetMode="External"/><Relationship Id="rId660" Type="http://schemas.openxmlformats.org/officeDocument/2006/relationships/hyperlink" Target="https://www.amazon.in/Airtel-DigitalTV-Setup-Box-Remote/dp/B08PKBMJKS/ref=sr_1_496?qid=1672909149&amp;s=electronics&amp;sr=1-496" TargetMode="External"/><Relationship Id="rId1491" Type="http://schemas.openxmlformats.org/officeDocument/2006/relationships/hyperlink" Target="https://m.media-amazon.com/images/W/WEBP_402378-T2/images/I/41UD9vNsIjS._SX300_SY300_QL70_FMwebp_.jpg" TargetMode="External"/><Relationship Id="rId1492" Type="http://schemas.openxmlformats.org/officeDocument/2006/relationships/hyperlink" Target="https://www.amazon.in/Noise-Colorfit-Pro-Touch-Control/dp/B07YY1BY5B/ref=sr_1_175?qid=1672903004&amp;s=computers&amp;sr=1-175" TargetMode="External"/><Relationship Id="rId1493" Type="http://schemas.openxmlformats.org/officeDocument/2006/relationships/hyperlink" Target="https://m.media-amazon.com/images/W/WEBP_402378-T1/images/I/313nBNJrT6L._SX300_SY300_QL70_FMwebp_.jpg" TargetMode="External"/><Relationship Id="rId2340" Type="http://schemas.openxmlformats.org/officeDocument/2006/relationships/hyperlink" Target="https://www.amazon.in/Kent-16026-1-8-Liter-Electric-Kettle/dp/B07GLSKXS1/ref=sr_1_175?qid=1672923600&amp;s=kitchen&amp;sr=1-175" TargetMode="External"/><Relationship Id="rId1010" Type="http://schemas.openxmlformats.org/officeDocument/2006/relationships/hyperlink" Target="https://www.amazon.in/Duracell-Lightning-Certified-Braided-Charging/dp/B09W5XR9RT/ref=sr_1_205?qid=1672895806&amp;s=electronics&amp;sr=1-205" TargetMode="External"/><Relationship Id="rId1494" Type="http://schemas.openxmlformats.org/officeDocument/2006/relationships/hyperlink" Target="https://www.amazon.in/Zeb-Buds-C2-Controller-Blue/dp/B08VRMK55F/ref=sr_1_176?qid=1672903004&amp;s=computers&amp;sr=1-176" TargetMode="External"/><Relationship Id="rId2341" Type="http://schemas.openxmlformats.org/officeDocument/2006/relationships/hyperlink" Target="https://m.media-amazon.com/images/I/41b8AhOiYBL._SX300_SY300_QL70_FMwebp_.jpg" TargetMode="External"/><Relationship Id="rId664" Type="http://schemas.openxmlformats.org/officeDocument/2006/relationships/hyperlink" Target="https://www.amazon.in/ESR-Lightning-MFi-Certified-Delivery-Charging/dp/B086JTMRYL/ref=sr_1_498?qid=1672909149&amp;s=electronics&amp;sr=1-498" TargetMode="External"/><Relationship Id="rId1011" Type="http://schemas.openxmlformats.org/officeDocument/2006/relationships/hyperlink" Target="https://m.media-amazon.com/images/I/41kwROGAMEL._SX300_SY300_QL70_ML2_.jpg" TargetMode="External"/><Relationship Id="rId1495" Type="http://schemas.openxmlformats.org/officeDocument/2006/relationships/hyperlink" Target="https://m.media-amazon.com/images/I/31luFfya0kL._SX300_SY300_QL70_FMwebp_.jpg" TargetMode="External"/><Relationship Id="rId2342" Type="http://schemas.openxmlformats.org/officeDocument/2006/relationships/hyperlink" Target="https://www.amazon.in/SKYTONE-Stainless-Electric-Grinders-Vegetables/dp/B09F6KL23R/ref=sr_1_178?qid=1672923600&amp;s=kitchen&amp;sr=1-178" TargetMode="External"/><Relationship Id="rId663" Type="http://schemas.openxmlformats.org/officeDocument/2006/relationships/hyperlink" Target="https://m.media-amazon.com/images/I/41I2mS67DyL._SY300_SX300_QL70_FMwebp_.jpg" TargetMode="External"/><Relationship Id="rId1012" Type="http://schemas.openxmlformats.org/officeDocument/2006/relationships/hyperlink" Target="https://www.amazon.in/MYVN-Charging-Compatible-OnePlus-Charge/dp/B084DTMYWK/ref=sr_1_208?qid=1672895806&amp;s=electronics&amp;sr=1-208" TargetMode="External"/><Relationship Id="rId1496" Type="http://schemas.openxmlformats.org/officeDocument/2006/relationships/hyperlink" Target="https://www.amazon.in/Redgear-Gaming-Semi-Honeycomb-Windows-Gamers/dp/B08CHZ3ZQ7/ref=sr_1_177?qid=1672903004&amp;s=computers&amp;sr=1-177" TargetMode="External"/><Relationship Id="rId2343" Type="http://schemas.openxmlformats.org/officeDocument/2006/relationships/hyperlink" Target="https://m.media-amazon.com/images/W/WEBP_402378-T2/images/I/313V6v-Fj3S._SX300_SY300_QL70_FMwebp_.jpg" TargetMode="External"/><Relationship Id="rId662" Type="http://schemas.openxmlformats.org/officeDocument/2006/relationships/hyperlink" Target="https://www.amazon.in/Airtel-Pack-Entertainment-Installation-Months/dp/B0B8VQ7KDS/ref=sr_1_497?qid=1672909149&amp;s=electronics&amp;sr=1-497" TargetMode="External"/><Relationship Id="rId1013" Type="http://schemas.openxmlformats.org/officeDocument/2006/relationships/hyperlink" Target="https://m.media-amazon.com/images/I/41GXZy6dLIL._SX300_SY300_QL70_ML2_.jpg" TargetMode="External"/><Relationship Id="rId1497" Type="http://schemas.openxmlformats.org/officeDocument/2006/relationships/hyperlink" Target="https://m.media-amazon.com/images/I/41U9-x0JGPL._SX300_SY300_QL70_FMwebp_.jpg" TargetMode="External"/><Relationship Id="rId2344" Type="http://schemas.openxmlformats.org/officeDocument/2006/relationships/hyperlink" Target="https://www.amazon.in/1-8Litre-Electric-Kettle-Stainless-16088/dp/B094G9L9LT/ref=sr_1_179?qid=1672923600&amp;s=kitchen&amp;sr=1-179" TargetMode="External"/><Relationship Id="rId661" Type="http://schemas.openxmlformats.org/officeDocument/2006/relationships/hyperlink" Target="https://m.media-amazon.com/images/I/41Jy61seJKL._SX300_SY300_QL70_FMwebp_.jpg" TargetMode="External"/><Relationship Id="rId1014" Type="http://schemas.openxmlformats.org/officeDocument/2006/relationships/hyperlink" Target="https://www.amazon.in/PTron-Force-Bluetooth-Smartwatch-Waterproof/dp/B0B53QLB9H/ref=sr_1_209?qid=1672895806&amp;s=electronics&amp;sr=1-209" TargetMode="External"/><Relationship Id="rId1498" Type="http://schemas.openxmlformats.org/officeDocument/2006/relationships/hyperlink" Target="https://www.amazon.in/JBL-Commercial-Omnidirectional-Microphone-Recording/dp/B08SCCG9D4/ref=sr_1_179?qid=1672903004&amp;s=computers&amp;sr=1-179" TargetMode="External"/><Relationship Id="rId2345" Type="http://schemas.openxmlformats.org/officeDocument/2006/relationships/hyperlink" Target="https://m.media-amazon.com/images/W/WEBP_402378-T1/images/I/31ixn2s6IbL._SX300_SY300_QL70_FMwebp_.jpg" TargetMode="External"/><Relationship Id="rId1004" Type="http://schemas.openxmlformats.org/officeDocument/2006/relationships/hyperlink" Target="https://www.amazon.in/Redmi-Starburst-Qualcomm%C2%AE-SnapdragonTM-Included/dp/B09QS9X9L8/ref=sr_1_199?qid=1672895806&amp;s=electronics&amp;sr=1-199" TargetMode="External"/><Relationship Id="rId1488" Type="http://schemas.openxmlformats.org/officeDocument/2006/relationships/hyperlink" Target="https://www.amazon.in/Amazon-Basics-8-5-inch-Writing-Drawing/dp/B0BBMPH39N/ref=sr_1_173?qid=1672903004&amp;s=computers&amp;sr=1-173" TargetMode="External"/><Relationship Id="rId2335" Type="http://schemas.openxmlformats.org/officeDocument/2006/relationships/hyperlink" Target="https://m.media-amazon.com/images/I/418WkmFOaTL._SX300_SY300_QL70_FMwebp_.jpg" TargetMode="External"/><Relationship Id="rId1005" Type="http://schemas.openxmlformats.org/officeDocument/2006/relationships/hyperlink" Target="https://m.media-amazon.com/images/I/41u0PC4NajL._SX300_SY300_QL70_ML2_.jpg" TargetMode="External"/><Relationship Id="rId1489" Type="http://schemas.openxmlformats.org/officeDocument/2006/relationships/hyperlink" Target="https://m.media-amazon.com/images/I/31oMWLNvoVS._SY300_SX300_QL70_FMwebp_.jpg" TargetMode="External"/><Relationship Id="rId2336" Type="http://schemas.openxmlformats.org/officeDocument/2006/relationships/hyperlink" Target="https://www.amazon.in/Prestige-1900-Induction-Cooktop-button/dp/B00NM6MO26/ref=sr_1_173?qid=1672923600&amp;s=kitchen&amp;sr=1-173" TargetMode="External"/><Relationship Id="rId1006" Type="http://schemas.openxmlformats.org/officeDocument/2006/relationships/hyperlink" Target="https://www.amazon.in/Noise-Advanced-Bluetooth-Brightness-Smartwatch/dp/B0B6BLTGTT/ref=sr_1_202?qid=1672895806&amp;s=electronics&amp;sr=1-202" TargetMode="External"/><Relationship Id="rId2337" Type="http://schemas.openxmlformats.org/officeDocument/2006/relationships/hyperlink" Target="https://m.media-amazon.com/images/W/WEBP_402378-T2/images/I/415f3fULh8L._SX300_SY300_QL70_FMwebp_.jpg" TargetMode="External"/><Relationship Id="rId1007" Type="http://schemas.openxmlformats.org/officeDocument/2006/relationships/hyperlink" Target="https://m.media-amazon.com/images/I/41jk4zYjTsL._SX300_SY300_QL70_ML2_.jpg" TargetMode="External"/><Relationship Id="rId2338" Type="http://schemas.openxmlformats.org/officeDocument/2006/relationships/hyperlink" Target="https://www.amazon.in/AGARO-1000-Watt-10-Litre-Cleaner-Function/dp/B083M7WPZD/ref=sr_1_174?qid=1672923600&amp;s=kitchen&amp;sr=1-174" TargetMode="External"/><Relationship Id="rId1008" Type="http://schemas.openxmlformats.org/officeDocument/2006/relationships/hyperlink" Target="https://www.amazon.in/A400-Type-C-Cable-Meter-Black/dp/B077Z65HSD/ref=sr_1_204?qid=1672895806&amp;s=electronics&amp;sr=1-204" TargetMode="External"/><Relationship Id="rId2339" Type="http://schemas.openxmlformats.org/officeDocument/2006/relationships/hyperlink" Target="https://m.media-amazon.com/images/W/WEBP_402378-T1/images/I/41fyxXj8N5L._SX300_SY300_QL70_FMwebp_.jpg" TargetMode="External"/><Relationship Id="rId1009" Type="http://schemas.openxmlformats.org/officeDocument/2006/relationships/hyperlink" Target="https://m.media-amazon.com/images/I/4177nw8okbL._SX300_SY300_QL70_ML2_.jpg" TargetMode="External"/><Relationship Id="rId657" Type="http://schemas.openxmlformats.org/officeDocument/2006/relationships/hyperlink" Target="https://m.media-amazon.com/images/I/31FmMK7a9PL._SY445_SX342_QL70_FMwebp_.jpg" TargetMode="External"/><Relationship Id="rId656" Type="http://schemas.openxmlformats.org/officeDocument/2006/relationships/hyperlink" Target="https://www.amazon.in/Kodak-inches-Certified-Android-32HDX7XPROBL/dp/B09DSXK8JX/ref=sr_1_494?qid=1672909149&amp;s=electronics&amp;sr=1-494" TargetMode="External"/><Relationship Id="rId655" Type="http://schemas.openxmlformats.org/officeDocument/2006/relationships/hyperlink" Target="https://m.media-amazon.com/images/W/WEBP_402378-T2/images/I/41xL87ElgjL._SY300_SX300_QL70_FMwebp_.jpg" TargetMode="External"/><Relationship Id="rId654" Type="http://schemas.openxmlformats.org/officeDocument/2006/relationships/hyperlink" Target="https://www.amazon.in/AmazonBasics-108cm-inch-Ultra-Smart/dp/B087JWLZ2K/ref=sr_1_493?qid=1672909149&amp;s=electronics&amp;sr=1-493" TargetMode="External"/><Relationship Id="rId659" Type="http://schemas.openxmlformats.org/officeDocument/2006/relationships/hyperlink" Target="https://m.media-amazon.com/images/W/WEBP_402378-T1/images/I/31Lfjbfc47L._SX300_SY300_QL70_FMwebp_.jpg" TargetMode="External"/><Relationship Id="rId658" Type="http://schemas.openxmlformats.org/officeDocument/2006/relationships/hyperlink" Target="https://www.amazon.in/Synqe-Braided-Charging-Compatible-Samsung/dp/B08V9C4B1J/ref=sr_1_495?qid=1672909149&amp;s=electronics&amp;sr=1-495" TargetMode="External"/><Relationship Id="rId1480" Type="http://schemas.openxmlformats.org/officeDocument/2006/relationships/hyperlink" Target="https://www.amazon.in/Casio-MJ-12D-Desktop-Calculator-Grey/dp/B0752LL57V/ref=sr_1_168?qid=1672903002&amp;s=computers&amp;sr=1-168" TargetMode="External"/><Relationship Id="rId1481" Type="http://schemas.openxmlformats.org/officeDocument/2006/relationships/hyperlink" Target="https://m.media-amazon.com/images/W/WEBP_402378-T1/images/I/31bKIZtFGWL._SX300_SY300_QL70_FMwebp_.jpg" TargetMode="External"/><Relationship Id="rId1482" Type="http://schemas.openxmlformats.org/officeDocument/2006/relationships/hyperlink" Target="https://www.amazon.in/Tukzer-Capacitive-Lightweight-Magnetism-Smartphones/dp/B08K4PSZ3V/ref=sr_1_169?qid=1672903004&amp;s=computers&amp;sr=1-169" TargetMode="External"/><Relationship Id="rId1483" Type="http://schemas.openxmlformats.org/officeDocument/2006/relationships/hyperlink" Target="https://m.media-amazon.com/images/I/315g5ipEPAL._SY300_SX300_QL70_FMwebp_.jpg" TargetMode="External"/><Relationship Id="rId2330" Type="http://schemas.openxmlformats.org/officeDocument/2006/relationships/hyperlink" Target="https://www.amazon.in/Homeistic-Applience-Electric-bathroom-Tankless/dp/B08QW937WV/ref=sr_1_173?qid=1672923598&amp;s=kitchen&amp;sr=1-173" TargetMode="External"/><Relationship Id="rId653" Type="http://schemas.openxmlformats.org/officeDocument/2006/relationships/hyperlink" Target="https://m.media-amazon.com/images/W/WEBP_402378-T1/images/I/51z60rNcKSL._SY300_SX300_QL70_FMwebp_.jpg" TargetMode="External"/><Relationship Id="rId1000" Type="http://schemas.openxmlformats.org/officeDocument/2006/relationships/hyperlink" Target="https://www.amazon.in/Redmi-Note-11T-5G-Dimensity/dp/B09LHYZ3GJ/ref=sr_1_196?qid=1672895806&amp;s=electronics&amp;sr=1-196" TargetMode="External"/><Relationship Id="rId1484" Type="http://schemas.openxmlformats.org/officeDocument/2006/relationships/hyperlink" Target="https://www.amazon.in/Amazon-Basics-Multipurpose-Foldable-Laptop/dp/B09Z28BQZT/ref=sr_1_170?qid=1672903004&amp;s=computers&amp;sr=1-170" TargetMode="External"/><Relationship Id="rId2331" Type="http://schemas.openxmlformats.org/officeDocument/2006/relationships/hyperlink" Target="https://m.media-amazon.com/images/W/WEBP_402378-T2/images/I/41tVoAxz0QL._SX300_SY300_QL70_FMwebp_.jpg" TargetMode="External"/><Relationship Id="rId652" Type="http://schemas.openxmlformats.org/officeDocument/2006/relationships/hyperlink" Target="https://www.amazon.in/OnePlus-163-8-inches-Android-65U1S/dp/B095JPKPH3/ref=sr_1_492?qid=1672909149&amp;s=electronics&amp;sr=1-492" TargetMode="External"/><Relationship Id="rId1001" Type="http://schemas.openxmlformats.org/officeDocument/2006/relationships/hyperlink" Target="https://m.media-amazon.com/images/I/41XtHlbmOHL._SX300_SY300_QL70_ML2_.jpg" TargetMode="External"/><Relationship Id="rId1485" Type="http://schemas.openxmlformats.org/officeDocument/2006/relationships/hyperlink" Target="https://m.media-amazon.com/images/W/WEBP_402378-T2/images/I/51JIngdPfEL._SX300_SY300_QL70_FMwebp_.jpg" TargetMode="External"/><Relationship Id="rId2332" Type="http://schemas.openxmlformats.org/officeDocument/2006/relationships/hyperlink" Target="https://www.amazon.in/Kitchenwell-Plastic-Keeping-Kitchen-Multi-Color/dp/B0B4PPD89B/ref=sr_1_174?qid=1672923598&amp;s=kitchen&amp;sr=1-174" TargetMode="External"/><Relationship Id="rId651" Type="http://schemas.openxmlformats.org/officeDocument/2006/relationships/hyperlink" Target="https://m.media-amazon.com/images/I/41sSPp4pkYL._SY300_SX300_QL70_FMwebp_.jpg" TargetMode="External"/><Relationship Id="rId1002" Type="http://schemas.openxmlformats.org/officeDocument/2006/relationships/hyperlink" Target="https://www.amazon.in/iQOO-Storage-Snapdragon-FlashCharge-Brightness/dp/B07WFPMGQQ/ref=sr_1_198?qid=1672895806&amp;s=electronics&amp;sr=1-198" TargetMode="External"/><Relationship Id="rId1486" Type="http://schemas.openxmlformats.org/officeDocument/2006/relationships/hyperlink" Target="https://www.amazon.in/Kanget-Female-Adapter-Standard-Interface/dp/B094DQWV9B/ref=sr_1_171?qid=1672903004&amp;s=computers&amp;sr=1-171" TargetMode="External"/><Relationship Id="rId2333" Type="http://schemas.openxmlformats.org/officeDocument/2006/relationships/hyperlink" Target="https://m.media-amazon.com/images/I/31-XtyZy0IL._SX300_SY300_QL70_FMwebp_.jpg" TargetMode="External"/><Relationship Id="rId650" Type="http://schemas.openxmlformats.org/officeDocument/2006/relationships/hyperlink" Target="https://www.amazon.in/REDTECH-Lightning-Certified-Charging-Compatible/dp/B0BQRJ3C47/ref=sr_1_491?qid=1672909149&amp;s=electronics&amp;sr=1-491" TargetMode="External"/><Relationship Id="rId1003" Type="http://schemas.openxmlformats.org/officeDocument/2006/relationships/hyperlink" Target="https://m.media-amazon.com/images/I/4121yWSVFmL._SX300_SY300_QL70_ML2_.jpg" TargetMode="External"/><Relationship Id="rId1487" Type="http://schemas.openxmlformats.org/officeDocument/2006/relationships/hyperlink" Target="https://m.media-amazon.com/images/W/WEBP_402378-T1/images/I/31GrCGz9drL._SX300_SY300_QL70_FMwebp_.jpg" TargetMode="External"/><Relationship Id="rId2334" Type="http://schemas.openxmlformats.org/officeDocument/2006/relationships/hyperlink" Target="https://www.amazon.in/Havells-Instanio-Storage-Heater-installation/dp/B08GM5S4CQ/ref=sr_1_172?qid=1672923600&amp;s=kitchen&amp;sr=1-172" TargetMode="External"/><Relationship Id="rId1037" Type="http://schemas.openxmlformats.org/officeDocument/2006/relationships/hyperlink" Target="https://m.media-amazon.com/images/I/3183iGEWksL._SX300_SY300_QL70_ML2_.jpg" TargetMode="External"/><Relationship Id="rId2368" Type="http://schemas.openxmlformats.org/officeDocument/2006/relationships/hyperlink" Target="https://www.amazon.in/Gold-Optima-10-Litres-Non-electric-Purifier/dp/B009DA69W6/ref=sr_1_196?qid=1672923600&amp;s=kitchen&amp;sr=1-196" TargetMode="External"/><Relationship Id="rId1038" Type="http://schemas.openxmlformats.org/officeDocument/2006/relationships/hyperlink" Target="https://www.amazon.in/AmazonBasics-Apple-Certified-Lightning-Charging/dp/B07XLCFSSN/ref=sr_1_245?qid=1672895821&amp;s=electronics&amp;sr=1-245" TargetMode="External"/><Relationship Id="rId2369" Type="http://schemas.openxmlformats.org/officeDocument/2006/relationships/hyperlink" Target="https://m.media-amazon.com/images/I/41WPlte6OmL._SY300_SX300_QL70_FMwebp_.jpg" TargetMode="External"/><Relationship Id="rId1039" Type="http://schemas.openxmlformats.org/officeDocument/2006/relationships/hyperlink" Target="https://m.media-amazon.com/images/I/31efS1bi1vL._SX300_SY300_QL70_ML2_.jpg" TargetMode="External"/><Relationship Id="rId206" Type="http://schemas.openxmlformats.org/officeDocument/2006/relationships/hyperlink" Target="https://www.amazon.in/Isoelite-Remote-Compatible-Samsung-Control/dp/B07DL1KC3H/ref=sr_1_114?qid=1672909129&amp;s=electronics&amp;sr=1-114" TargetMode="External"/><Relationship Id="rId205" Type="http://schemas.openxmlformats.org/officeDocument/2006/relationships/hyperlink" Target="https://m.media-amazon.com/images/W/WEBP_402378-T2/images/I/41UJEnTJpVL._SX300_SY300_QL70_FMwebp_.jpg" TargetMode="External"/><Relationship Id="rId689" Type="http://schemas.openxmlformats.org/officeDocument/2006/relationships/hyperlink" Target="https://m.media-amazon.com/images/I/41Peg4pz7fL._SX300_SY300_QL70_ML2_.jpg" TargetMode="External"/><Relationship Id="rId204" Type="http://schemas.openxmlformats.org/officeDocument/2006/relationships/hyperlink" Target="https://www.amazon.in/AmazonBasics-Nylon-Braided-Lightning-Cable/dp/B082T6GVLJ/ref=sr_1_113?qid=1672909129&amp;s=electronics&amp;sr=1-113" TargetMode="External"/><Relationship Id="rId688" Type="http://schemas.openxmlformats.org/officeDocument/2006/relationships/hyperlink" Target="https://www.amazon.in/SanDisk-Ultra%C2%AE-microSDXCTM-Warranty-Smartphones/dp/B0BDRVFDKP/ref=sr_1_12?qid=1672895748&amp;s=electronics&amp;sr=1-12" TargetMode="External"/><Relationship Id="rId203" Type="http://schemas.openxmlformats.org/officeDocument/2006/relationships/hyperlink" Target="https://m.media-amazon.com/images/I/31kw1RgU5yL._SX300_SY300_QL70_FMwebp_.jpg" TargetMode="External"/><Relationship Id="rId687" Type="http://schemas.openxmlformats.org/officeDocument/2006/relationships/hyperlink" Target="https://m.media-amazon.com/images/I/41ML8ZbPiiL._SY300_SX300_QL70_ML2_.jpg" TargetMode="External"/><Relationship Id="rId209" Type="http://schemas.openxmlformats.org/officeDocument/2006/relationships/hyperlink" Target="https://m.media-amazon.com/images/W/WEBP_402378-T2/images/I/41c80KrMZgL._SY445_SX342_QL70_FMwebp_.jpg" TargetMode="External"/><Relationship Id="rId208" Type="http://schemas.openxmlformats.org/officeDocument/2006/relationships/hyperlink" Target="https://www.amazon.in/MI-inches-Smart-Android-Bezel-Less/dp/B0B6F98KJJ/ref=sr_1_115?qid=1672909129&amp;s=electronics&amp;sr=1-115" TargetMode="External"/><Relationship Id="rId207" Type="http://schemas.openxmlformats.org/officeDocument/2006/relationships/hyperlink" Target="https://m.media-amazon.com/images/W/WEBP_402378-T2/images/I/41GTMteNtdL._SX300_SY300_QL70_FMwebp_.jpg" TargetMode="External"/><Relationship Id="rId682" Type="http://schemas.openxmlformats.org/officeDocument/2006/relationships/hyperlink" Target="https://www.amazon.in/OnePlus-Nord-Shadow-128GB-Storage/dp/B0B3CQBRB4/ref=sr_1_9?qid=1672895748&amp;s=electronics&amp;sr=1-9" TargetMode="External"/><Relationship Id="rId2360" Type="http://schemas.openxmlformats.org/officeDocument/2006/relationships/hyperlink" Target="https://www.amazon.in/Bajaj-Frore-1200-Brown-Ceiling/dp/B07SPVMSC6/ref=sr_1_192?qid=1672923600&amp;s=kitchen&amp;sr=1-192" TargetMode="External"/><Relationship Id="rId681" Type="http://schemas.openxmlformats.org/officeDocument/2006/relationships/hyperlink" Target="https://m.media-amazon.com/images/I/41qLZhKF5ZL._SX300_SY300_QL70_ML2_.jpg" TargetMode="External"/><Relationship Id="rId1030" Type="http://schemas.openxmlformats.org/officeDocument/2006/relationships/hyperlink" Target="https://www.amazon.in/Solero-MB301-Charging-480Mbps-1-5-Meter/dp/B08Y1SJVV5/ref=sr_1_234?qid=1672895814&amp;s=electronics&amp;sr=1-234" TargetMode="External"/><Relationship Id="rId2361" Type="http://schemas.openxmlformats.org/officeDocument/2006/relationships/hyperlink" Target="https://m.media-amazon.com/images/W/WEBP_402378-T1/images/I/31hgpO4BxQL._SY445_SX342_QL70_FMwebp_.jpg" TargetMode="External"/><Relationship Id="rId680" Type="http://schemas.openxmlformats.org/officeDocument/2006/relationships/hyperlink" Target="https://www.amazon.in/OnePlus-Nord-Jade-128GB-Storage/dp/B0B3CPQ5PF/ref=sr_1_8?qid=1672895748&amp;s=electronics&amp;sr=1-8" TargetMode="External"/><Relationship Id="rId1031" Type="http://schemas.openxmlformats.org/officeDocument/2006/relationships/hyperlink" Target="https://m.media-amazon.com/images/I/41DgrxyBPTL._SX300_SY300_QL70_ML2_.jpg" TargetMode="External"/><Relationship Id="rId2362" Type="http://schemas.openxmlformats.org/officeDocument/2006/relationships/hyperlink" Target="https://www.amazon.in/Venus-Weighing-Warranty-Included-Capacity/dp/B09H3BXWTK/ref=sr_1_193?qid=1672923600&amp;s=kitchen&amp;sr=1-193" TargetMode="External"/><Relationship Id="rId1032" Type="http://schemas.openxmlformats.org/officeDocument/2006/relationships/hyperlink" Target="https://www.amazon.in/Noise-Bluetooth-Calling-Display-Assistant/dp/B0B5GF6DQD/ref=sr_1_238?qid=1672895814&amp;s=electronics&amp;sr=1-238" TargetMode="External"/><Relationship Id="rId2363" Type="http://schemas.openxmlformats.org/officeDocument/2006/relationships/hyperlink" Target="https://m.media-amazon.com/images/W/WEBP_402378-T2/images/I/313jBpnrJVL._SX300_SY300_QL70_FMwebp_.jpg" TargetMode="External"/><Relationship Id="rId202" Type="http://schemas.openxmlformats.org/officeDocument/2006/relationships/hyperlink" Target="https://www.amazon.in/Dealfreez-Compatible-Silicone-Anti-Lost-D-Black/dp/B09BW334ML/ref=sr_1_112?qid=1672909129&amp;s=electronics&amp;sr=1-112" TargetMode="External"/><Relationship Id="rId686" Type="http://schemas.openxmlformats.org/officeDocument/2006/relationships/hyperlink" Target="https://www.amazon.in/Redmi-Segment-5000mAh-Battery-Leather/dp/B0BBN3WF7V/ref=sr_1_11?qid=1672895748&amp;s=electronics&amp;sr=1-11" TargetMode="External"/><Relationship Id="rId1033" Type="http://schemas.openxmlformats.org/officeDocument/2006/relationships/hyperlink" Target="https://m.media-amazon.com/images/I/412DrCgktiL._SX300_SY300_QL70_ML2_.jpg" TargetMode="External"/><Relationship Id="rId2364" Type="http://schemas.openxmlformats.org/officeDocument/2006/relationships/hyperlink" Target="https://www.amazon.in/Bajaj-ATX-750-Watt-Pop-up-Toaster/dp/B0073QGKAS/ref=sr_1_194?qid=1672923600&amp;s=kitchen&amp;sr=1-194" TargetMode="External"/><Relationship Id="rId201" Type="http://schemas.openxmlformats.org/officeDocument/2006/relationships/hyperlink" Target="https://m.media-amazon.com/images/I/41pA1xo-mIL._SX300_SY300_QL70_FMwebp_.jpg" TargetMode="External"/><Relationship Id="rId685" Type="http://schemas.openxmlformats.org/officeDocument/2006/relationships/hyperlink" Target="https://m.media-amazon.com/images/I/41JM3Ra+tiL._SY300_SX300_.jpg" TargetMode="External"/><Relationship Id="rId1034" Type="http://schemas.openxmlformats.org/officeDocument/2006/relationships/hyperlink" Target="https://www.amazon.in/Motorola-keypad-Mobile-Expandable-Battery/dp/B09JS94MBV/ref=sr_1_239?qid=1672895814&amp;s=electronics&amp;sr=1-239" TargetMode="External"/><Relationship Id="rId2365" Type="http://schemas.openxmlformats.org/officeDocument/2006/relationships/hyperlink" Target="https://m.media-amazon.com/images/I/51b5sh94f7L._SX300_SY300_QL70_FMwebp_.jpg" TargetMode="External"/><Relationship Id="rId200" Type="http://schemas.openxmlformats.org/officeDocument/2006/relationships/hyperlink" Target="https://www.amazon.in/Wayona-charging-Nylon-Braided-iPhone/dp/B08CHKQ8D4/ref=sr_1_111?qid=1672909129&amp;s=electronics&amp;sr=1-111" TargetMode="External"/><Relationship Id="rId684" Type="http://schemas.openxmlformats.org/officeDocument/2006/relationships/hyperlink" Target="https://www.amazon.in/Redmi-Storage-Segment-5000mAh-Battery/dp/B0BBN56J5H/ref=sr_1_10?qid=1672895748&amp;s=electronics&amp;sr=1-10" TargetMode="External"/><Relationship Id="rId1035" Type="http://schemas.openxmlformats.org/officeDocument/2006/relationships/hyperlink" Target="https://m.media-amazon.com/images/I/41-IPkI1Y5L._SX300_SY300_QL70_ML2_.jpg" TargetMode="External"/><Relationship Id="rId2366" Type="http://schemas.openxmlformats.org/officeDocument/2006/relationships/hyperlink" Target="https://www.amazon.in/Coway-Professional-Purifier-Anti-Virus-AP-1019C/dp/B08GJ57MKL/ref=sr_1_195?qid=1672923600&amp;s=kitchen&amp;sr=1-195" TargetMode="External"/><Relationship Id="rId683" Type="http://schemas.openxmlformats.org/officeDocument/2006/relationships/hyperlink" Target="https://m.media-amazon.com/images/I/41CB1rnC5tL._SX300_SY300_QL70_ML2_.jpg" TargetMode="External"/><Relationship Id="rId1036" Type="http://schemas.openxmlformats.org/officeDocument/2006/relationships/hyperlink" Target="https://www.amazon.in/Fire-Boltt-Smartwatch-Sports-Tracking-Silver/dp/B09YV463SW/ref=sr_1_242?qid=1672895821&amp;s=electronics&amp;sr=1-242" TargetMode="External"/><Relationship Id="rId2367" Type="http://schemas.openxmlformats.org/officeDocument/2006/relationships/hyperlink" Target="https://m.media-amazon.com/images/W/WEBP_402378-T1/images/I/31A-v4dVHmL._SX300_SY300_QL70_FMwebp_.jpg" TargetMode="External"/><Relationship Id="rId1026" Type="http://schemas.openxmlformats.org/officeDocument/2006/relationships/hyperlink" Target="https://www.amazon.in/Boult-Bluetooth-Smartwatch-Brightness-Waterproof/dp/B0BMVWKZ8G/ref=sr_1_230?qid=1672895814&amp;s=electronics&amp;sr=1-230" TargetMode="External"/><Relationship Id="rId2357" Type="http://schemas.openxmlformats.org/officeDocument/2006/relationships/hyperlink" Target="https://m.media-amazon.com/images/W/WEBP_402378-T2/images/I/31SFYZqCSeL._SX300_SY300_QL70_FMwebp_.jpg" TargetMode="External"/><Relationship Id="rId1027" Type="http://schemas.openxmlformats.org/officeDocument/2006/relationships/hyperlink" Target="https://m.media-amazon.com/images/I/31OgHTags6L._SX300_SY300_QL70_ML2_.jpg" TargetMode="External"/><Relationship Id="rId2358" Type="http://schemas.openxmlformats.org/officeDocument/2006/relationships/hyperlink" Target="https://www.amazon.in/Brayden-Portable-Smoothie-Blender-Rechargeable/dp/B07NRTCDS5/ref=sr_1_190?qid=1672923600&amp;s=kitchen&amp;sr=1-190" TargetMode="External"/><Relationship Id="rId1028" Type="http://schemas.openxmlformats.org/officeDocument/2006/relationships/hyperlink" Target="https://www.amazon.in/OnePlus-Display-Refresh-Multiple-Midnight/dp/B0BD92GDQH/ref=sr_1_231?qid=1672895814&amp;s=electronics&amp;sr=1-231" TargetMode="External"/><Relationship Id="rId2359" Type="http://schemas.openxmlformats.org/officeDocument/2006/relationships/hyperlink" Target="https://m.media-amazon.com/images/I/21qojQDoKWL._SX300_SY300_QL70_FMwebp_.jpg" TargetMode="External"/><Relationship Id="rId1029" Type="http://schemas.openxmlformats.org/officeDocument/2006/relationships/hyperlink" Target="https://m.media-amazon.com/images/I/31ew3okQR2L._SX300_SY300_QL70_ML2_.jpg" TargetMode="External"/><Relationship Id="rId679" Type="http://schemas.openxmlformats.org/officeDocument/2006/relationships/hyperlink" Target="https://m.media-amazon.com/images/I/41iEc0hf6TL._SX300_SY300_QL70_ML2_.jpg" TargetMode="External"/><Relationship Id="rId678" Type="http://schemas.openxmlformats.org/officeDocument/2006/relationships/hyperlink" Target="https://www.amazon.in/Redmi-Storage-Segment-5000mAh-Battery/dp/B0BBN4DZBD/ref=sr_1_7?qid=1672895748&amp;s=electronics&amp;sr=1-7" TargetMode="External"/><Relationship Id="rId677" Type="http://schemas.openxmlformats.org/officeDocument/2006/relationships/hyperlink" Target="https://m.media-amazon.com/images/I/41Wd9J6nfpL._SX300_SY300_QL70_ML2_.jpg" TargetMode="External"/><Relationship Id="rId676" Type="http://schemas.openxmlformats.org/officeDocument/2006/relationships/hyperlink" Target="https://www.amazon.in/20000mAh-Sandstone-Triple-Charging-Delivery/dp/B08HV83HL3/ref=sr_1_6?qid=1672895748&amp;s=electronics&amp;sr=1-6" TargetMode="External"/><Relationship Id="rId671" Type="http://schemas.openxmlformats.org/officeDocument/2006/relationships/hyperlink" Target="https://m.media-amazon.com/images/I/41sHRWXCfvL._SX300_SY300_QL70_ML2_.jpg" TargetMode="External"/><Relationship Id="rId670" Type="http://schemas.openxmlformats.org/officeDocument/2006/relationships/hyperlink" Target="https://www.amazon.in/Fire-Boltt-Bluetooth-Calling-Assistance-Resolution/dp/B0BF57RN3K/ref=sr_1_1?qid=1672895748&amp;s=electronics&amp;sr=1-1" TargetMode="External"/><Relationship Id="rId2350" Type="http://schemas.openxmlformats.org/officeDocument/2006/relationships/hyperlink" Target="https://www.amazon.in/Tata-Swach-Bulb-6000-Litre-Cartridge/dp/B07FXLC2G2/ref=sr_1_183?qid=1672923600&amp;s=kitchen&amp;sr=1-183" TargetMode="External"/><Relationship Id="rId1020" Type="http://schemas.openxmlformats.org/officeDocument/2006/relationships/hyperlink" Target="https://www.amazon.in/Redmi-Storage-Qualcomm%C2%AE-SnapdragonTM-Included/dp/B09QS9X16F/ref=sr_1_218?qid=1672895814&amp;s=electronics&amp;sr=1-218" TargetMode="External"/><Relationship Id="rId2351" Type="http://schemas.openxmlformats.org/officeDocument/2006/relationships/hyperlink" Target="https://m.media-amazon.com/images/W/WEBP_402378-T2/images/I/31CM9HiuvRL._SX300_SY300_QL70_FMwebp_.jpg" TargetMode="External"/><Relationship Id="rId1021" Type="http://schemas.openxmlformats.org/officeDocument/2006/relationships/hyperlink" Target="https://m.media-amazon.com/images/I/41zs4v3adaL._SX300_SY300_QL70_ML2_.jpg" TargetMode="External"/><Relationship Id="rId2352" Type="http://schemas.openxmlformats.org/officeDocument/2006/relationships/hyperlink" Target="https://www.amazon.in/Havells-Ambrose-1200mm-Ceiling-Gold/dp/B01LYU3BZF/ref=sr_1_187?qid=1672923600&amp;s=kitchen&amp;sr=1-187" TargetMode="External"/><Relationship Id="rId675" Type="http://schemas.openxmlformats.org/officeDocument/2006/relationships/hyperlink" Target="https://m.media-amazon.com/images/I/31grUs8OpvL._SX300_SY300_QL70_ML2_.jpg" TargetMode="External"/><Relationship Id="rId1022" Type="http://schemas.openxmlformats.org/officeDocument/2006/relationships/hyperlink" Target="https://www.amazon.in/Noise-Colorfit-Pro-Control-Cloudbased/dp/B08HV25BBQ/ref=sr_1_220?qid=1672895814&amp;s=electronics&amp;sr=1-220" TargetMode="External"/><Relationship Id="rId2353" Type="http://schemas.openxmlformats.org/officeDocument/2006/relationships/hyperlink" Target="https://m.media-amazon.com/images/I/51zhY6X2NqL._SX300_SY300_QL70_FMwebp_.jpg" TargetMode="External"/><Relationship Id="rId674" Type="http://schemas.openxmlformats.org/officeDocument/2006/relationships/hyperlink" Target="https://www.amazon.in/boAt-Wave-Call-Dedicated-Multi-Sport/dp/B0B5B6PQCT/ref=sr_1_5?qid=1672895748&amp;s=electronics&amp;sr=1-5" TargetMode="External"/><Relationship Id="rId1023" Type="http://schemas.openxmlformats.org/officeDocument/2006/relationships/hyperlink" Target="https://m.media-amazon.com/images/I/417k0DCw0GL._SX300_SY300_QL70_ML2_.jpg" TargetMode="External"/><Relationship Id="rId2354" Type="http://schemas.openxmlformats.org/officeDocument/2006/relationships/hyperlink" Target="https://www.amazon.in/PrettyKrafts-Canvas-Laundry-Storage-Black/dp/B083RC4WFJ/ref=sr_1_188?qid=1672923600&amp;s=kitchen&amp;sr=1-188" TargetMode="External"/><Relationship Id="rId673" Type="http://schemas.openxmlformats.org/officeDocument/2006/relationships/hyperlink" Target="https://m.media-amazon.com/images/I/41d69zua5LL._SX300_SY300_QL70_ML2_.jpg" TargetMode="External"/><Relationship Id="rId1024" Type="http://schemas.openxmlformats.org/officeDocument/2006/relationships/hyperlink" Target="https://www.amazon.in/Redmi-Note-11T-5G-Aquamarine/dp/B09LJ116B5/ref=sr_1_221?qid=1672895814&amp;s=electronics&amp;sr=1-221" TargetMode="External"/><Relationship Id="rId2355" Type="http://schemas.openxmlformats.org/officeDocument/2006/relationships/hyperlink" Target="https://m.media-amazon.com/images/W/WEBP_402378-T2/images/I/31kDhgD+VYL._SX300_SY300_.jpg" TargetMode="External"/><Relationship Id="rId672" Type="http://schemas.openxmlformats.org/officeDocument/2006/relationships/hyperlink" Target="https://www.amazon.in/Fire-Boltt-Phoenix-Bluetooth-Calling-Monitoring/dp/B0B3RRWSF6/ref=sr_1_4?qid=1672895748&amp;s=electronics&amp;sr=1-4" TargetMode="External"/><Relationship Id="rId1025" Type="http://schemas.openxmlformats.org/officeDocument/2006/relationships/hyperlink" Target="https://m.media-amazon.com/images/I/41OEfM3qYLL._SX300_SY300_QL70_ML2_.jpg" TargetMode="External"/><Relationship Id="rId2356" Type="http://schemas.openxmlformats.org/officeDocument/2006/relationships/hyperlink" Target="https://www.amazon.in/FABWARE-Lint-Remover-Clothes-Furniture/dp/B09SFRNKSR/ref=sr_1_189?qid=1672923600&amp;s=kitchen&amp;sr=1-189" TargetMode="External"/><Relationship Id="rId190" Type="http://schemas.openxmlformats.org/officeDocument/2006/relationships/hyperlink" Target="https://www.amazon.in/TCL-inches-Certified-Android-40S6505/dp/B09T3KB6JZ/ref=sr_1_103?qid=1672909129&amp;s=electronics&amp;sr=1-103" TargetMode="External"/><Relationship Id="rId194" Type="http://schemas.openxmlformats.org/officeDocument/2006/relationships/hyperlink" Target="https://www.amazon.in/LOHAYA-Remote-Compatible-Control-Please/dp/B093ZNQZ2Y/ref=sr_1_108?qid=1672909129&amp;s=electronics&amp;sr=1-108" TargetMode="External"/><Relationship Id="rId193" Type="http://schemas.openxmlformats.org/officeDocument/2006/relationships/hyperlink" Target="https://m.media-amazon.com/images/I/21PB1kWQWdL._SX300_SY300_QL70_FMwebp_.jpg" TargetMode="External"/><Relationship Id="rId192" Type="http://schemas.openxmlformats.org/officeDocument/2006/relationships/hyperlink" Target="https://www.amazon.in/ZEBRONICS-ZEB-USB150WF1-Supports-encryption-Standards/dp/B093QCY6YJ/ref=sr_1_104?qid=1672909129&amp;s=electronics&amp;sr=1-104" TargetMode="External"/><Relationship Id="rId191" Type="http://schemas.openxmlformats.org/officeDocument/2006/relationships/hyperlink" Target="https://m.media-amazon.com/images/W/WEBP_402378-T2/images/I/317-HiMYIgS._SY300_SX300_QL70_FMwebp_.jpg" TargetMode="External"/><Relationship Id="rId187" Type="http://schemas.openxmlformats.org/officeDocument/2006/relationships/hyperlink" Target="https://m.media-amazon.com/images/W/WEBP_402378-T1/images/I/31Uqr+A2THL._SY300_SX300_.jpg" TargetMode="External"/><Relationship Id="rId186" Type="http://schemas.openxmlformats.org/officeDocument/2006/relationships/hyperlink" Target="https://www.amazon.in/Deuce-300-Resistant-Transmission-Mercurial/dp/B08HDH26JX/ref=sr_1_101?qid=1672909129&amp;s=electronics&amp;sr=1-101" TargetMode="External"/><Relationship Id="rId185" Type="http://schemas.openxmlformats.org/officeDocument/2006/relationships/hyperlink" Target="https://m.media-amazon.com/images/W/WEBP_402378-T1/images/I/4112nea7JlL._SX300_SY300_QL70_FMwebp_.jpg" TargetMode="External"/><Relationship Id="rId184" Type="http://schemas.openxmlformats.org/officeDocument/2006/relationships/hyperlink" Target="https://www.amazon.in/OnePlus-inches-Smart-Android-Black/dp/B09Q5P2MT3/ref=sr_1_100?qid=1672909129&amp;s=electronics&amp;sr=1-100" TargetMode="External"/><Relationship Id="rId189" Type="http://schemas.openxmlformats.org/officeDocument/2006/relationships/hyperlink" Target="https://m.media-amazon.com/images/W/WEBP_402378-T1/images/I/41mMrtrwgyL._SY300_SX300_QL70_FMwebp_.jpg" TargetMode="External"/><Relationship Id="rId188" Type="http://schemas.openxmlformats.org/officeDocument/2006/relationships/hyperlink" Target="https://www.amazon.in/Lapster-Micro-SuperSpeed-hard-cable/dp/B09VT6JKRP/ref=sr_1_102?qid=1672909129&amp;s=electronics&amp;sr=1-102" TargetMode="External"/><Relationship Id="rId183" Type="http://schemas.openxmlformats.org/officeDocument/2006/relationships/hyperlink" Target="https://m.media-amazon.com/images/I/51F6FClq10L._SX300_SY300_QL70_FMwebp_.jpg" TargetMode="External"/><Relationship Id="rId182" Type="http://schemas.openxmlformats.org/officeDocument/2006/relationships/hyperlink" Target="https://www.amazon.in/Receiver-300Mbps-802-11b-Wireless-Network/dp/B0141EZMAI/ref=sr_1_99?qid=1672909129&amp;s=electronics&amp;sr=1-99" TargetMode="External"/><Relationship Id="rId181" Type="http://schemas.openxmlformats.org/officeDocument/2006/relationships/hyperlink" Target="https://m.media-amazon.com/images/I/31mgo4D-kPL._SX300_SY300_QL70_FMwebp_.jpg" TargetMode="External"/><Relationship Id="rId180" Type="http://schemas.openxmlformats.org/officeDocument/2006/relationships/hyperlink" Target="https://www.amazon.in/Wayona-Braided-WN3LG2-Syncing-Charging/dp/B07JH1C41D/ref=sr_1_98?qid=1672909129&amp;s=electronics&amp;sr=1-98" TargetMode="External"/><Relationship Id="rId176" Type="http://schemas.openxmlformats.org/officeDocument/2006/relationships/hyperlink" Target="https://www.amazon.in/Samsung-inches-Crystal-Ultra-UA43AUE60AKLXL/dp/B092BJMT8Q/ref=sr_1_96?qid=1672909128&amp;s=electronics&amp;sr=1-96" TargetMode="External"/><Relationship Id="rId175" Type="http://schemas.openxmlformats.org/officeDocument/2006/relationships/hyperlink" Target="https://m.media-amazon.com/images/I/41RVzq6GiIL._SY300_SX300_QL70_FMwebp_.jpg" TargetMode="External"/><Relationship Id="rId174" Type="http://schemas.openxmlformats.org/officeDocument/2006/relationships/hyperlink" Target="https://www.amazon.in/Acer-inches-Ultra-Android-AR50AR2851UDFL/dp/B0B1YZX72F/ref=sr_1_95?qid=1672909128&amp;s=electronics&amp;sr=1-95" TargetMode="External"/><Relationship Id="rId173" Type="http://schemas.openxmlformats.org/officeDocument/2006/relationships/hyperlink" Target="https://m.media-amazon.com/images/W/WEBP_402378-T1/images/I/41imW51RweL._SY300_SX300_QL70_FMwebp_.jpg" TargetMode="External"/><Relationship Id="rId179" Type="http://schemas.openxmlformats.org/officeDocument/2006/relationships/hyperlink" Target="https://m.media-amazon.com/images/I/412fvb7k2FL._SX300_SY300_QL70_FMwebp_.jpg" TargetMode="External"/><Relationship Id="rId178" Type="http://schemas.openxmlformats.org/officeDocument/2006/relationships/hyperlink" Target="https://www.amazon.in/Lapster-compatible-OnePlus-charging-Compatible/dp/B0BMXMLSMM/ref=sr_1_97?qid=1672909129&amp;s=electronics&amp;sr=1-97" TargetMode="External"/><Relationship Id="rId177" Type="http://schemas.openxmlformats.org/officeDocument/2006/relationships/hyperlink" Target="https://m.media-amazon.com/images/W/WEBP_402378-T2/images/I/3135yilFsfL._SY445_SX342_QL70_FMwebp_.jpg" TargetMode="External"/><Relationship Id="rId1910" Type="http://schemas.openxmlformats.org/officeDocument/2006/relationships/hyperlink" Target="https://www.amazon.in/Essentials-Sleeve-Microsoft-Surface-Go/dp/B07LFWP97N/ref=sr_1_413?qid=1672903016&amp;s=computers&amp;sr=1-413" TargetMode="External"/><Relationship Id="rId1911" Type="http://schemas.openxmlformats.org/officeDocument/2006/relationships/hyperlink" Target="https://m.media-amazon.com/images/W/WEBP_402378-T1/images/I/41Uk8sX-WkL._SX300_SY300_QL70_FMwebp_.jpg" TargetMode="External"/><Relationship Id="rId1912" Type="http://schemas.openxmlformats.org/officeDocument/2006/relationships/hyperlink" Target="https://www.amazon.in/Parker-Vector-Camouflage-Gift-Set/dp/B0746N6WML/ref=sr_1_414?qid=1672903016&amp;s=computers&amp;sr=1-414" TargetMode="External"/><Relationship Id="rId1913" Type="http://schemas.openxmlformats.org/officeDocument/2006/relationships/hyperlink" Target="https://m.media-amazon.com/images/I/41VDUqScJFL._SX300_SY300_QL70_FMwebp_.jpg" TargetMode="External"/><Relationship Id="rId1914" Type="http://schemas.openxmlformats.org/officeDocument/2006/relationships/hyperlink" Target="https://www.amazon.in/TP-Link-Archer-A6-Wireless-Internet/dp/B07W9KYT62/ref=sr_1_415?qid=1672903016&amp;s=computers&amp;sr=1-415" TargetMode="External"/><Relationship Id="rId1915" Type="http://schemas.openxmlformats.org/officeDocument/2006/relationships/hyperlink" Target="https://m.media-amazon.com/images/W/WEBP_402378-T1/images/I/41SNaWjuZWL._SX300_SY300_QL70_FMwebp_.jpg" TargetMode="External"/><Relationship Id="rId1916" Type="http://schemas.openxmlformats.org/officeDocument/2006/relationships/hyperlink" Target="https://www.amazon.in/CEDO-OnePlus-Charging-Compatible-Devices/dp/B0B5ZF3NRK/ref=sr_1_416?qid=1672903016&amp;s=computers&amp;sr=1-416" TargetMode="External"/><Relationship Id="rId1917" Type="http://schemas.openxmlformats.org/officeDocument/2006/relationships/hyperlink" Target="https://m.media-amazon.com/images/W/WEBP_402378-T2/images/I/31ulmi5lTYL._SX300_SY300_QL70_FMwebp_.jpg" TargetMode="External"/><Relationship Id="rId1918" Type="http://schemas.openxmlformats.org/officeDocument/2006/relationships/hyperlink" Target="https://www.amazon.in/HP-DeskJet-2723-Wireless-Printer/dp/B08D9MNH4B/ref=sr_1_418?qid=1672903016&amp;s=computers&amp;sr=1-418" TargetMode="External"/><Relationship Id="rId1919" Type="http://schemas.openxmlformats.org/officeDocument/2006/relationships/hyperlink" Target="https://m.media-amazon.com/images/I/31gNcDrEskL._SX300_SY300_QL70_FMwebp_.jpg" TargetMode="External"/><Relationship Id="rId1900" Type="http://schemas.openxmlformats.org/officeDocument/2006/relationships/hyperlink" Target="https://www.amazon.in/Lightweight-Portable-Aluminum-Photography-DLS-9FEET/dp/B088GXTJM3/ref=sr_1_408?qid=1672903014&amp;s=computers&amp;sr=1-408" TargetMode="External"/><Relationship Id="rId1901" Type="http://schemas.openxmlformats.org/officeDocument/2006/relationships/hyperlink" Target="https://m.media-amazon.com/images/I/51h6eqwfePS._SX300_SY300_QL70_FMwebp_.jpg" TargetMode="External"/><Relationship Id="rId1902" Type="http://schemas.openxmlformats.org/officeDocument/2006/relationships/hyperlink" Target="https://www.amazon.in/Classmate-Pulse-Subject-Notebook-Single/dp/B099S26HWG/ref=sr_1_409?qid=1672903016&amp;s=computers&amp;sr=1-409" TargetMode="External"/><Relationship Id="rId1903" Type="http://schemas.openxmlformats.org/officeDocument/2006/relationships/hyperlink" Target="https://m.media-amazon.com/images/I/31rWKVEYZOL._SX300_SY300_QL70_FMwebp_.jpg" TargetMode="External"/><Relationship Id="rId1904" Type="http://schemas.openxmlformats.org/officeDocument/2006/relationships/hyperlink" Target="https://www.amazon.in/Scarters-Office-Keyboard-Splash-Proof-Leather/dp/B08461VC1Z/ref=sr_1_410?qid=1672903016&amp;s=computers&amp;sr=1-410" TargetMode="External"/><Relationship Id="rId1905" Type="http://schemas.openxmlformats.org/officeDocument/2006/relationships/hyperlink" Target="https://m.media-amazon.com/images/I/51yFKniMhcL._SX300_SY300_QL70_FMwebp_.jpg" TargetMode="External"/><Relationship Id="rId1906" Type="http://schemas.openxmlformats.org/officeDocument/2006/relationships/hyperlink" Target="https://www.amazon.in/Casio-MJ-120D-Electronic-Calculator/dp/B00K32PEW4/ref=sr_1_411?qid=1672903016&amp;s=computers&amp;sr=1-411" TargetMode="External"/><Relationship Id="rId1907" Type="http://schemas.openxmlformats.org/officeDocument/2006/relationships/hyperlink" Target="https://m.media-amazon.com/images/I/41611VFTGwL._SY300_SX300_QL70_FMwebp_.jpg" TargetMode="External"/><Relationship Id="rId1908" Type="http://schemas.openxmlformats.org/officeDocument/2006/relationships/hyperlink" Target="https://www.amazon.in/Redmi-inches-Ready-L32M6-RA-Android/dp/B09F9YQQ7B/ref=sr_1_412?qid=1672903016&amp;s=computers&amp;sr=1-412" TargetMode="External"/><Relationship Id="rId1909" Type="http://schemas.openxmlformats.org/officeDocument/2006/relationships/hyperlink" Target="https://m.media-amazon.com/images/W/WEBP_402378-T2/images/I/51rzz4zoUBL._SX300_SY300_QL70_FMwebp_.jpg" TargetMode="External"/><Relationship Id="rId198" Type="http://schemas.openxmlformats.org/officeDocument/2006/relationships/hyperlink" Target="https://www.amazon.in/TP-Link-TL-UE300-Gigabit-Ethernet-Network/dp/B00V4BGDKU/ref=sr_1_110?qid=1672909129&amp;s=electronics&amp;sr=1-110" TargetMode="External"/><Relationship Id="rId197" Type="http://schemas.openxmlformats.org/officeDocument/2006/relationships/hyperlink" Target="https://m.media-amazon.com/images/W/WEBP_402378-T1/images/I/219039qa+PL._SY300_SX300_.jpg" TargetMode="External"/><Relationship Id="rId196" Type="http://schemas.openxmlformats.org/officeDocument/2006/relationships/hyperlink" Target="https://www.amazon.in/Gilary-Charging-Braided-Magnetic-Charger/dp/B08LKS3LSP/ref=sr_1_109?qid=1672909129&amp;s=electronics&amp;sr=1-109" TargetMode="External"/><Relationship Id="rId195" Type="http://schemas.openxmlformats.org/officeDocument/2006/relationships/hyperlink" Target="https://m.media-amazon.com/images/W/WEBP_402378-T1/images/I/41nGfip4QuS._SX300_SY300_QL70_FMwebp_.jpg" TargetMode="External"/><Relationship Id="rId199" Type="http://schemas.openxmlformats.org/officeDocument/2006/relationships/hyperlink" Target="https://m.media-amazon.com/images/W/WEBP_402378-T1/images/I/41fRMsvSy8L._SY445_SX342_QL70_FMwebp_.jpg" TargetMode="External"/><Relationship Id="rId150" Type="http://schemas.openxmlformats.org/officeDocument/2006/relationships/hyperlink" Target="https://www.amazon.in/boAt-A750-Tangle-free-Transmission-Rebellious/dp/B09RWZRCP1/ref=sr_1_83?qid=1672909128&amp;s=electronics&amp;sr=1-83" TargetMode="External"/><Relationship Id="rId149" Type="http://schemas.openxmlformats.org/officeDocument/2006/relationships/hyperlink" Target="https://m.media-amazon.com/images/I/41jlh3c7UbL._SX300_SY300_QL70_FMwebp_.jpg" TargetMode="External"/><Relationship Id="rId148" Type="http://schemas.openxmlformats.org/officeDocument/2006/relationships/hyperlink" Target="https://www.amazon.in/Pinnaclz-Original-Micro-USB-Charging/dp/B08R69VDHT/ref=sr_1_82?qid=1672909128&amp;s=electronics&amp;sr=1-82" TargetMode="External"/><Relationship Id="rId1090" Type="http://schemas.openxmlformats.org/officeDocument/2006/relationships/hyperlink" Target="https://www.amazon.in/iQOO-Sunset-Storage-Qualcomm-Snapdragon/dp/B07WHS7MZ1/ref=sr_1_336?qid=1672895842&amp;s=electronics&amp;sr=1-336" TargetMode="External"/><Relationship Id="rId1091" Type="http://schemas.openxmlformats.org/officeDocument/2006/relationships/hyperlink" Target="https://m.media-amazon.com/images/I/41lnTFZGz9L._SX300_SY300_QL70_ML2_.jpg" TargetMode="External"/><Relationship Id="rId1092" Type="http://schemas.openxmlformats.org/officeDocument/2006/relationships/hyperlink" Target="https://www.amazon.in/SHREENOVA-Bluetooth-Fitness-Activity-Tracker/dp/B0BBVKRP7B/ref=sr_1_338?qid=1672895850&amp;s=electronics&amp;sr=1-338" TargetMode="External"/><Relationship Id="rId1093" Type="http://schemas.openxmlformats.org/officeDocument/2006/relationships/hyperlink" Target="https://m.media-amazon.com/images/I/41UhF7l9I4L._SX300_SY300_QL70_ML2_.jpg" TargetMode="External"/><Relationship Id="rId1094" Type="http://schemas.openxmlformats.org/officeDocument/2006/relationships/hyperlink" Target="https://www.amazon.in/POCO-C31-Shadow-Gray-RAM/dp/B09NY7W8YD/ref=sr_1_353?qid=1672895850&amp;s=electronics&amp;sr=1-353" TargetMode="External"/><Relationship Id="rId143" Type="http://schemas.openxmlformats.org/officeDocument/2006/relationships/hyperlink" Target="https://m.media-amazon.com/images/W/WEBP_402378-T2/images/I/41SNaWjuZWL._SX300_SY300_QL70_FMwebp_.jpg" TargetMode="External"/><Relationship Id="rId1095" Type="http://schemas.openxmlformats.org/officeDocument/2006/relationships/hyperlink" Target="https://m.media-amazon.com/images/I/21yMfxVmNuL._SX300_SY300_QL70_ML2_.jpg" TargetMode="External"/><Relationship Id="rId142" Type="http://schemas.openxmlformats.org/officeDocument/2006/relationships/hyperlink" Target="https://www.amazon.in/oraimo-Charging-Syncing-Indicator-Compatible/dp/B0B86CDHL1/ref=sr_1_79?qid=1672909128&amp;s=electronics&amp;sr=1-79" TargetMode="External"/><Relationship Id="rId1096" Type="http://schemas.openxmlformats.org/officeDocument/2006/relationships/hyperlink" Target="https://www.amazon.in/Noise_Colorfit-Charger-Magnetic-Charging-Adapter/dp/B0BMM7R92G/ref=sr_1_354?qid=1672895850&amp;s=electronics&amp;sr=1-354" TargetMode="External"/><Relationship Id="rId141" Type="http://schemas.openxmlformats.org/officeDocument/2006/relationships/hyperlink" Target="https://m.media-amazon.com/images/I/41gztmbiIgL._SX300_SY300_QL70_FMwebp_.jpg" TargetMode="External"/><Relationship Id="rId1097" Type="http://schemas.openxmlformats.org/officeDocument/2006/relationships/hyperlink" Target="https://m.media-amazon.com/images/I/411fc62wnpL._SX300_SY300_QL70_ML2_.jpg" TargetMode="External"/><Relationship Id="rId140" Type="http://schemas.openxmlformats.org/officeDocument/2006/relationships/hyperlink" Target="https://www.amazon.in/AmazonBasics-Type-C-USB-Male-Cable/dp/B01GGKYKQM/ref=sr_1_77?qid=1672909128&amp;s=electronics&amp;sr=1-77" TargetMode="External"/><Relationship Id="rId1098" Type="http://schemas.openxmlformats.org/officeDocument/2006/relationships/hyperlink" Target="https://www.amazon.in/POPIO-Tempered-Protector-Compatible-Installation/dp/B08M66K48D/ref=sr_1_356?qid=1672895850&amp;s=electronics&amp;sr=1-356" TargetMode="External"/><Relationship Id="rId147" Type="http://schemas.openxmlformats.org/officeDocument/2006/relationships/hyperlink" Target="https://m.media-amazon.com/images/I/41gFqSHngyL._SX300_SY300_QL70_FMwebp_.jpg" TargetMode="External"/><Relationship Id="rId1099" Type="http://schemas.openxmlformats.org/officeDocument/2006/relationships/hyperlink" Target="https://m.media-amazon.com/images/I/41YwW+O-SKL._SY300_SX300_.jpg" TargetMode="External"/><Relationship Id="rId146" Type="http://schemas.openxmlformats.org/officeDocument/2006/relationships/hyperlink" Target="https://www.amazon.in/Redmi-inches-Ultra-Android-L43R7-7AIN/dp/B09RFC46VP/ref=sr_1_81?qid=1672909128&amp;s=electronics&amp;sr=1-81" TargetMode="External"/><Relationship Id="rId145" Type="http://schemas.openxmlformats.org/officeDocument/2006/relationships/hyperlink" Target="https://m.media-amazon.com/images/W/WEBP_402378-T2/images/I/41w1didcczL._SY300_SX300_QL70_FMwebp_.jpg" TargetMode="External"/><Relationship Id="rId144" Type="http://schemas.openxmlformats.org/officeDocument/2006/relationships/hyperlink" Target="https://www.amazon.in/CEDO-OnePlus-Charging-Compatible-Devices/dp/B0B5ZF3NRK/ref=sr_1_80?qid=1672909128&amp;s=electronics&amp;sr=1-80" TargetMode="External"/><Relationship Id="rId139" Type="http://schemas.openxmlformats.org/officeDocument/2006/relationships/hyperlink" Target="https://m.media-amazon.com/images/W/WEBP_402378-T1/images/I/31-BRsjrvDL._SY300_SX300_QL70_FMwebp_.jpg" TargetMode="External"/><Relationship Id="rId138" Type="http://schemas.openxmlformats.org/officeDocument/2006/relationships/hyperlink" Target="https://www.amazon.in/Model-P4-Swivel-32-55-inch-Motion-Cantilever/dp/B07966M8XH/ref=sr_1_76?qid=1672909128&amp;s=electronics&amp;sr=1-76" TargetMode="External"/><Relationship Id="rId137" Type="http://schemas.openxmlformats.org/officeDocument/2006/relationships/hyperlink" Target="https://m.media-amazon.com/images/I/41+mgWz7knL._SX300_SY300_.jpg" TargetMode="External"/><Relationship Id="rId1080" Type="http://schemas.openxmlformats.org/officeDocument/2006/relationships/hyperlink" Target="https://www.amazon.in/LIRAMARK-Webcam-Blocker-Computer-MacBook/dp/B08BQ947H3/ref=sr_1_317?qid=1672895842&amp;s=electronics&amp;sr=1-317" TargetMode="External"/><Relationship Id="rId1081" Type="http://schemas.openxmlformats.org/officeDocument/2006/relationships/hyperlink" Target="https://m.media-amazon.com/images/I/31kw1RgU5yL._SX300_SY300_QL70_ML2_.jpg" TargetMode="External"/><Relationship Id="rId1082" Type="http://schemas.openxmlformats.org/officeDocument/2006/relationships/hyperlink" Target="https://www.amazon.in/AmazonBasics-Nylon-Braided-Lightning-Cable/dp/B082T6V3DT/ref=sr_1_320?qid=1672895842&amp;s=electronics&amp;sr=1-320" TargetMode="External"/><Relationship Id="rId1083" Type="http://schemas.openxmlformats.org/officeDocument/2006/relationships/hyperlink" Target="https://m.media-amazon.com/images/I/41tRgeQp9-L._SX300_SY300_QL70_ML2_.jpg" TargetMode="External"/><Relationship Id="rId132" Type="http://schemas.openxmlformats.org/officeDocument/2006/relationships/hyperlink" Target="https://www.amazon.in/AmazonBasics-High-Speed-Cable-2-Pack-Black/dp/B014I8SX4Y/ref=sr_1_73?qid=1672909128&amp;s=electronics&amp;sr=1-73" TargetMode="External"/><Relationship Id="rId1084" Type="http://schemas.openxmlformats.org/officeDocument/2006/relationships/hyperlink" Target="https://www.amazon.in/Nokia-8210-4G-Display-Wireless/dp/B0B7DHSKS7/ref=sr_1_326?qid=1672895842&amp;s=electronics&amp;sr=1-326" TargetMode="External"/><Relationship Id="rId131" Type="http://schemas.openxmlformats.org/officeDocument/2006/relationships/hyperlink" Target="https://m.media-amazon.com/images/I/41eJqkFjCRL._SY300_SX300_QL70_FMwebp_.jpg" TargetMode="External"/><Relationship Id="rId1085" Type="http://schemas.openxmlformats.org/officeDocument/2006/relationships/hyperlink" Target="https://m.media-amazon.com/images/I/4155YhLwDiL._SX300_SY300_QL70_ML2_.jpg" TargetMode="External"/><Relationship Id="rId130" Type="http://schemas.openxmlformats.org/officeDocument/2006/relationships/hyperlink" Target="https://www.amazon.in/Redmi-inches-Ready-L32M6-RA-Android/dp/B09F9YQQ7B/ref=sr_1_72?qid=1672909126&amp;s=electronics&amp;sr=1-72" TargetMode="External"/><Relationship Id="rId1086" Type="http://schemas.openxmlformats.org/officeDocument/2006/relationships/hyperlink" Target="https://www.amazon.in/Sounce-Protective-Case-Xtend-Unbreakable/dp/B09SJ1FTYV/ref=sr_1_329?qid=1672895842&amp;s=electronics&amp;sr=1-329" TargetMode="External"/><Relationship Id="rId1087" Type="http://schemas.openxmlformats.org/officeDocument/2006/relationships/hyperlink" Target="https://m.media-amazon.com/images/I/418vxJS4AML._SX300_SY300_QL70_ML2_.jpg" TargetMode="External"/><Relationship Id="rId136" Type="http://schemas.openxmlformats.org/officeDocument/2006/relationships/hyperlink" Target="https://www.amazon.in/Acer-inches-Ready-AR32NSV53HD-Black/dp/B0B9XN9S3W/ref=sr_1_75?qid=1672909128&amp;s=electronics&amp;sr=1-75" TargetMode="External"/><Relationship Id="rId1088" Type="http://schemas.openxmlformats.org/officeDocument/2006/relationships/hyperlink" Target="https://www.amazon.in/Samsung-Storage-sAmoled-Purchased-Separately/dp/B09XJ5LD6L/ref=sr_1_333?qid=1672895842&amp;s=electronics&amp;sr=1-333" TargetMode="External"/><Relationship Id="rId135" Type="http://schemas.openxmlformats.org/officeDocument/2006/relationships/hyperlink" Target="https://m.media-amazon.com/images/I/51FicDnawaL._SY300_SX300_QL70_FMwebp_.jpg" TargetMode="External"/><Relationship Id="rId1089" Type="http://schemas.openxmlformats.org/officeDocument/2006/relationships/hyperlink" Target="https://m.media-amazon.com/images/I/41UwKwpK40L._SX300_SY300_QL70_ML2_.jpg" TargetMode="External"/><Relationship Id="rId134" Type="http://schemas.openxmlformats.org/officeDocument/2006/relationships/hyperlink" Target="https://www.amazon.in/Portronics-Konnect-Charge-Charging-Resistant/dp/B09Q8HMKZX/ref=sr_1_74?qid=1672909128&amp;s=electronics&amp;sr=1-74" TargetMode="External"/><Relationship Id="rId133" Type="http://schemas.openxmlformats.org/officeDocument/2006/relationships/hyperlink" Target="https://m.media-amazon.com/images/I/41x3iKbD-+L._SX342_SY445_.jpg" TargetMode="External"/><Relationship Id="rId172" Type="http://schemas.openxmlformats.org/officeDocument/2006/relationships/hyperlink" Target="https://www.amazon.in/OnePlus-43-inches-Android-Pro/dp/B09VCHLSJF/ref=sr_1_94?qid=1672909128&amp;s=electronics&amp;sr=1-94" TargetMode="External"/><Relationship Id="rId171" Type="http://schemas.openxmlformats.org/officeDocument/2006/relationships/hyperlink" Target="https://m.media-amazon.com/images/W/WEBP_402378-T2/images/I/51ovMTXv9RL._SX300_SY300_QL70_FMwebp_.jpg" TargetMode="External"/><Relationship Id="rId170" Type="http://schemas.openxmlformats.org/officeDocument/2006/relationships/hyperlink" Target="https://www.amazon.in/Wayona-Cable-Braided-Charger-Smartphones/dp/B07GVGTSLN/ref=sr_1_93?qid=1672909128&amp;s=electronics&amp;sr=1-93" TargetMode="External"/><Relationship Id="rId165" Type="http://schemas.openxmlformats.org/officeDocument/2006/relationships/hyperlink" Target="https://m.media-amazon.com/images/I/41M9BBMSUdL._SX300_SY300_QL70_FMwebp_.jpg" TargetMode="External"/><Relationship Id="rId164" Type="http://schemas.openxmlformats.org/officeDocument/2006/relationships/hyperlink" Target="https://www.amazon.in/FLiX-Charging-480Mbps-Devices-XCD-C12/dp/B09NKZXMWJ/ref=sr_1_90?qid=1672909128&amp;s=electronics&amp;sr=1-90" TargetMode="External"/><Relationship Id="rId163" Type="http://schemas.openxmlformats.org/officeDocument/2006/relationships/hyperlink" Target="https://m.media-amazon.com/images/W/WEBP_402378-T2/images/I/31DDGpem3OL._SY445_SX342_QL70_FMwebp_.jpg" TargetMode="External"/><Relationship Id="rId162" Type="http://schemas.openxmlformats.org/officeDocument/2006/relationships/hyperlink" Target="https://www.amazon.in/Wayona-Braided-Syncing-Charging-iPhone/dp/B07LGT55SJ/ref=sr_1_89?qid=1672909128&amp;s=electronics&amp;sr=1-89" TargetMode="External"/><Relationship Id="rId169" Type="http://schemas.openxmlformats.org/officeDocument/2006/relationships/hyperlink" Target="https://m.media-amazon.com/images/W/WEBP_402378-T1/images/I/41J6oGU8w5L._SX300_SY300_QL70_FMwebp_.jpg" TargetMode="External"/><Relationship Id="rId168" Type="http://schemas.openxmlformats.org/officeDocument/2006/relationships/hyperlink" Target="https://www.amazon.in/boAt-350-Cable-Carbon-Black/dp/B0974H97TJ/ref=sr_1_92?qid=1672909128&amp;s=electronics&amp;sr=1-92" TargetMode="External"/><Relationship Id="rId167" Type="http://schemas.openxmlformats.org/officeDocument/2006/relationships/hyperlink" Target="https://m.media-amazon.com/images/I/412XfBAEikL._SX300_SY300_QL70_FMwebp_.jpg" TargetMode="External"/><Relationship Id="rId166" Type="http://schemas.openxmlformats.org/officeDocument/2006/relationships/hyperlink" Target="https://www.amazon.in/Skywall-81-28-inches-Smart-32SWELS-PRO/dp/B08QX1CC14/ref=sr_1_91?qid=1672909128&amp;s=electronics&amp;sr=1-91" TargetMode="External"/><Relationship Id="rId161" Type="http://schemas.openxmlformats.org/officeDocument/2006/relationships/hyperlink" Target="https://m.media-amazon.com/images/W/WEBP_402378-T2/images/I/41xmv3WPs7L._SX300_SY300_QL70_FMwebp_.jpg" TargetMode="External"/><Relationship Id="rId160" Type="http://schemas.openxmlformats.org/officeDocument/2006/relationships/hyperlink" Target="https://www.amazon.in/Basesailor-2nd-generation-Firestick-Remote/dp/B0BCZCQTJX/ref=sr_1_88?qid=1672909128&amp;s=electronics&amp;sr=1-88" TargetMode="External"/><Relationship Id="rId159" Type="http://schemas.openxmlformats.org/officeDocument/2006/relationships/hyperlink" Target="https://m.media-amazon.com/images/I/31C4z2M8TiL._SX300_SY300_QL70_FMwebp_.jpg" TargetMode="External"/><Relationship Id="rId154" Type="http://schemas.openxmlformats.org/officeDocument/2006/relationships/hyperlink" Target="https://www.amazon.in/Ambrane-Charging-Neckband-Wireless-ACT/dp/B09YLXYP7Y/ref=sr_1_85?qid=1672909128&amp;s=electronics&amp;sr=1-85" TargetMode="External"/><Relationship Id="rId153" Type="http://schemas.openxmlformats.org/officeDocument/2006/relationships/hyperlink" Target="https://m.media-amazon.com/images/W/WEBP_402378-T1/images/I/31l-eZHBfKL._SX300_SY300_QL70_FMwebp_.jpg" TargetMode="External"/><Relationship Id="rId152" Type="http://schemas.openxmlformats.org/officeDocument/2006/relationships/hyperlink" Target="https://www.amazon.in/Ambrane-ABDC-10-Charging-Transmission-Compatible/dp/B09CMP1SC8/ref=sr_1_84?qid=1672909128&amp;s=electronics&amp;sr=1-84" TargetMode="External"/><Relationship Id="rId151" Type="http://schemas.openxmlformats.org/officeDocument/2006/relationships/hyperlink" Target="https://m.media-amazon.com/images/I/31x3IUfMneL._SX300_SY300_QL70_FMwebp_.jpg" TargetMode="External"/><Relationship Id="rId158" Type="http://schemas.openxmlformats.org/officeDocument/2006/relationships/hyperlink" Target="https://www.amazon.in/SWAPKART-Charging-Compatible-iPhone-Devices/dp/B0B2DJDCPX/ref=sr_1_87?qid=1672909128&amp;s=electronics&amp;sr=1-87" TargetMode="External"/><Relationship Id="rId157" Type="http://schemas.openxmlformats.org/officeDocument/2006/relationships/hyperlink" Target="https://m.media-amazon.com/images/I/41KmCJuybRL._SX300_SY300_QL70_FMwebp_.jpg" TargetMode="External"/><Relationship Id="rId156" Type="http://schemas.openxmlformats.org/officeDocument/2006/relationships/hyperlink" Target="https://www.amazon.in/TCL-inches-Certified-Android-32S5205/dp/B09ZPM4C2C/ref=sr_1_86?qid=1672909128&amp;s=electronics&amp;sr=1-86" TargetMode="External"/><Relationship Id="rId155" Type="http://schemas.openxmlformats.org/officeDocument/2006/relationships/hyperlink" Target="https://m.media-amazon.com/images/I/51ow6bmLWIL._SY300_SX300_QL70_FMwebp_.jpg" TargetMode="External"/><Relationship Id="rId1972" Type="http://schemas.openxmlformats.org/officeDocument/2006/relationships/hyperlink" Target="https://www.amazon.in/boAt-A750-Tangle-free-Transmission-Rebellious/dp/B09RWZRCP1/ref=sr_1_449?qid=1672903017&amp;s=computers&amp;sr=1-449" TargetMode="External"/><Relationship Id="rId1973" Type="http://schemas.openxmlformats.org/officeDocument/2006/relationships/hyperlink" Target="https://m.media-amazon.com/images/I/31mYeD0VSTL._SX300_SY300_QL70_FMwebp_.jpg" TargetMode="External"/><Relationship Id="rId2820" Type="http://schemas.openxmlformats.org/officeDocument/2006/relationships/hyperlink" Target="https://www.amazon.in/Measuring-Cups-Spoons-Set-Essential/dp/B06Y36JKC3/ref=sr_1_443?qid=1672923614&amp;s=kitchen&amp;sr=1-443" TargetMode="External"/><Relationship Id="rId1974" Type="http://schemas.openxmlformats.org/officeDocument/2006/relationships/hyperlink" Target="https://www.amazon.in/HP-M270-Gaming-Mouse-7ZZ87AA/dp/B08497Z1MQ/ref=sr_1_450?qid=1672903017&amp;s=computers&amp;sr=1-450" TargetMode="External"/><Relationship Id="rId2821" Type="http://schemas.openxmlformats.org/officeDocument/2006/relationships/hyperlink" Target="https://m.media-amazon.com/images/I/41wCglxg9qL._SX300_SY300_QL70_FMwebp_.jpg" TargetMode="External"/><Relationship Id="rId1975" Type="http://schemas.openxmlformats.org/officeDocument/2006/relationships/hyperlink" Target="https://m.media-amazon.com/images/I/41p7lk3nj6L._SX300_SY300_QL70_FMwebp_.jpg" TargetMode="External"/><Relationship Id="rId2822" Type="http://schemas.openxmlformats.org/officeDocument/2006/relationships/hyperlink" Target="https://www.amazon.in/Sujata-Supermix-AM-007-Watt-Juicer-Grinder/dp/B075S9FVRY/ref=sr_1_444?qid=1672923614&amp;s=kitchen&amp;sr=1-444" TargetMode="External"/><Relationship Id="rId1976" Type="http://schemas.openxmlformats.org/officeDocument/2006/relationships/hyperlink" Target="https://www.amazon.in/Foxin-Toner-Cartridge-Q2612A-Laserjet/dp/B07KNM95JK/ref=sr_1_451?qid=1672903017&amp;s=computers&amp;sr=1-451" TargetMode="External"/><Relationship Id="rId2823" Type="http://schemas.openxmlformats.org/officeDocument/2006/relationships/hyperlink" Target="https://m.media-amazon.com/images/I/31HohsWo-+L._SY445_SX342_.jpg" TargetMode="External"/><Relationship Id="rId1977" Type="http://schemas.openxmlformats.org/officeDocument/2006/relationships/hyperlink" Target="https://m.media-amazon.com/images/I/51m3+9D6ZwL._SY300_SX300_.jpg" TargetMode="External"/><Relationship Id="rId2824" Type="http://schemas.openxmlformats.org/officeDocument/2006/relationships/hyperlink" Target="https://www.amazon.in/Weighing-Multipurpose-Electronic-Measuring-Vegetable/dp/B08SJVD8QD/ref=sr_1_445?qid=1672923614&amp;s=kitchen&amp;sr=1-445" TargetMode="External"/><Relationship Id="rId1978" Type="http://schemas.openxmlformats.org/officeDocument/2006/relationships/hyperlink" Target="https://www.amazon.in/Robustrion-Samsung-10-5-inch-2022/dp/B09Q3M3WLJ/ref=sr_1_452?qid=1672903017&amp;s=computers&amp;sr=1-452" TargetMode="External"/><Relationship Id="rId2825" Type="http://schemas.openxmlformats.org/officeDocument/2006/relationships/hyperlink" Target="https://m.media-amazon.com/images/W/WEBP_402378-T2/images/I/31B7DwG79FL._SY445_SX342_QL70_FMwebp_.jpg" TargetMode="External"/><Relationship Id="rId1979" Type="http://schemas.openxmlformats.org/officeDocument/2006/relationships/hyperlink" Target="https://m.media-amazon.com/images/I/41QtHHI0rXL._SX300_SY300_QL70_FMwebp_.jpg" TargetMode="External"/><Relationship Id="rId2826" Type="http://schemas.openxmlformats.org/officeDocument/2006/relationships/hyperlink" Target="https://www.amazon.in/V-Guard-Zenora-Litre-Purifier-Purification/dp/B07FJNNZCJ/ref=sr_1_446?qid=1672923614&amp;s=kitchen&amp;sr=1-446" TargetMode="External"/><Relationship Id="rId2827" Type="http://schemas.openxmlformats.org/officeDocument/2006/relationships/hyperlink" Target="https://m.media-amazon.com/images/W/WEBP_402378-T1/images/I/31uBcZhDMjL._SX300_SY300_QL70_FMwebp_.jpg" TargetMode="External"/><Relationship Id="rId2828" Type="http://schemas.openxmlformats.org/officeDocument/2006/relationships/hyperlink" Target="https://www.amazon.in/Bajaj-Jars-Mixer-Grinder-White/dp/B09MFR93KS/ref=sr_1_447?qid=1672923614&amp;s=kitchen&amp;sr=1-447" TargetMode="External"/><Relationship Id="rId2829" Type="http://schemas.openxmlformats.org/officeDocument/2006/relationships/hyperlink" Target="https://m.media-amazon.com/images/W/WEBP_402378-T1/images/I/41XtCfScreS._SX300_SY300_QL70_FMwebp_.jpg" TargetMode="External"/><Relationship Id="rId1970" Type="http://schemas.openxmlformats.org/officeDocument/2006/relationships/hyperlink" Target="https://www.amazon.in/Camel-Oil-Pastel-Reusable-Plastic/dp/B00LY12TH6/ref=sr_1_448?qid=1672903017&amp;s=computers&amp;sr=1-448" TargetMode="External"/><Relationship Id="rId1971" Type="http://schemas.openxmlformats.org/officeDocument/2006/relationships/hyperlink" Target="https://m.media-amazon.com/images/I/41jlh3c7UbL._SX300_SY300_QL70_FMwebp_.jpg" TargetMode="External"/><Relationship Id="rId1961" Type="http://schemas.openxmlformats.org/officeDocument/2006/relationships/hyperlink" Target="https://m.media-amazon.com/images/I/41No9BR7P0L._SX300_SY300_QL70_FMwebp_.jpg" TargetMode="External"/><Relationship Id="rId1962" Type="http://schemas.openxmlformats.org/officeDocument/2006/relationships/hyperlink" Target="https://www.amazon.in/HP-Charger-Adapter-Pavilion-Black/dp/B01NBX5RSB/ref=sr_1_441?qid=1672903017&amp;s=computers&amp;sr=1-441" TargetMode="External"/><Relationship Id="rId1963" Type="http://schemas.openxmlformats.org/officeDocument/2006/relationships/hyperlink" Target="https://m.media-amazon.com/images/I/41Msi1CS2WL._SX300_SY300_QL70_FMwebp_.jpg" TargetMode="External"/><Relationship Id="rId2810" Type="http://schemas.openxmlformats.org/officeDocument/2006/relationships/hyperlink" Target="https://www.amazon.in/Maharaja-Whiteline-Odacio-550-Watt-Grinder/dp/B086199CWG/ref=sr_1_438?qid=1672923614&amp;s=kitchen&amp;sr=1-438" TargetMode="External"/><Relationship Id="rId1964" Type="http://schemas.openxmlformats.org/officeDocument/2006/relationships/hyperlink" Target="https://www.amazon.in/Tukzer-Foldable-Adjustable-Compatible-Smartphones/dp/B08MWJTST6/ref=sr_1_442?qid=1672903017&amp;s=computers&amp;sr=1-442" TargetMode="External"/><Relationship Id="rId2811" Type="http://schemas.openxmlformats.org/officeDocument/2006/relationships/hyperlink" Target="https://m.media-amazon.com/images/W/WEBP_402378-T1/images/I/413b+0JACfL._SX300_SY300_.jpg" TargetMode="External"/><Relationship Id="rId1965" Type="http://schemas.openxmlformats.org/officeDocument/2006/relationships/hyperlink" Target="https://m.media-amazon.com/images/I/51llGK9TR+L._SY300_SX300_.jpg" TargetMode="External"/><Relationship Id="rId2812" Type="http://schemas.openxmlformats.org/officeDocument/2006/relationships/hyperlink" Target="https://www.amazon.in/Shakti-Technology-S3-Pressure-Cleaning/dp/B0BBWJFK5C/ref=sr_1_439?qid=1672923614&amp;s=kitchen&amp;sr=1-439" TargetMode="External"/><Relationship Id="rId1966" Type="http://schemas.openxmlformats.org/officeDocument/2006/relationships/hyperlink" Target="https://www.amazon.in/Essentials-Reusable-Double-Organizer-Length/dp/B07R99NBVB/ref=sr_1_444?qid=1672903017&amp;s=computers&amp;sr=1-444" TargetMode="External"/><Relationship Id="rId2813" Type="http://schemas.openxmlformats.org/officeDocument/2006/relationships/hyperlink" Target="https://m.media-amazon.com/images/I/41XXDlWCBDL._SX300_SY300_QL70_FMwebp_.jpg" TargetMode="External"/><Relationship Id="rId1967" Type="http://schemas.openxmlformats.org/officeDocument/2006/relationships/hyperlink" Target="https://m.media-amazon.com/images/I/41gFqSHngyL._SX300_SY300_QL70_FMwebp_.jpg" TargetMode="External"/><Relationship Id="rId2814" Type="http://schemas.openxmlformats.org/officeDocument/2006/relationships/hyperlink" Target="https://www.amazon.in/cello-Stainless-Electric-Kettle-Silver/dp/B07GLS2563/ref=sr_1_440?qid=1672923614&amp;s=kitchen&amp;sr=1-440" TargetMode="External"/><Relationship Id="rId1968" Type="http://schemas.openxmlformats.org/officeDocument/2006/relationships/hyperlink" Target="https://www.amazon.in/Pinnaclz-Original-Micro-USB-Charging/dp/B08R69VDHT/ref=sr_1_447?qid=1672903017&amp;s=computers&amp;sr=1-447" TargetMode="External"/><Relationship Id="rId2815" Type="http://schemas.openxmlformats.org/officeDocument/2006/relationships/hyperlink" Target="https://m.media-amazon.com/images/I/31hQyi26uAL._SX300_SY300_QL70_FMwebp_.jpg" TargetMode="External"/><Relationship Id="rId1969" Type="http://schemas.openxmlformats.org/officeDocument/2006/relationships/hyperlink" Target="https://m.media-amazon.com/images/W/WEBP_402378-T2/images/I/31filqqY7-L._SX300_SY300_QL70_FMwebp_.jpg" TargetMode="External"/><Relationship Id="rId2816" Type="http://schemas.openxmlformats.org/officeDocument/2006/relationships/hyperlink" Target="https://www.amazon.in/AGARO-Ultrasonic-Humidifier-4-5Litres-Adjustable/dp/B09P182Z2H/ref=sr_1_441?qid=1672923614&amp;s=kitchen&amp;sr=1-441" TargetMode="External"/><Relationship Id="rId2817" Type="http://schemas.openxmlformats.org/officeDocument/2006/relationships/hyperlink" Target="https://m.media-amazon.com/images/W/WEBP_402378-T2/images/I/51wxUA6-CBL._SX300_SY300_QL70_FMwebp_.jpg" TargetMode="External"/><Relationship Id="rId2818" Type="http://schemas.openxmlformats.org/officeDocument/2006/relationships/hyperlink" Target="https://www.amazon.in/Wolpin-Roller-Sheets-Remove-Clothes/dp/B0B59K1C8F/ref=sr_1_442?qid=1672923614&amp;s=kitchen&amp;sr=1-442" TargetMode="External"/><Relationship Id="rId2819" Type="http://schemas.openxmlformats.org/officeDocument/2006/relationships/hyperlink" Target="https://m.media-amazon.com/images/I/31Y+l9J1nYL._SY300_SX300_.jpg" TargetMode="External"/><Relationship Id="rId1960" Type="http://schemas.openxmlformats.org/officeDocument/2006/relationships/hyperlink" Target="https://www.amazon.in/oraimo-Charging-Syncing-Indicator-Compatible/dp/B0B86CDHL1/ref=sr_1_440?qid=1672903017&amp;s=computers&amp;sr=1-440" TargetMode="External"/><Relationship Id="rId1510" Type="http://schemas.openxmlformats.org/officeDocument/2006/relationships/hyperlink" Target="https://www.amazon.in/AirCase-13-Inch-13-3-Inch-MacBook-Neoprene/dp/B07Z1X6VFC/ref=sr_1_185?qid=1672903004&amp;s=computers&amp;sr=1-185" TargetMode="External"/><Relationship Id="rId1994" Type="http://schemas.openxmlformats.org/officeDocument/2006/relationships/hyperlink" Target="https://www.amazon.in/Clublaptop-Reversible-15-6-inch-Laptop-Sleeve/dp/B00C3GBCIS/ref=sr_1_460?qid=1672903018&amp;s=computers&amp;sr=1-460" TargetMode="External"/><Relationship Id="rId2841" Type="http://schemas.openxmlformats.org/officeDocument/2006/relationships/hyperlink" Target="https://m.media-amazon.com/images/W/WEBP_402378-T2/images/I/41BMEYjkguL._SY300_SX300_QL70_FMwebp_.jpg" TargetMode="External"/><Relationship Id="rId1511" Type="http://schemas.openxmlformats.org/officeDocument/2006/relationships/hyperlink" Target="https://m.media-amazon.com/images/I/31R4HANvX2L._SY300_SX300_QL70_FMwebp_.jpg" TargetMode="External"/><Relationship Id="rId1995" Type="http://schemas.openxmlformats.org/officeDocument/2006/relationships/hyperlink" Target="https://m.media-amazon.com/images/W/WEBP_402378-T2/images/I/31vg0FKWoUL._SX300_SY300_QL70_FMwebp_.jpg" TargetMode="External"/><Relationship Id="rId2842" Type="http://schemas.openxmlformats.org/officeDocument/2006/relationships/hyperlink" Target="https://www.amazon.in/Dynore-Stainless-Measuring-8-Pieces-DS_45/dp/B01F7B2JCI/ref=sr_1_457?qid=1672923614&amp;s=kitchen&amp;sr=1-457" TargetMode="External"/><Relationship Id="rId1512" Type="http://schemas.openxmlformats.org/officeDocument/2006/relationships/hyperlink" Target="https://www.amazon.in/Brand-Conquer-Reader-Adapter-Portable/dp/B07YL54NVJ/ref=sr_1_186?qid=1672903004&amp;s=computers&amp;sr=1-186" TargetMode="External"/><Relationship Id="rId1996" Type="http://schemas.openxmlformats.org/officeDocument/2006/relationships/hyperlink" Target="https://www.amazon.in/Inventis-Portable-Flexible-Light-Colors/dp/B00URH5E34/ref=sr_1_461?qid=1672903018&amp;s=computers&amp;sr=1-461" TargetMode="External"/><Relationship Id="rId2843" Type="http://schemas.openxmlformats.org/officeDocument/2006/relationships/hyperlink" Target="https://m.media-amazon.com/images/W/WEBP_402378-T1/images/I/51B4Ea7gRCL._SX300_SY300_QL70_FMwebp_.jpg" TargetMode="External"/><Relationship Id="rId1513" Type="http://schemas.openxmlformats.org/officeDocument/2006/relationships/hyperlink" Target="https://m.media-amazon.com/images/W/WEBP_402378-T1/images/I/41c7bJo7ooL._SX300_SY300_QL70_FMwebp_.jpg" TargetMode="External"/><Relationship Id="rId1997" Type="http://schemas.openxmlformats.org/officeDocument/2006/relationships/hyperlink" Target="https://m.media-amazon.com/images/I/31aoDL5YfNL._SX300_SY300_QL70_FMwebp_.jpg" TargetMode="External"/><Relationship Id="rId2844" Type="http://schemas.openxmlformats.org/officeDocument/2006/relationships/hyperlink" Target="https://www.amazon.in/SAIELLIN-Clothes-Sweater-Defuzzer-Trimmer/dp/B09NNZ1GF7/ref=sr_1_458?qid=1672923614&amp;s=kitchen&amp;sr=1-458" TargetMode="External"/><Relationship Id="rId1514" Type="http://schemas.openxmlformats.org/officeDocument/2006/relationships/hyperlink" Target="https://www.amazon.in/TP-Link-Archer-C20-Wireless-Router/dp/B0759QMF85/ref=sr_1_187?qid=1672903004&amp;s=computers&amp;sr=1-187" TargetMode="External"/><Relationship Id="rId1998" Type="http://schemas.openxmlformats.org/officeDocument/2006/relationships/hyperlink" Target="https://www.amazon.in/TP-Link-TL-WA855RE-Wi-Fi-Range-Extender/dp/B00EYW1U68/ref=sr_1_462?qid=1672903018&amp;s=computers&amp;sr=1-462" TargetMode="External"/><Relationship Id="rId2845" Type="http://schemas.openxmlformats.org/officeDocument/2006/relationships/hyperlink" Target="https://m.media-amazon.com/images/I/41xjCi0e7GL._SX300_SY300_QL70_FMwebp_.jpg" TargetMode="External"/><Relationship Id="rId1515" Type="http://schemas.openxmlformats.org/officeDocument/2006/relationships/hyperlink" Target="https://m.media-amazon.com/images/W/WEBP_402378-T1/images/I/4127NZ2xG6L._SX300_SY300_QL70_FMwebp_.jpg" TargetMode="External"/><Relationship Id="rId1999" Type="http://schemas.openxmlformats.org/officeDocument/2006/relationships/hyperlink" Target="https://m.media-amazon.com/images/I/51J45DcgktL._SX300_SY300_QL70_FMwebp_.jpg" TargetMode="External"/><Relationship Id="rId2846" Type="http://schemas.openxmlformats.org/officeDocument/2006/relationships/hyperlink" Target="https://www.amazon.in/Monitor-Split-AC-Stand-White/dp/B01CS4A5V4/ref=sr_1_459?qid=1672923614&amp;s=kitchen&amp;sr=1-459" TargetMode="External"/><Relationship Id="rId1516" Type="http://schemas.openxmlformats.org/officeDocument/2006/relationships/hyperlink" Target="https://www.amazon.in/Parker-Quink-Ink-Bottle-Blue/dp/B00LM4X0KU/ref=sr_1_188?qid=1672903004&amp;s=computers&amp;sr=1-188" TargetMode="External"/><Relationship Id="rId2847" Type="http://schemas.openxmlformats.org/officeDocument/2006/relationships/hyperlink" Target="https://m.media-amazon.com/images/I/41mZWS7bb+L._SX342_SY445_.jpg" TargetMode="External"/><Relationship Id="rId1517" Type="http://schemas.openxmlformats.org/officeDocument/2006/relationships/hyperlink" Target="https://m.media-amazon.com/images/I/51r+g8fFJsL._SX300_SY300_.jpg" TargetMode="External"/><Relationship Id="rId2848" Type="http://schemas.openxmlformats.org/officeDocument/2006/relationships/hyperlink" Target="https://www.amazon.in/Induction-Cooktop-Overheat-Protection-Certified/dp/B0BL11S5QK/ref=sr_1_460?qid=1672923614&amp;s=kitchen&amp;sr=1-460" TargetMode="External"/><Relationship Id="rId1518" Type="http://schemas.openxmlformats.org/officeDocument/2006/relationships/hyperlink" Target="https://www.amazon.in/STRIFF-Adjustable-Computer-Multi-Angle-Compatible/dp/B08PFSZ7FH/ref=sr_1_189?qid=1672903004&amp;s=computers&amp;sr=1-189" TargetMode="External"/><Relationship Id="rId2849" Type="http://schemas.openxmlformats.org/officeDocument/2006/relationships/hyperlink" Target="https://m.media-amazon.com/images/I/41ugz3c3G1L._SY300_SX300_QL70_FMwebp_.jpg" TargetMode="External"/><Relationship Id="rId1519" Type="http://schemas.openxmlformats.org/officeDocument/2006/relationships/hyperlink" Target="https://m.media-amazon.com/images/W/WEBP_402378-T2/images/I/31SAqKSRWyL._SX300_SY300_QL70_FMwebp_.jpg" TargetMode="External"/><Relationship Id="rId1990" Type="http://schemas.openxmlformats.org/officeDocument/2006/relationships/hyperlink" Target="https://www.amazon.in/ZEBRONICS-Zeb-NS2000-Supports-Aluminium-Adjustable/dp/B08WKCTFF3/ref=sr_1_458?qid=1672903018&amp;s=computers&amp;sr=1-458" TargetMode="External"/><Relationship Id="rId1991" Type="http://schemas.openxmlformats.org/officeDocument/2006/relationships/hyperlink" Target="https://m.media-amazon.com/images/I/41LWT2NmHXL._SX300_SY300_QL70_FMwebp_.jpg" TargetMode="External"/><Relationship Id="rId1992" Type="http://schemas.openxmlformats.org/officeDocument/2006/relationships/hyperlink" Target="https://www.amazon.in/HP-K500F-Gaming-Keyboard-7ZZ97AA/dp/B08498D67S/ref=sr_1_459?qid=1672903018&amp;s=computers&amp;sr=1-459" TargetMode="External"/><Relationship Id="rId1993" Type="http://schemas.openxmlformats.org/officeDocument/2006/relationships/hyperlink" Target="https://m.media-amazon.com/images/W/WEBP_402378-T2/images/I/412fxJY-gxL._SX300_SY300_QL70_FMwebp_.jpg" TargetMode="External"/><Relationship Id="rId2840" Type="http://schemas.openxmlformats.org/officeDocument/2006/relationships/hyperlink" Target="https://www.amazon.in/Glen-Electric-Multi-Cooker-Boiler/dp/B09FPP3R1D/ref=sr_1_456?qid=1672923614&amp;s=kitchen&amp;sr=1-456" TargetMode="External"/><Relationship Id="rId1983" Type="http://schemas.openxmlformats.org/officeDocument/2006/relationships/hyperlink" Target="https://m.media-amazon.com/images/I/21N0SU36xXL._SX300_SY300_QL70_FMwebp_.jpg" TargetMode="External"/><Relationship Id="rId2830" Type="http://schemas.openxmlformats.org/officeDocument/2006/relationships/hyperlink" Target="https://www.amazon.in/Kent-Hand-Blender-300-White/dp/B07Y5FDPKV/ref=sr_1_451?qid=1672923614&amp;s=kitchen&amp;sr=1-451" TargetMode="External"/><Relationship Id="rId1500" Type="http://schemas.openxmlformats.org/officeDocument/2006/relationships/hyperlink" Target="https://www.amazon.in/Fire-Boltt-Smartwatch-Monitoring-Continuous-BSW005/dp/B0972BQ2RS/ref=sr_1_180?qid=1672903004&amp;s=computers&amp;sr=1-180" TargetMode="External"/><Relationship Id="rId1984" Type="http://schemas.openxmlformats.org/officeDocument/2006/relationships/hyperlink" Target="https://www.amazon.in/Lenovo-Optical-Compact-Mouse-Black/dp/B099SD8PRP/ref=sr_1_455?qid=1672903017&amp;s=computers&amp;sr=1-455" TargetMode="External"/><Relationship Id="rId2831" Type="http://schemas.openxmlformats.org/officeDocument/2006/relationships/hyperlink" Target="https://m.media-amazon.com/images/I/41jv4fqU1EL._SY300_SX300_QL70_FMwebp_.jpg" TargetMode="External"/><Relationship Id="rId1501" Type="http://schemas.openxmlformats.org/officeDocument/2006/relationships/hyperlink" Target="https://m.media-amazon.com/images/W/WEBP_402378-T2/images/I/517nCRsjYeL._SX300_SY300_QL70_FMwebp_.jpg" TargetMode="External"/><Relationship Id="rId1985" Type="http://schemas.openxmlformats.org/officeDocument/2006/relationships/hyperlink" Target="https://m.media-amazon.com/images/I/31l-eZHBfKL._SX300_SY300_QL70_FMwebp_.jpg" TargetMode="External"/><Relationship Id="rId2832" Type="http://schemas.openxmlformats.org/officeDocument/2006/relationships/hyperlink" Target="https://www.amazon.in/Prestige-PIC-15-0-1900-Watt-Induction/dp/B0756KCV5K/ref=sr_1_452?qid=1672923614&amp;s=kitchen&amp;sr=1-452" TargetMode="External"/><Relationship Id="rId1502" Type="http://schemas.openxmlformats.org/officeDocument/2006/relationships/hyperlink" Target="https://www.amazon.in/Eveready-Alkaline-Batteries-1012-Battery/dp/B00ZRBWPA0/ref=sr_1_181?qid=1672903004&amp;s=computers&amp;sr=1-181" TargetMode="External"/><Relationship Id="rId1986" Type="http://schemas.openxmlformats.org/officeDocument/2006/relationships/hyperlink" Target="https://www.amazon.in/Ambrane-Charging-Neckband-Wireless-ACT/dp/B09YLXYP7Y/ref=sr_1_456?qid=1672903017&amp;s=computers&amp;sr=1-456" TargetMode="External"/><Relationship Id="rId2833" Type="http://schemas.openxmlformats.org/officeDocument/2006/relationships/hyperlink" Target="https://m.media-amazon.com/images/W/WEBP_402378-T2/images/I/41NSz+RdSoL._SX342_SY445_.jpg" TargetMode="External"/><Relationship Id="rId1503" Type="http://schemas.openxmlformats.org/officeDocument/2006/relationships/hyperlink" Target="https://m.media-amazon.com/images/I/41O4rjSlneL._SY300_SX300_QL70_FMwebp_.jpg" TargetMode="External"/><Relationship Id="rId1987" Type="http://schemas.openxmlformats.org/officeDocument/2006/relationships/hyperlink" Target="https://m.media-amazon.com/images/I/21t8TMvuq6L._SX300_SY300_QL70_FMwebp_.jpg" TargetMode="External"/><Relationship Id="rId2834" Type="http://schemas.openxmlformats.org/officeDocument/2006/relationships/hyperlink" Target="https://www.amazon.in/Aquadpure-Copper-RO-Automatic-Controller/dp/B0BJ6P3LSK/ref=sr_1_453?qid=1672923614&amp;s=kitchen&amp;sr=1-453" TargetMode="External"/><Relationship Id="rId1504" Type="http://schemas.openxmlformats.org/officeDocument/2006/relationships/hyperlink" Target="https://www.amazon.in/SanDisk-Extreme-microSD-Smartphones-Action/dp/B0B2DD66GS/ref=sr_1_182?qid=1672903004&amp;s=computers&amp;sr=1-182" TargetMode="External"/><Relationship Id="rId1988" Type="http://schemas.openxmlformats.org/officeDocument/2006/relationships/hyperlink" Target="https://www.amazon.in/Pilot-Frixion-Clicker-Roller-Blue/dp/B00S2SEV7K/ref=sr_1_457?qid=1672903018&amp;s=computers&amp;sr=1-457" TargetMode="External"/><Relationship Id="rId2835" Type="http://schemas.openxmlformats.org/officeDocument/2006/relationships/hyperlink" Target="https://m.media-amazon.com/images/I/416VJv+z7CL._SY300_SX300_.jpg" TargetMode="External"/><Relationship Id="rId1505" Type="http://schemas.openxmlformats.org/officeDocument/2006/relationships/hyperlink" Target="https://m.media-amazon.com/images/I/21qdAZyu9xL._SX300_SY300_QL70_FMwebp_.jpg" TargetMode="External"/><Relationship Id="rId1989" Type="http://schemas.openxmlformats.org/officeDocument/2006/relationships/hyperlink" Target="https://m.media-amazon.com/images/I/41n3-joTUHL._SX300_SY300_QL70_FMwebp_.jpg" TargetMode="External"/><Relationship Id="rId2836" Type="http://schemas.openxmlformats.org/officeDocument/2006/relationships/hyperlink" Target="https://www.amazon.in/PrettyKrafts-Laundry-Foldable-Multipurpose-Slanting/dp/B09HS1NDRQ/ref=sr_1_454?qid=1672923614&amp;s=kitchen&amp;sr=1-454" TargetMode="External"/><Relationship Id="rId1506" Type="http://schemas.openxmlformats.org/officeDocument/2006/relationships/hyperlink" Target="https://www.amazon.in/Portronics-MPORT-Type-Ports-Transfer/dp/B09M869Z5V/ref=sr_1_183?qid=1672903004&amp;s=computers&amp;sr=1-183" TargetMode="External"/><Relationship Id="rId2837" Type="http://schemas.openxmlformats.org/officeDocument/2006/relationships/hyperlink" Target="https://m.media-amazon.com/images/I/41Mm2LXiZrL._SX300_SY300_QL70_FMwebp_.jpg" TargetMode="External"/><Relationship Id="rId1507" Type="http://schemas.openxmlformats.org/officeDocument/2006/relationships/hyperlink" Target="https://m.media-amazon.com/images/I/41Qf-pUQr9L._SX300_SY300_QL70_FMwebp_.jpg" TargetMode="External"/><Relationship Id="rId2838" Type="http://schemas.openxmlformats.org/officeDocument/2006/relationships/hyperlink" Target="https://www.amazon.in/Libra-Athena-Roti-Maker-Black/dp/B018SJJ0GE/ref=sr_1_455?qid=1672923614&amp;s=kitchen&amp;sr=1-455" TargetMode="External"/><Relationship Id="rId1508" Type="http://schemas.openxmlformats.org/officeDocument/2006/relationships/hyperlink" Target="https://www.amazon.in/Infinity-Fuze-Pint-Portable-Wireless/dp/B07W6VWZ8C/ref=sr_1_184?qid=1672903004&amp;s=computers&amp;sr=1-184" TargetMode="External"/><Relationship Id="rId2839" Type="http://schemas.openxmlformats.org/officeDocument/2006/relationships/hyperlink" Target="https://m.media-amazon.com/images/I/31afXBXOUVL._SX300_SY300_QL70_FMwebp_.jpg" TargetMode="External"/><Relationship Id="rId1509" Type="http://schemas.openxmlformats.org/officeDocument/2006/relationships/hyperlink" Target="https://m.media-amazon.com/images/I/41GogihEYeL._SX300_SY300_QL70_FMwebp_.jpg" TargetMode="External"/><Relationship Id="rId1980" Type="http://schemas.openxmlformats.org/officeDocument/2006/relationships/hyperlink" Target="https://www.amazon.in/PC-SQUARE-Adjustable-Ergonomic-Compatible/dp/B09B9SPC7F/ref=sr_1_453?qid=1672903017&amp;s=computers&amp;sr=1-453" TargetMode="External"/><Relationship Id="rId1981" Type="http://schemas.openxmlformats.org/officeDocument/2006/relationships/hyperlink" Target="https://m.media-amazon.com/images/W/WEBP_402378-T2/images/I/31x3IUfMneL._SX300_SY300_QL70_FMwebp_.jpg" TargetMode="External"/><Relationship Id="rId1982" Type="http://schemas.openxmlformats.org/officeDocument/2006/relationships/hyperlink" Target="https://www.amazon.in/Ambrane-ABDC-10-Charging-Transmission-Compatible/dp/B09CMP1SC8/ref=sr_1_454?qid=1672903017&amp;s=computers&amp;sr=1-454" TargetMode="External"/><Relationship Id="rId1930" Type="http://schemas.openxmlformats.org/officeDocument/2006/relationships/hyperlink" Target="https://www.amazon.in/Logitech-Hyperion-Ultra-Gaming-Mouse/dp/B00NFD0ETQ/ref=sr_1_424?qid=1672903016&amp;s=computers&amp;sr=1-424" TargetMode="External"/><Relationship Id="rId1931" Type="http://schemas.openxmlformats.org/officeDocument/2006/relationships/hyperlink" Target="https://m.media-amazon.com/images/W/WEBP_402378-T1/images/I/41N+hHYrIWL._SY300_SX300_.jpg" TargetMode="External"/><Relationship Id="rId1932" Type="http://schemas.openxmlformats.org/officeDocument/2006/relationships/hyperlink" Target="https://www.amazon.in/Panasonic-Eneloop-BQ-CC55E-Advanced-Battery/dp/B075DB1F13/ref=sr_1_425?qid=1672903016&amp;s=computers&amp;sr=1-425" TargetMode="External"/><Relationship Id="rId1933" Type="http://schemas.openxmlformats.org/officeDocument/2006/relationships/hyperlink" Target="https://m.media-amazon.com/images/I/41EIVJvXxsL._SX300_SY300_QL70_FMwebp_.jpg" TargetMode="External"/><Relationship Id="rId1934" Type="http://schemas.openxmlformats.org/officeDocument/2006/relationships/hyperlink" Target="https://www.amazon.in/Logitech-920-007596-Multi-Device-Bluetooth-Keyboard/dp/B0148NPH9I/ref=sr_1_426?qid=1672903016&amp;s=computers&amp;sr=1-426" TargetMode="External"/><Relationship Id="rId1935" Type="http://schemas.openxmlformats.org/officeDocument/2006/relationships/hyperlink" Target="https://m.media-amazon.com/images/I/31ejgWaEayL._SY300_SX300_QL70_FMwebp_.jpg" TargetMode="External"/><Relationship Id="rId1936" Type="http://schemas.openxmlformats.org/officeDocument/2006/relationships/hyperlink" Target="https://www.amazon.in/Canon-E477-Wireless-Efficient-Printer/dp/B01JOFKL0A/ref=sr_1_427?qid=1672903016&amp;s=computers&amp;sr=1-427" TargetMode="External"/><Relationship Id="rId1937" Type="http://schemas.openxmlformats.org/officeDocument/2006/relationships/hyperlink" Target="https://m.media-amazon.com/images/I/41x3iKbD-+L._SX342_SY445_.jpg" TargetMode="External"/><Relationship Id="rId1938" Type="http://schemas.openxmlformats.org/officeDocument/2006/relationships/hyperlink" Target="https://www.amazon.in/Portronics-Konnect-Charge-Charging-Resistant/dp/B09Q8HMKZX/ref=sr_1_428?qid=1672903016&amp;s=computers&amp;sr=1-428" TargetMode="External"/><Relationship Id="rId1939" Type="http://schemas.openxmlformats.org/officeDocument/2006/relationships/hyperlink" Target="https://m.media-amazon.com/images/W/WEBP_402378-T1/images/I/41Gt21tmhTL._SX300_SY300_QL70_FMwebp_.jpg" TargetMode="External"/><Relationship Id="rId1920" Type="http://schemas.openxmlformats.org/officeDocument/2006/relationships/hyperlink" Target="https://www.amazon.in/ORAIMO-SUPER-FAST-CHARGER/dp/B078G6ZF5Z/ref=sr_1_419?qid=1672903016&amp;s=computers&amp;sr=1-419" TargetMode="External"/><Relationship Id="rId1921" Type="http://schemas.openxmlformats.org/officeDocument/2006/relationships/hyperlink" Target="https://m.media-amazon.com/images/W/WEBP_402378-T2/images/I/21XzK-guXHL._SX300_SY300_QL70_FMwebp_.jpg" TargetMode="External"/><Relationship Id="rId1922" Type="http://schemas.openxmlformats.org/officeDocument/2006/relationships/hyperlink" Target="https://www.amazon.in/Dualband-1200Mbps-Frequency-Directional-app-Parental/dp/B09MKG4ZCM/ref=sr_1_420?qid=1672903016&amp;s=computers&amp;sr=1-420" TargetMode="External"/><Relationship Id="rId1923" Type="http://schemas.openxmlformats.org/officeDocument/2006/relationships/hyperlink" Target="https://m.media-amazon.com/images/I/51fYe0OSURL._SX300_SY300_QL70_FMwebp_.jpg" TargetMode="External"/><Relationship Id="rId1924" Type="http://schemas.openxmlformats.org/officeDocument/2006/relationships/hyperlink" Target="https://www.amazon.in/SLOVIC%C2%AE-Adapter-Smartphone-Clipper-Pictures/dp/B07RZZ1QSW/ref=sr_1_421?qid=1672903016&amp;s=computers&amp;sr=1-421" TargetMode="External"/><Relationship Id="rId1925" Type="http://schemas.openxmlformats.org/officeDocument/2006/relationships/hyperlink" Target="https://m.media-amazon.com/images/W/WEBP_402378-T1/images/I/41jmiwgyu8L._SX300_SY300_QL70_FMwebp_.jpg" TargetMode="External"/><Relationship Id="rId1926" Type="http://schemas.openxmlformats.org/officeDocument/2006/relationships/hyperlink" Target="https://www.amazon.in/Sounce-Plated-Headphone-Earphone-Splitter/dp/B08BCKN299/ref=sr_1_422?qid=1672903016&amp;s=computers&amp;sr=1-422" TargetMode="External"/><Relationship Id="rId1927" Type="http://schemas.openxmlformats.org/officeDocument/2006/relationships/hyperlink" Target="https://m.media-amazon.com/images/I/31EDDF4uNtL._SX300_SY300_QL70_FMwebp_.jpg" TargetMode="External"/><Relationship Id="rId1928" Type="http://schemas.openxmlformats.org/officeDocument/2006/relationships/hyperlink" Target="https://www.amazon.in/ORICO-2577U3-BK-Enclosure-Capacity-Business/dp/B07222HQKP/ref=sr_1_423?qid=1672903016&amp;s=computers&amp;sr=1-423" TargetMode="External"/><Relationship Id="rId1929" Type="http://schemas.openxmlformats.org/officeDocument/2006/relationships/hyperlink" Target="https://m.media-amazon.com/images/W/WEBP_402378-T1/images/I/31nlfClYn7L._SX300_SY300_QL70_FMwebp_.jpg" TargetMode="External"/><Relationship Id="rId1950" Type="http://schemas.openxmlformats.org/officeDocument/2006/relationships/hyperlink" Target="https://www.amazon.in/AmazonBasics-Type-C-USB-Male-Cable/dp/B01GGKYKQM/ref=sr_1_435?qid=1672903017&amp;s=computers&amp;sr=1-435" TargetMode="External"/><Relationship Id="rId1951" Type="http://schemas.openxmlformats.org/officeDocument/2006/relationships/hyperlink" Target="https://m.media-amazon.com/images/I/31s6OZfTO2L._SX300_SY300_QL70_FMwebp_.jpg" TargetMode="External"/><Relationship Id="rId1952" Type="http://schemas.openxmlformats.org/officeDocument/2006/relationships/hyperlink" Target="https://www.amazon.in/COSMOS-Portable-Flexible-Colors-EC-POF1/dp/B08TDJ5BVF/ref=sr_1_436?qid=1672903017&amp;s=computers&amp;sr=1-436" TargetMode="External"/><Relationship Id="rId1953" Type="http://schemas.openxmlformats.org/officeDocument/2006/relationships/hyperlink" Target="https://m.media-amazon.com/images/I/31jUKdJdjHL._SX300_SY300_QL70_FMwebp_.jpg" TargetMode="External"/><Relationship Id="rId2800" Type="http://schemas.openxmlformats.org/officeDocument/2006/relationships/hyperlink" Target="https://www.amazon.in/Cafe-JEI-Filtration-Resistant-Borosilicate/dp/B088WCFPQF/ref=sr_1_436?qid=1672923613&amp;s=kitchen&amp;sr=1-436" TargetMode="External"/><Relationship Id="rId1954" Type="http://schemas.openxmlformats.org/officeDocument/2006/relationships/hyperlink" Target="https://www.amazon.in/Snapdragon-Resolution-Refresh-27-81Cm-Display/dp/B09XXZXQC1/ref=sr_1_437?qid=1672903017&amp;s=computers&amp;sr=1-437" TargetMode="External"/><Relationship Id="rId2801" Type="http://schemas.openxmlformats.org/officeDocument/2006/relationships/hyperlink" Target="https://m.media-amazon.com/images/W/WEBP_402378-T1/images/I/51IMz58igdL._SX300_SY300_QL70_FMwebp_.jpg" TargetMode="External"/><Relationship Id="rId1955" Type="http://schemas.openxmlformats.org/officeDocument/2006/relationships/hyperlink" Target="https://m.media-amazon.com/images/W/WEBP_402378-T2/images/I/31VnhITYb+L._SY300_SX300_.jpg" TargetMode="External"/><Relationship Id="rId2802" Type="http://schemas.openxmlformats.org/officeDocument/2006/relationships/hyperlink" Target="https://www.amazon.in/Borosil-Prime-BGRILLPS11-Grill-Sandwich/dp/B07JZSG42Y/ref=sr_1_437?qid=1672923613&amp;s=kitchen&amp;sr=1-437" TargetMode="External"/><Relationship Id="rId1956" Type="http://schemas.openxmlformats.org/officeDocument/2006/relationships/hyperlink" Target="https://www.amazon.in/Sennheiser-CX-80s-Ear-Earphone/dp/B083T5G5PM/ref=sr_1_438?qid=1672903017&amp;s=computers&amp;sr=1-438" TargetMode="External"/><Relationship Id="rId2803" Type="http://schemas.openxmlformats.org/officeDocument/2006/relationships/hyperlink" Target="https://m.media-amazon.com/images/I/21NKf-n3WdL._SX300_SY300_QL70_FMwebp_.jpg" TargetMode="External"/><Relationship Id="rId1957" Type="http://schemas.openxmlformats.org/officeDocument/2006/relationships/hyperlink" Target="https://m.media-amazon.com/images/W/WEBP_402378-T1/images/I/41AKgxsBONL._SY300_SX300_QL70_FMwebp_.jpg" TargetMode="External"/><Relationship Id="rId2804" Type="http://schemas.openxmlformats.org/officeDocument/2006/relationships/hyperlink" Target="https://www.amazon.in/Candes-Automatic-Instant-Multiple-Perfecto/dp/B08YRMBK9R/ref=sr_1_438?qid=1672923613&amp;s=kitchen&amp;sr=1-438" TargetMode="External"/><Relationship Id="rId1958" Type="http://schemas.openxmlformats.org/officeDocument/2006/relationships/hyperlink" Target="https://www.amazon.in/HB-Adjustable-Aluminum-Foldable-Adjustment/dp/B0BHVPTM2C/ref=sr_1_439?qid=1672903017&amp;s=computers&amp;sr=1-439" TargetMode="External"/><Relationship Id="rId2805" Type="http://schemas.openxmlformats.org/officeDocument/2006/relationships/hyperlink" Target="https://m.media-amazon.com/images/I/4108k4zDdOL._SY300_SX300_QL70_FMwebp_.jpg" TargetMode="External"/><Relationship Id="rId1959" Type="http://schemas.openxmlformats.org/officeDocument/2006/relationships/hyperlink" Target="https://m.media-amazon.com/images/W/WEBP_402378-T1/images/I/41gztmbiIgL._SX300_SY300_QL70_FMwebp_.jpg" TargetMode="External"/><Relationship Id="rId2806" Type="http://schemas.openxmlformats.org/officeDocument/2006/relationships/hyperlink" Target="https://www.amazon.in/Prestige-PSMFB-Sandwich-Toaster-Plates/dp/B00935MGHS/ref=sr_1_436?qid=1672923614&amp;s=kitchen&amp;sr=1-436" TargetMode="External"/><Relationship Id="rId2807" Type="http://schemas.openxmlformats.org/officeDocument/2006/relationships/hyperlink" Target="https://m.media-amazon.com/images/I/41hBHbn0KFL._SX300_SY300_QL70_FMwebp_.jpg" TargetMode="External"/><Relationship Id="rId2808" Type="http://schemas.openxmlformats.org/officeDocument/2006/relationships/hyperlink" Target="https://www.amazon.in/iBELL-MPK120L-Stainless-Purpose-Kettle/dp/B07B5XJ572/ref=sr_1_437?qid=1672923614&amp;s=kitchen&amp;sr=1-437" TargetMode="External"/><Relationship Id="rId2809" Type="http://schemas.openxmlformats.org/officeDocument/2006/relationships/hyperlink" Target="https://m.media-amazon.com/images/I/41QKvmjpVFL._SX300_SY300_QL70_FMwebp_.jpg" TargetMode="External"/><Relationship Id="rId1940" Type="http://schemas.openxmlformats.org/officeDocument/2006/relationships/hyperlink" Target="https://www.amazon.in/Redgear-Cosmo-7-1-Headphones-Controller/dp/B079S811J3/ref=sr_1_429?qid=1672903016&amp;s=computers&amp;sr=1-429" TargetMode="External"/><Relationship Id="rId1941" Type="http://schemas.openxmlformats.org/officeDocument/2006/relationships/hyperlink" Target="https://m.media-amazon.com/images/W/WEBP_402378-T1/images/I/21m+6LxEnOL._SY300_SX300_.jpg" TargetMode="External"/><Relationship Id="rId1942" Type="http://schemas.openxmlformats.org/officeDocument/2006/relationships/hyperlink" Target="https://www.amazon.in/Belkin-Essential-F9E400zb1-5MGRY-4-Socket-Protector/dp/B0083T231O/ref=sr_1_430?qid=1672903016&amp;s=computers&amp;sr=1-430" TargetMode="External"/><Relationship Id="rId1943" Type="http://schemas.openxmlformats.org/officeDocument/2006/relationships/hyperlink" Target="https://m.media-amazon.com/images/W/WEBP_402378-T1/images/I/41BDLm8-jLL._SX300_SY300_QL70_FMwebp_.jpg" TargetMode="External"/><Relationship Id="rId1944" Type="http://schemas.openxmlformats.org/officeDocument/2006/relationships/hyperlink" Target="https://www.amazon.in/Classmate-Long-Book-Unruled-Pages/dp/B086PXQ2R4/ref=sr_1_431?qid=1672903016&amp;s=computers&amp;sr=1-431" TargetMode="External"/><Relationship Id="rId1945" Type="http://schemas.openxmlformats.org/officeDocument/2006/relationships/hyperlink" Target="https://m.media-amazon.com/images/I/31Wm6eo+yYL._SY300_SX300_.jpg" TargetMode="External"/><Relationship Id="rId1946" Type="http://schemas.openxmlformats.org/officeDocument/2006/relationships/hyperlink" Target="https://www.amazon.in/Artis-AR-45WMG2-Compatible-Laptop-Adaptor/dp/B07L1N3TJX/ref=sr_1_432?qid=1672903016&amp;s=computers&amp;sr=1-432" TargetMode="External"/><Relationship Id="rId1947" Type="http://schemas.openxmlformats.org/officeDocument/2006/relationships/hyperlink" Target="https://m.media-amazon.com/images/I/31Yg8KP64NL._SX300_SY300_QL70_FMwebp_.jpg" TargetMode="External"/><Relationship Id="rId1948" Type="http://schemas.openxmlformats.org/officeDocument/2006/relationships/hyperlink" Target="https://www.amazon.in/Imou-Security-Advanced-Surveillance-Detection/dp/B07YFWVRCM/ref=sr_1_433?qid=1672903017&amp;s=computers&amp;sr=1-433" TargetMode="External"/><Relationship Id="rId1949" Type="http://schemas.openxmlformats.org/officeDocument/2006/relationships/hyperlink" Target="https://m.media-amazon.com/images/W/WEBP_402378-T1/images/I/31-BRsjrvDL._SY300_SX300_QL70_FMwebp_.jpg" TargetMode="External"/><Relationship Id="rId1576" Type="http://schemas.openxmlformats.org/officeDocument/2006/relationships/hyperlink" Target="https://www.amazon.in/Essentials-G11-Earphone-Carrying-Earphones/dp/B07DKZCZ89/ref=sr_1_222?qid=1672903006&amp;s=computers&amp;sr=1-222" TargetMode="External"/><Relationship Id="rId2423" Type="http://schemas.openxmlformats.org/officeDocument/2006/relationships/hyperlink" Target="https://m.media-amazon.com/images/I/519LLyO+jtL._SY300_SX300_.jpg" TargetMode="External"/><Relationship Id="rId1577" Type="http://schemas.openxmlformats.org/officeDocument/2006/relationships/hyperlink" Target="https://m.media-amazon.com/images/W/WEBP_402378-T1/images/I/41nmeIgWsZL._SX300_SY300_QL70_FMwebp_.jpg" TargetMode="External"/><Relationship Id="rId2424" Type="http://schemas.openxmlformats.org/officeDocument/2006/relationships/hyperlink" Target="https://www.amazon.in/ROYAL-STEP-Portable-Electric-Rechargeable/dp/B0BNQMF152/ref=sr_1_224?qid=1672923603&amp;s=kitchen&amp;sr=1-224" TargetMode="External"/><Relationship Id="rId1578" Type="http://schemas.openxmlformats.org/officeDocument/2006/relationships/hyperlink" Target="https://www.amazon.in/SanDisk-Ultra-UHS-I-Memory-SDSDUN4-032G-GN6IN/dp/B08GYG6T12/ref=sr_1_223?qid=1672903006&amp;s=computers&amp;sr=1-223" TargetMode="External"/><Relationship Id="rId2425" Type="http://schemas.openxmlformats.org/officeDocument/2006/relationships/hyperlink" Target="https://m.media-amazon.com/images/I/31B24fjfiTL._SX300_SY300_QL70_FMwebp_.jpg" TargetMode="External"/><Relationship Id="rId1579" Type="http://schemas.openxmlformats.org/officeDocument/2006/relationships/hyperlink" Target="https://m.media-amazon.com/images/I/31RlOXIcTYL._SX300_SY300_QL70_FMwebp_.jpg" TargetMode="External"/><Relationship Id="rId2426" Type="http://schemas.openxmlformats.org/officeDocument/2006/relationships/hyperlink" Target="https://www.amazon.in/Kent-Zoom-Vacuum-Cleaner-16068/dp/B08J7VCT12/ref=sr_1_225?qid=1672923603&amp;s=kitchen&amp;sr=1-225" TargetMode="External"/><Relationship Id="rId2427" Type="http://schemas.openxmlformats.org/officeDocument/2006/relationships/hyperlink" Target="https://m.media-amazon.com/images/W/WEBP_402378-T2/images/I/418ML1Yn1cL._SX300_SY300_QL70_FMwebp_.jpg" TargetMode="External"/><Relationship Id="rId2428" Type="http://schemas.openxmlformats.org/officeDocument/2006/relationships/hyperlink" Target="https://www.amazon.in/Sealing-Machine-Warranty-Function-Plastic/dp/B0989W6J2F/ref=sr_1_226?qid=1672923603&amp;s=kitchen&amp;sr=1-226" TargetMode="External"/><Relationship Id="rId2429" Type="http://schemas.openxmlformats.org/officeDocument/2006/relationships/hyperlink" Target="https://m.media-amazon.com/images/I/41+HYuF5ToL._SY300_SX300_.jpg" TargetMode="External"/><Relationship Id="rId509" Type="http://schemas.openxmlformats.org/officeDocument/2006/relationships/hyperlink" Target="https://m.media-amazon.com/images/I/41QvckgGiCL._SY300_SX300_QL70_FMwebp_.jpg" TargetMode="External"/><Relationship Id="rId508" Type="http://schemas.openxmlformats.org/officeDocument/2006/relationships/hyperlink" Target="https://www.amazon.in/FLiX-Textured-charging-Lightning-Smartphones/dp/B08N1WL9XW/ref=sr_1_293?qid=1672909139&amp;s=electronics&amp;sr=1-293" TargetMode="External"/><Relationship Id="rId503" Type="http://schemas.openxmlformats.org/officeDocument/2006/relationships/hyperlink" Target="https://m.media-amazon.com/images/I/31c+W3iUSxL._SY300_SX300_.jpg" TargetMode="External"/><Relationship Id="rId987" Type="http://schemas.openxmlformats.org/officeDocument/2006/relationships/hyperlink" Target="https://m.media-amazon.com/images/I/31zFmy89TOL._SX300_SY300_QL70_ML2_.jpg" TargetMode="External"/><Relationship Id="rId502" Type="http://schemas.openxmlformats.org/officeDocument/2006/relationships/hyperlink" Target="https://www.amazon.in/7SEVEN-Compatible-Non-Voice-Infrared-Universal/dp/B09B125CFJ/ref=sr_1_290?qid=1672909139&amp;s=electronics&amp;sr=1-290" TargetMode="External"/><Relationship Id="rId986" Type="http://schemas.openxmlformats.org/officeDocument/2006/relationships/hyperlink" Target="https://www.amazon.in/PTron-Force-Bluetooth-Smartwatch-Waterproof/dp/B0B53NXFFR/ref=sr_1_184?qid=1672895799&amp;s=electronics&amp;sr=1-184" TargetMode="External"/><Relationship Id="rId501" Type="http://schemas.openxmlformats.org/officeDocument/2006/relationships/hyperlink" Target="https://m.media-amazon.com/images/I/31x9nSr-rqL._SY300_SX300_QL70_FMwebp_.jpg" TargetMode="External"/><Relationship Id="rId985" Type="http://schemas.openxmlformats.org/officeDocument/2006/relationships/hyperlink" Target="https://m.media-amazon.com/images/I/41BDYVKRmWL._SX300_SY300_QL70_ML2_.jpg" TargetMode="External"/><Relationship Id="rId500" Type="http://schemas.openxmlformats.org/officeDocument/2006/relationships/hyperlink" Target="https://www.amazon.in/Sony-Bravia-inches-Google-KD-65X74K/dp/B09WN3SRC7/ref=sr_1_291?qid=1672909138&amp;s=electronics&amp;sr=1-291" TargetMode="External"/><Relationship Id="rId984" Type="http://schemas.openxmlformats.org/officeDocument/2006/relationships/hyperlink" Target="https://www.amazon.in/Noise-Bluetooth-Calling-Function-Monitoring/dp/B09PLFJ7ZW/ref=sr_1_182?qid=1672895799&amp;s=electronics&amp;sr=1-182" TargetMode="External"/><Relationship Id="rId507" Type="http://schemas.openxmlformats.org/officeDocument/2006/relationships/hyperlink" Target="https://m.media-amazon.com/images/W/WEBP_402378-T1/images/I/31-ACQj+oDL._SY445_SX342_.jpg" TargetMode="External"/><Relationship Id="rId506" Type="http://schemas.openxmlformats.org/officeDocument/2006/relationships/hyperlink" Target="https://www.amazon.in/Storite-Feet-Micro-USB-Cable/dp/B07924P3C5/ref=sr_1_292?qid=1672909139&amp;s=electronics&amp;sr=1-292" TargetMode="External"/><Relationship Id="rId505" Type="http://schemas.openxmlformats.org/officeDocument/2006/relationships/hyperlink" Target="https://m.media-amazon.com/images/I/41Ft9wrU55L._SX300_SY300_QL70_FMwebp_.jpg" TargetMode="External"/><Relationship Id="rId989" Type="http://schemas.openxmlformats.org/officeDocument/2006/relationships/hyperlink" Target="https://m.media-amazon.com/images/I/31UUEYNOmCL._SX300_SY300_QL70_ML2_.jpg" TargetMode="External"/><Relationship Id="rId504" Type="http://schemas.openxmlformats.org/officeDocument/2006/relationships/hyperlink" Target="https://www.amazon.in/7SEVENTM-Compatible-Android-Original-Replacement/dp/B09RQRZW2X/ref=sr_1_291?qid=1672909139&amp;s=electronics&amp;sr=1-291" TargetMode="External"/><Relationship Id="rId988" Type="http://schemas.openxmlformats.org/officeDocument/2006/relationships/hyperlink" Target="https://www.amazon.in/Portronics-POR-926-Car-Vent-Mobile-Holder/dp/B07GNC2592/ref=sr_1_185?qid=1672895799&amp;s=electronics&amp;sr=1-185" TargetMode="External"/><Relationship Id="rId1570" Type="http://schemas.openxmlformats.org/officeDocument/2006/relationships/hyperlink" Target="https://www.amazon.in/Duracell-Lightning-Certified-Braided-Charging/dp/B09W5XR9RT/ref=sr_1_219?qid=1672903006&amp;s=computers&amp;sr=1-219" TargetMode="External"/><Relationship Id="rId1571" Type="http://schemas.openxmlformats.org/officeDocument/2006/relationships/hyperlink" Target="https://m.media-amazon.com/images/I/31oumlyiGiL._SX300_SY300_QL70_FMwebp_.jpg" TargetMode="External"/><Relationship Id="rId983" Type="http://schemas.openxmlformats.org/officeDocument/2006/relationships/hyperlink" Target="https://m.media-amazon.com/images/I/41lf0N5STAL._SX300_SY300_QL70_ML2_.jpg" TargetMode="External"/><Relationship Id="rId1572" Type="http://schemas.openxmlformats.org/officeDocument/2006/relationships/hyperlink" Target="https://www.amazon.in/Noise-Wireless-Equalizer-Resistance-Bluetooth/dp/B098R25TGC/ref=sr_1_220?qid=1672903006&amp;s=computers&amp;sr=1-220" TargetMode="External"/><Relationship Id="rId982" Type="http://schemas.openxmlformats.org/officeDocument/2006/relationships/hyperlink" Target="https://www.amazon.in/Redmi-Meadow-Design-Dimensity-5000mAh/dp/B0BBFJ9M3X/ref=sr_1_179?qid=1672895799&amp;s=electronics&amp;sr=1-179" TargetMode="External"/><Relationship Id="rId1573" Type="http://schemas.openxmlformats.org/officeDocument/2006/relationships/hyperlink" Target="https://m.media-amazon.com/images/W/WEBP_402378-T1/images/I/31tk9yOK-qL._SX300_SY300_QL70_FMwebp_.jpg" TargetMode="External"/><Relationship Id="rId2420" Type="http://schemas.openxmlformats.org/officeDocument/2006/relationships/hyperlink" Target="https://www.amazon.in/Bajaj-DHX-1000-Watt-Ivory-Color/dp/B009P2L7CO/ref=sr_1_222?qid=1672923603&amp;s=kitchen&amp;sr=1-222" TargetMode="External"/><Relationship Id="rId981" Type="http://schemas.openxmlformats.org/officeDocument/2006/relationships/hyperlink" Target="https://m.media-amazon.com/images/I/41gQbaGlXrL._SX300_SY300_QL70_ML2_.jpg" TargetMode="External"/><Relationship Id="rId1574" Type="http://schemas.openxmlformats.org/officeDocument/2006/relationships/hyperlink" Target="https://www.amazon.in/Lapster-Gaming-Nonslip-Laptop-Computer/dp/B0B2PQL5N3/ref=sr_1_221?qid=1672903006&amp;s=computers&amp;sr=1-221" TargetMode="External"/><Relationship Id="rId2421" Type="http://schemas.openxmlformats.org/officeDocument/2006/relationships/hyperlink" Target="https://m.media-amazon.com/images/I/31Gulp0B-0L._SX300_SY300_QL70_FMwebp_.jpg" TargetMode="External"/><Relationship Id="rId980" Type="http://schemas.openxmlformats.org/officeDocument/2006/relationships/hyperlink" Target="https://www.amazon.in/iQOO-Raven-Black-128GB-Storage/dp/B07WGPKMP5/ref=sr_1_175?qid=1672895799&amp;s=electronics&amp;sr=1-175" TargetMode="External"/><Relationship Id="rId1575" Type="http://schemas.openxmlformats.org/officeDocument/2006/relationships/hyperlink" Target="https://m.media-amazon.com/images/I/41+d7HRWPwL._SY300_SX300_.jpg" TargetMode="External"/><Relationship Id="rId2422" Type="http://schemas.openxmlformats.org/officeDocument/2006/relationships/hyperlink" Target="https://www.amazon.in/Eureka-Forbes-Amaze-RO-MTDS/dp/B07YC8JHMB/ref=sr_1_223?qid=1672923603&amp;s=kitchen&amp;sr=1-223" TargetMode="External"/><Relationship Id="rId1565" Type="http://schemas.openxmlformats.org/officeDocument/2006/relationships/hyperlink" Target="https://m.media-amazon.com/images/W/WEBP_402378-T1/images/I/51X5mRykgbL._SX300_SY300_QL70_FMwebp_.jpg" TargetMode="External"/><Relationship Id="rId2412" Type="http://schemas.openxmlformats.org/officeDocument/2006/relationships/hyperlink" Target="https://www.amazon.in/Butterfly-150-Watt-Grinder-Scrapper-Attachment/dp/B078HG2ZPS/ref=sr_1_221?qid=1672923601&amp;s=kitchen&amp;sr=1-221" TargetMode="External"/><Relationship Id="rId2896" Type="http://schemas.openxmlformats.org/officeDocument/2006/relationships/hyperlink" Target="https://www.amazon.in/Syska-SDI-07-Stellar-Dry-Iron/dp/B076VQS87V/ref=sr_1_486_mod_primary_new?qid=1672923617&amp;s=kitchen&amp;sbo=RZvfv%2F%2FHxDF%2BO5021pAnSA%3D%3D&amp;sr=1-486" TargetMode="External"/><Relationship Id="rId1566" Type="http://schemas.openxmlformats.org/officeDocument/2006/relationships/hyperlink" Target="https://www.amazon.in/Essentials-Multi-Purpose-Portable-Wooden-Laptop/dp/B07MSLTW8Z/ref=sr_1_217?qid=1672903006&amp;s=computers&amp;sr=1-217" TargetMode="External"/><Relationship Id="rId2413" Type="http://schemas.openxmlformats.org/officeDocument/2006/relationships/hyperlink" Target="https://m.media-amazon.com/images/W/WEBP_402378-T1/images/I/41LKiR8QpwL._SX300_SY300_QL70_FMwebp_.jpg" TargetMode="External"/><Relationship Id="rId2897" Type="http://schemas.openxmlformats.org/officeDocument/2006/relationships/hyperlink" Target="https://m.media-amazon.com/images/W/WEBP_402378-T2/images/I/21JwUdnWL4L._SX300_SY300_QL70_FMwebp_.jpg" TargetMode="External"/><Relationship Id="rId1567" Type="http://schemas.openxmlformats.org/officeDocument/2006/relationships/hyperlink" Target="https://m.media-amazon.com/images/I/318Gp3pIqXL._SX300_SY300_QL70_FMwebp_.jpg" TargetMode="External"/><Relationship Id="rId2414" Type="http://schemas.openxmlformats.org/officeDocument/2006/relationships/hyperlink" Target="https://www.amazon.in/AGARO-Marvel-Litre-Toaster-Griller/dp/B07N2MGB3G/ref=sr_1_222?qid=1672923601&amp;s=kitchen&amp;sr=1-222" TargetMode="External"/><Relationship Id="rId2898" Type="http://schemas.openxmlformats.org/officeDocument/2006/relationships/hyperlink" Target="https://www.amazon.in/IKEA-Frother-Coffee-Drinks-Black/dp/B09LMMFW3S/ref=sr_1_487_mod_primary_new?qid=1672923617&amp;s=kitchen&amp;sbo=RZvfv%2F%2FHxDF%2BO5021pAnSA%3D%3D&amp;sr=1-487" TargetMode="External"/><Relationship Id="rId1568" Type="http://schemas.openxmlformats.org/officeDocument/2006/relationships/hyperlink" Target="https://www.amazon.in/DASITON-Flexible-Ambient-Portable-Outdoor/dp/B09N6TTHT6/ref=sr_1_218?qid=1672903006&amp;s=computers&amp;sr=1-218" TargetMode="External"/><Relationship Id="rId2415" Type="http://schemas.openxmlformats.org/officeDocument/2006/relationships/hyperlink" Target="https://m.media-amazon.com/images/W/WEBP_402378-T1/images/I/41sKyiPWzAL._SX300_SY300_QL70_FMwebp_.jpg" TargetMode="External"/><Relationship Id="rId2899" Type="http://schemas.openxmlformats.org/officeDocument/2006/relationships/hyperlink" Target="https://m.media-amazon.com/images/I/41n90w1dlJL._SY445_SX342_QL70_FMwebp_.jpg" TargetMode="External"/><Relationship Id="rId1569" Type="http://schemas.openxmlformats.org/officeDocument/2006/relationships/hyperlink" Target="https://m.media-amazon.com/images/I/4177nw8okbL._SX300_SY300_QL70_FMwebp_.jpg" TargetMode="External"/><Relationship Id="rId2416" Type="http://schemas.openxmlformats.org/officeDocument/2006/relationships/hyperlink" Target="https://www.amazon.in/Philips-GC1920-28-1440-Watt-Non-Stick/dp/B008LN8KDM/ref=sr_1_220?qid=1672923603&amp;s=kitchen&amp;sr=1-220" TargetMode="External"/><Relationship Id="rId2417" Type="http://schemas.openxmlformats.org/officeDocument/2006/relationships/hyperlink" Target="https://m.media-amazon.com/images/I/41Dp3g8y8sL._SX300_SY300_QL70_FMwebp_.jpg" TargetMode="External"/><Relationship Id="rId2418" Type="http://schemas.openxmlformats.org/officeDocument/2006/relationships/hyperlink" Target="https://www.amazon.in/Havells-OFR-13-Wave-Fin/dp/B08MZNT7GP/ref=sr_1_221?qid=1672923603&amp;s=kitchen&amp;sr=1-221" TargetMode="External"/><Relationship Id="rId2419" Type="http://schemas.openxmlformats.org/officeDocument/2006/relationships/hyperlink" Target="https://m.media-amazon.com/images/W/WEBP_402378-T2/images/I/411ZPXAMTlL._SY300_SX300_QL70_FMwebp_.jpg" TargetMode="External"/><Relationship Id="rId976" Type="http://schemas.openxmlformats.org/officeDocument/2006/relationships/hyperlink" Target="https://www.amazon.in/Noise-ColorFit-Bluetooth-instacharge-Functional/dp/B0BGSV43WY/ref=sr_1_172?qid=1672895799&amp;s=electronics&amp;sr=1-172" TargetMode="External"/><Relationship Id="rId975" Type="http://schemas.openxmlformats.org/officeDocument/2006/relationships/hyperlink" Target="https://m.media-amazon.com/images/I/4123OnLZCFL._SX300_SY300_QL70_ML2_.jpg" TargetMode="External"/><Relationship Id="rId974" Type="http://schemas.openxmlformats.org/officeDocument/2006/relationships/hyperlink" Target="https://www.amazon.in/Beetel-Smartphone-Charging-480Mbps-Xcd-C12/dp/B09NL4DJ2Z/ref=sr_1_170?qid=1672895799&amp;s=electronics&amp;sr=1-170" TargetMode="External"/><Relationship Id="rId973" Type="http://schemas.openxmlformats.org/officeDocument/2006/relationships/hyperlink" Target="https://m.media-amazon.com/images/I/31tWzHMz6vL._SY445_SX342_QL70_ML2_.jpg" TargetMode="External"/><Relationship Id="rId979" Type="http://schemas.openxmlformats.org/officeDocument/2006/relationships/hyperlink" Target="https://m.media-amazon.com/images/I/41Lif4YWC2L._SX300_SY300_QL70_ML2_.jpg" TargetMode="External"/><Relationship Id="rId978" Type="http://schemas.openxmlformats.org/officeDocument/2006/relationships/hyperlink" Target="https://www.amazon.in/Mobile-Phone-Holder-Phones-Tablets/dp/B0926V9CTV/ref=sr_1_174?qid=1672895799&amp;s=electronics&amp;sr=1-174" TargetMode="External"/><Relationship Id="rId977" Type="http://schemas.openxmlformats.org/officeDocument/2006/relationships/hyperlink" Target="https://m.media-amazon.com/images/I/318Pgjl1wqL._SX300_SY300_QL70_ML2_.jpg" TargetMode="External"/><Relationship Id="rId2890" Type="http://schemas.openxmlformats.org/officeDocument/2006/relationships/hyperlink" Target="https://www.amazon.in/Eureka-Forbes-Euroclean-Vacuum-Cleaner/dp/B07F6GXNPB/ref=sr_1_485?qid=1672923615&amp;s=kitchen&amp;sr=1-485" TargetMode="External"/><Relationship Id="rId1560" Type="http://schemas.openxmlformats.org/officeDocument/2006/relationships/hyperlink" Target="https://www.amazon.in/Zebronics-Zeb-Jaguar-Wireless-Precision-Ambidextrous/dp/B098JYT4SY/ref=sr_1_214?qid=1672903005&amp;s=computers&amp;sr=1-214" TargetMode="External"/><Relationship Id="rId2891" Type="http://schemas.openxmlformats.org/officeDocument/2006/relationships/hyperlink" Target="https://m.media-amazon.com/images/I/41zyYoNFiGL._SX300_SY300_QL70_FMwebp_.jpg" TargetMode="External"/><Relationship Id="rId972" Type="http://schemas.openxmlformats.org/officeDocument/2006/relationships/hyperlink" Target="https://www.amazon.in/STRIFF-Flexible-Silicone-Protector-Computers/dp/B09Z6WH2N1/ref=sr_1_169?qid=1672895799&amp;s=electronics&amp;sr=1-169" TargetMode="External"/><Relationship Id="rId1561" Type="http://schemas.openxmlformats.org/officeDocument/2006/relationships/hyperlink" Target="https://m.media-amazon.com/images/W/WEBP_402378-T1/images/I/31bUanm+oRL._SY300_SX300_.jpg" TargetMode="External"/><Relationship Id="rId2892" Type="http://schemas.openxmlformats.org/officeDocument/2006/relationships/hyperlink" Target="https://www.amazon.in/Larrito-Humidifiers-Humidifier-humidifiers-HUMIDIFIRE/dp/B0B97D658R/ref=sr_1_484?qid=1672923617&amp;s=kitchen&amp;sr=1-484" TargetMode="External"/><Relationship Id="rId971" Type="http://schemas.openxmlformats.org/officeDocument/2006/relationships/hyperlink" Target="https://m.media-amazon.com/images/I/31SKRsp7Y1L._SX300_SY300_QL70_ML2_.jpg" TargetMode="External"/><Relationship Id="rId1562" Type="http://schemas.openxmlformats.org/officeDocument/2006/relationships/hyperlink" Target="https://www.amazon.in/Boult-Audio-TrueBuds-Wireless-Waterproof/dp/B08CFCK6CW/ref=sr_1_215?qid=1672903005&amp;s=computers&amp;sr=1-215" TargetMode="External"/><Relationship Id="rId2893" Type="http://schemas.openxmlformats.org/officeDocument/2006/relationships/hyperlink" Target="https://m.media-amazon.com/images/W/WEBP_402378-T1/images/I/51eq6GwXn-L._SX300_SY300_QL70_FMwebp_.jpg" TargetMode="External"/><Relationship Id="rId970" Type="http://schemas.openxmlformats.org/officeDocument/2006/relationships/hyperlink" Target="https://www.amazon.in/Fire-Boltt-Smartwatch-Bluetooth-Calling-Assistance/dp/B09YV3K34W/ref=sr_1_168?qid=1672895791&amp;s=electronics&amp;sr=1-168" TargetMode="External"/><Relationship Id="rId1563" Type="http://schemas.openxmlformats.org/officeDocument/2006/relationships/hyperlink" Target="https://m.media-amazon.com/images/I/411H6yi-tGL._SX300_SY300_QL70_FMwebp_.jpg" TargetMode="External"/><Relationship Id="rId2410" Type="http://schemas.openxmlformats.org/officeDocument/2006/relationships/hyperlink" Target="https://www.amazon.in/Rico-Japanese-Technology-Rechargeable-Replacement/dp/B09KPXTZXN/ref=sr_1_220?qid=1672923601&amp;s=kitchen&amp;sr=1-220" TargetMode="External"/><Relationship Id="rId2894" Type="http://schemas.openxmlformats.org/officeDocument/2006/relationships/hyperlink" Target="https://www.amazon.in/Hilton-Quartz-Heater-Watt-Certified/dp/B09NFSHCWN/ref=sr_1_485?qid=1672923617&amp;s=kitchen&amp;sr=1-485" TargetMode="External"/><Relationship Id="rId1564" Type="http://schemas.openxmlformats.org/officeDocument/2006/relationships/hyperlink" Target="https://www.amazon.in/Wembley-LCD-Writing-Tablet-8-5/dp/B09P564ZTJ/ref=sr_1_216?qid=1672903005&amp;s=computers&amp;sr=1-216" TargetMode="External"/><Relationship Id="rId2411" Type="http://schemas.openxmlformats.org/officeDocument/2006/relationships/hyperlink" Target="https://m.media-amazon.com/images/I/414JLnTlLnL._SY300_SX300_QL70_FMwebp_.jpg" TargetMode="External"/><Relationship Id="rId2895" Type="http://schemas.openxmlformats.org/officeDocument/2006/relationships/hyperlink" Target="https://m.media-amazon.com/images/W/WEBP_402378-T2/images/I/310sR2giQrL._SX300_SY300_QL70_FMwebp_.jpg" TargetMode="External"/><Relationship Id="rId1114" Type="http://schemas.openxmlformats.org/officeDocument/2006/relationships/hyperlink" Target="https://www.amazon.in/ORAIMO-SUPER-FAST-CHARGER/dp/B078G6ZF5Z/ref=sr_1_402?qid=1672895864&amp;s=electronics&amp;sr=1-402" TargetMode="External"/><Relationship Id="rId1598" Type="http://schemas.openxmlformats.org/officeDocument/2006/relationships/hyperlink" Target="https://www.amazon.in/Gizga-Essentials-Compatible-Smartphone-Security/dp/B09RF2QXGX/ref=sr_1_234?qid=1672903006&amp;s=computers&amp;sr=1-234" TargetMode="External"/><Relationship Id="rId2445" Type="http://schemas.openxmlformats.org/officeDocument/2006/relationships/hyperlink" Target="https://m.media-amazon.com/images/I/319gn5l2NSL._SX300_SY300_QL70_FMwebp_.jpg" TargetMode="External"/><Relationship Id="rId1115" Type="http://schemas.openxmlformats.org/officeDocument/2006/relationships/hyperlink" Target="https://m.media-amazon.com/images/I/41WYWN1pdvL._SX300_SY300_QL70_ML2_.jpg" TargetMode="External"/><Relationship Id="rId1599" Type="http://schemas.openxmlformats.org/officeDocument/2006/relationships/hyperlink" Target="https://m.media-amazon.com/images/W/WEBP_402378-T1/images/I/31R5FtHMDiL._SY300_SX300_QL70_FMwebp_.jpg" TargetMode="External"/><Relationship Id="rId2446" Type="http://schemas.openxmlformats.org/officeDocument/2006/relationships/hyperlink" Target="https://www.amazon.in/Kitchenwell-Multipurpose-Portable-Electronic-Scale/dp/B0B4SJKRDF/ref=sr_1_239?qid=1672923603&amp;s=kitchen&amp;sr=1-239" TargetMode="External"/><Relationship Id="rId1116" Type="http://schemas.openxmlformats.org/officeDocument/2006/relationships/hyperlink" Target="https://www.amazon.in/LAPSTER-Protectors-Charger-Protector-Computers/dp/B0BBW521YC/ref=sr_1_403?qid=1672895864&amp;s=electronics&amp;sr=1-403" TargetMode="External"/><Relationship Id="rId2447" Type="http://schemas.openxmlformats.org/officeDocument/2006/relationships/hyperlink" Target="https://m.media-amazon.com/images/I/51oN+8Zs5YL._SY300_SX300_.jpg" TargetMode="External"/><Relationship Id="rId1117" Type="http://schemas.openxmlformats.org/officeDocument/2006/relationships/hyperlink" Target="https://m.media-amazon.com/images/I/31Hb9RGI+jL._SY300_SX300_.jpg" TargetMode="External"/><Relationship Id="rId2448" Type="http://schemas.openxmlformats.org/officeDocument/2006/relationships/hyperlink" Target="https://www.amazon.in/FIGMENT-Rechargeable-Decoration-ENTERPRISES-A1/dp/B0BM4KTNL1/ref=sr_1_240?qid=1672923603&amp;s=kitchen&amp;sr=1-240" TargetMode="External"/><Relationship Id="rId1118" Type="http://schemas.openxmlformats.org/officeDocument/2006/relationships/hyperlink" Target="https://www.amazon.in/REDMI-Sport-Carbon-Black-RAM/dp/B09HSKYMB3/ref=sr_1_405?qid=1672895864&amp;s=electronics&amp;sr=1-405" TargetMode="External"/><Relationship Id="rId2449" Type="http://schemas.openxmlformats.org/officeDocument/2006/relationships/hyperlink" Target="https://m.media-amazon.com/images/W/WEBP_402378-T2/images/I/41+pYgFJpBL._SY300_SX300_.jpg" TargetMode="External"/><Relationship Id="rId1119" Type="http://schemas.openxmlformats.org/officeDocument/2006/relationships/hyperlink" Target="https://m.media-amazon.com/images/I/41GwFR981CL._SX300_SY300_QL70_ML2_.jpg" TargetMode="External"/><Relationship Id="rId525" Type="http://schemas.openxmlformats.org/officeDocument/2006/relationships/hyperlink" Target="https://m.media-amazon.com/images/W/WEBP_402378-T2/images/I/31vIaLbBXmL._SY445_SX342_QL70_FMwebp_.jpg" TargetMode="External"/><Relationship Id="rId524" Type="http://schemas.openxmlformats.org/officeDocument/2006/relationships/hyperlink" Target="https://www.amazon.in/Wayona-Charger-Samsung-Galaxy-Wc3Cb1/dp/B07F1P8KNV/ref=sr_1_338?qid=1672909141&amp;s=electronics&amp;sr=1-338" TargetMode="External"/><Relationship Id="rId523" Type="http://schemas.openxmlformats.org/officeDocument/2006/relationships/hyperlink" Target="https://m.media-amazon.com/images/W/WEBP_402378-T1/images/I/41DXzzwydTL._SX300_SY300_QL70_FMwebp_.jpg" TargetMode="External"/><Relationship Id="rId522" Type="http://schemas.openxmlformats.org/officeDocument/2006/relationships/hyperlink" Target="https://www.amazon.in/AmazonBasics-High-Speed-Female-Extension-Cable/dp/B01D5H90L4/ref=sr_1_335?qid=1672909140&amp;s=electronics&amp;sr=1-335" TargetMode="External"/><Relationship Id="rId529" Type="http://schemas.openxmlformats.org/officeDocument/2006/relationships/hyperlink" Target="https://m.media-amazon.com/images/W/WEBP_402378-T2/images/I/31M+JM+KZIL._SY300_SX300_.jpg" TargetMode="External"/><Relationship Id="rId528" Type="http://schemas.openxmlformats.org/officeDocument/2006/relationships/hyperlink" Target="https://www.amazon.in/Compatible-Suitable-Control-Non-Support-Netflix/dp/B09F6D21BY/ref=sr_1_344?qid=1672909141&amp;s=electronics&amp;sr=1-344" TargetMode="External"/><Relationship Id="rId527" Type="http://schemas.openxmlformats.org/officeDocument/2006/relationships/hyperlink" Target="https://m.media-amazon.com/images/W/WEBP_402378-T2/images/I/315sEpeo50L._SX300_SY300_QL70_FMwebp_.jpg" TargetMode="External"/><Relationship Id="rId526" Type="http://schemas.openxmlformats.org/officeDocument/2006/relationships/hyperlink" Target="https://www.amazon.in/Belkin-Certified-Lightning-Braided-Meters-Black/dp/B084N1BM9L/ref=sr_1_340?qid=1672909141&amp;s=electronics&amp;sr=1-340" TargetMode="External"/><Relationship Id="rId1590" Type="http://schemas.openxmlformats.org/officeDocument/2006/relationships/hyperlink" Target="https://www.amazon.in/Logitech-C270-HD-Webcam-Black/dp/B008QS9J6Y/ref=sr_1_230?qid=1672903006&amp;s=computers&amp;sr=1-230" TargetMode="External"/><Relationship Id="rId1591" Type="http://schemas.openxmlformats.org/officeDocument/2006/relationships/hyperlink" Target="https://m.media-amazon.com/images/W/WEBP_402378-T2/images/I/21UKIwf0IVL._SX300_SY300_QL70_FMwebp_.jpg" TargetMode="External"/><Relationship Id="rId1592" Type="http://schemas.openxmlformats.org/officeDocument/2006/relationships/hyperlink" Target="https://www.amazon.in/Portronics-MPORT-Ports-USB-Connector/dp/B09M8888DM/ref=sr_1_231?qid=1672903006&amp;s=computers&amp;sr=1-231" TargetMode="External"/><Relationship Id="rId1593" Type="http://schemas.openxmlformats.org/officeDocument/2006/relationships/hyperlink" Target="https://m.media-amazon.com/images/I/41GogihEYeL._SX300_SY300_QL70_FMwebp_.jpg" TargetMode="External"/><Relationship Id="rId2440" Type="http://schemas.openxmlformats.org/officeDocument/2006/relationships/hyperlink" Target="https://www.amazon.in/Goliath-GO1200WG-Weight-1200-Watt-Maroon/dp/B0883LQJ6B/ref=sr_1_236?qid=1672923603&amp;s=kitchen&amp;sr=1-236" TargetMode="External"/><Relationship Id="rId521" Type="http://schemas.openxmlformats.org/officeDocument/2006/relationships/hyperlink" Target="https://m.media-amazon.com/images/I/41BIgj-8fML._SY300_SX300_QL70_FMwebp_.jpg" TargetMode="External"/><Relationship Id="rId1110" Type="http://schemas.openxmlformats.org/officeDocument/2006/relationships/hyperlink" Target="https://www.amazon.in/Redmi-Horizon-Qualcomm%C2%AE-SnapdragonTM-Included/dp/B09QS9CWLV/ref=sr_1_382?qid=1672895857&amp;s=electronics&amp;sr=1-382" TargetMode="External"/><Relationship Id="rId1594" Type="http://schemas.openxmlformats.org/officeDocument/2006/relationships/hyperlink" Target="https://www.amazon.in/AirCase-15-6-Inch-MacBook-Protective-Neoprene/dp/B07Z1YVP72/ref=sr_1_232?qid=1672903006&amp;s=computers&amp;sr=1-232" TargetMode="External"/><Relationship Id="rId2441" Type="http://schemas.openxmlformats.org/officeDocument/2006/relationships/hyperlink" Target="https://m.media-amazon.com/images/W/WEBP_402378-T1/images/I/31qZm3DyDhL._SX300_SY300_QL70_FMwebp_.jpg" TargetMode="External"/><Relationship Id="rId520" Type="http://schemas.openxmlformats.org/officeDocument/2006/relationships/hyperlink" Target="https://www.amazon.in/AmazonBasics-Certified-Lightning-Charge-Collection/dp/B07DWFX9YS/ref=sr_1_333?qid=1672909140&amp;s=electronics&amp;sr=1-333" TargetMode="External"/><Relationship Id="rId1111" Type="http://schemas.openxmlformats.org/officeDocument/2006/relationships/hyperlink" Target="https://m.media-amazon.com/images/I/51JrMWMAmnL._SX300_SY300_QL70_ML2_.jpg" TargetMode="External"/><Relationship Id="rId1595" Type="http://schemas.openxmlformats.org/officeDocument/2006/relationships/hyperlink" Target="https://m.media-amazon.com/images/W/WEBP_402378-T1/images/I/516xGB5Bt+L._SY300_SX300_.jpg" TargetMode="External"/><Relationship Id="rId2442" Type="http://schemas.openxmlformats.org/officeDocument/2006/relationships/hyperlink" Target="https://www.amazon.in/Wipro-Electric-Stainless-Automatic-VB021070/dp/B099Z83VRC/ref=sr_1_237?qid=1672923603&amp;s=kitchen&amp;sr=1-237" TargetMode="External"/><Relationship Id="rId1112" Type="http://schemas.openxmlformats.org/officeDocument/2006/relationships/hyperlink" Target="https://www.amazon.in/Spigen-Hybrid-Compatible-Carbonate-Crystal/dp/B0B1NX6JTN/ref=sr_1_389?qid=1672895864&amp;s=electronics&amp;sr=1-389" TargetMode="External"/><Relationship Id="rId1596" Type="http://schemas.openxmlformats.org/officeDocument/2006/relationships/hyperlink" Target="https://www.amazon.in/Zinq-Technologies-Cool-Slate-Five/dp/B082FTPRSK/ref=sr_1_233?qid=1672903006&amp;s=computers&amp;sr=1-233" TargetMode="External"/><Relationship Id="rId2443" Type="http://schemas.openxmlformats.org/officeDocument/2006/relationships/hyperlink" Target="https://m.media-amazon.com/images/W/WEBP_402378-T2/images/I/31-jt474B1L._SX300_SY300_QL70_FMwebp_.jpg" TargetMode="External"/><Relationship Id="rId1113" Type="http://schemas.openxmlformats.org/officeDocument/2006/relationships/hyperlink" Target="https://m.media-amazon.com/images/I/31gNcDrEskL._SX300_SY300_QL70_ML2_.jpg" TargetMode="External"/><Relationship Id="rId1597" Type="http://schemas.openxmlformats.org/officeDocument/2006/relationships/hyperlink" Target="https://m.media-amazon.com/images/I/31ZJqJC4frL._SX300_SY300_QL70_FMwebp_.jpg" TargetMode="External"/><Relationship Id="rId2444" Type="http://schemas.openxmlformats.org/officeDocument/2006/relationships/hyperlink" Target="https://www.amazon.in/Philips-Viva-Collection-HR1832-1-5-Litre400-Watt/dp/B00S9BSJC8/ref=sr_1_238?qid=1672923603&amp;s=kitchen&amp;sr=1-238" TargetMode="External"/><Relationship Id="rId1103" Type="http://schemas.openxmlformats.org/officeDocument/2006/relationships/hyperlink" Target="https://m.media-amazon.com/images/I/31S1zpNb8bL._SX300_SY300_QL70_ML2_.jpg" TargetMode="External"/><Relationship Id="rId1587" Type="http://schemas.openxmlformats.org/officeDocument/2006/relationships/hyperlink" Target="https://m.media-amazon.com/images/W/WEBP_402378-T1/images/I/31iDEczWTWL._SX300_SY300_QL70_FMwebp_.jpg" TargetMode="External"/><Relationship Id="rId2434" Type="http://schemas.openxmlformats.org/officeDocument/2006/relationships/hyperlink" Target="https://www.amazon.in/VRPRIME-Remover-Reusable-Easy-Tear-Furniture/dp/B0BN6M3TCM/ref=sr_1_230?qid=1672923603&amp;s=kitchen&amp;sr=1-230" TargetMode="External"/><Relationship Id="rId1104" Type="http://schemas.openxmlformats.org/officeDocument/2006/relationships/hyperlink" Target="https://www.amazon.in/URBN-20000-Li-Polymer-Compact-Charge/dp/B08HF4W2CT/ref=sr_1_372?qid=1672895857&amp;s=electronics&amp;sr=1-372" TargetMode="External"/><Relationship Id="rId1588" Type="http://schemas.openxmlformats.org/officeDocument/2006/relationships/hyperlink" Target="https://www.amazon.in/Passport-Portable-External-Drive-Black/dp/B07VTFN6HM/ref=sr_1_229?qid=1672903006&amp;s=computers&amp;sr=1-229" TargetMode="External"/><Relationship Id="rId2435" Type="http://schemas.openxmlformats.org/officeDocument/2006/relationships/hyperlink" Target="https://m.media-amazon.com/images/W/WEBP_402378-T1/images/I/41YlkgRwHVL._SX300_SY300_QL70_FMwebp_.jpg" TargetMode="External"/><Relationship Id="rId1105" Type="http://schemas.openxmlformats.org/officeDocument/2006/relationships/hyperlink" Target="https://m.media-amazon.com/images/I/41jmiwgyu8L._SX300_SY300_QL70_ML2_.jpg" TargetMode="External"/><Relationship Id="rId1589" Type="http://schemas.openxmlformats.org/officeDocument/2006/relationships/hyperlink" Target="https://m.media-amazon.com/images/W/WEBP_402378-T1/images/I/316Q0fvU+2L._SY300_SX300_.jpg" TargetMode="External"/><Relationship Id="rId2436" Type="http://schemas.openxmlformats.org/officeDocument/2006/relationships/hyperlink" Target="https://www.amazon.in/Philips-AC1215-20-Purifier-White/dp/B01L6MT7E0/ref=sr_1_231?qid=1672923603&amp;s=kitchen&amp;sr=1-231" TargetMode="External"/><Relationship Id="rId1106" Type="http://schemas.openxmlformats.org/officeDocument/2006/relationships/hyperlink" Target="https://www.amazon.in/Sounce-Plated-Headphone-Earphone-Splitter/dp/B08BCKN299/ref=sr_1_375?qid=1672895857&amp;s=electronics&amp;sr=1-375" TargetMode="External"/><Relationship Id="rId2437" Type="http://schemas.openxmlformats.org/officeDocument/2006/relationships/hyperlink" Target="https://m.media-amazon.com/images/I/41C6ocE26pL._SX300_SY300_QL70_FMwebp_.jpg" TargetMode="External"/><Relationship Id="rId1107" Type="http://schemas.openxmlformats.org/officeDocument/2006/relationships/hyperlink" Target="https://m.media-amazon.com/images/I/41wlZ0cZChL._SX300_SY300_QL70_ML2_.jpg" TargetMode="External"/><Relationship Id="rId2438" Type="http://schemas.openxmlformats.org/officeDocument/2006/relationships/hyperlink" Target="https://www.amazon.in/Eopora-Ceramic-Heating-Bedroom-Electric/dp/B0B9F9PT8R/ref=sr_1_235?qid=1672923603&amp;s=kitchen&amp;sr=1-235" TargetMode="External"/><Relationship Id="rId1108" Type="http://schemas.openxmlformats.org/officeDocument/2006/relationships/hyperlink" Target="https://www.amazon.in/Noise-ColorFit-Bluetooth-Calling-Metallic/dp/B0B2X35B1K/ref=sr_1_379?qid=1672895857&amp;s=electronics&amp;sr=1-379" TargetMode="External"/><Relationship Id="rId2439" Type="http://schemas.openxmlformats.org/officeDocument/2006/relationships/hyperlink" Target="https://m.media-amazon.com/images/I/31XPVmD8gUL._SX300_SY300_QL70_FMwebp_.jpg" TargetMode="External"/><Relationship Id="rId1109" Type="http://schemas.openxmlformats.org/officeDocument/2006/relationships/hyperlink" Target="https://m.media-amazon.com/images/I/4121yWSVFmL._SX300_SY300_QL70_ML2_.jpg" TargetMode="External"/><Relationship Id="rId519" Type="http://schemas.openxmlformats.org/officeDocument/2006/relationships/hyperlink" Target="https://m.media-amazon.com/images/I/41jTlkBBf4L._SX300_SY300_QL70_FMwebp_.jpg" TargetMode="External"/><Relationship Id="rId514" Type="http://schemas.openxmlformats.org/officeDocument/2006/relationships/hyperlink" Target="https://www.amazon.in/Cablecreation-Audio-Cable-3-5mm-2-Male/dp/B06XFTHCNY/ref=sr_1_305?qid=1672909139&amp;s=electronics&amp;sr=1-305" TargetMode="External"/><Relationship Id="rId998" Type="http://schemas.openxmlformats.org/officeDocument/2006/relationships/hyperlink" Target="https://www.amazon.in/Samsung-Galaxy-Prime-Light-Blue/dp/B0BD3T6Z1D/ref=sr_1_193?qid=1672895806&amp;s=electronics&amp;sr=1-193" TargetMode="External"/><Relationship Id="rId513" Type="http://schemas.openxmlformats.org/officeDocument/2006/relationships/hyperlink" Target="https://m.media-amazon.com/images/I/41Bh7qwDUmL._SY445_SX342_QL70_FMwebp_.jpg" TargetMode="External"/><Relationship Id="rId997" Type="http://schemas.openxmlformats.org/officeDocument/2006/relationships/hyperlink" Target="https://m.media-amazon.com/images/I/41jna+YGP+L._SY300_SX300_.jpg" TargetMode="External"/><Relationship Id="rId512" Type="http://schemas.openxmlformats.org/officeDocument/2006/relationships/hyperlink" Target="https://www.amazon.in/VU-inches-GloLED-Google-65GloLED/dp/B0BC8BQ432/ref=sr_1_302?qid=1672909139&amp;s=electronics&amp;sr=1-302" TargetMode="External"/><Relationship Id="rId996" Type="http://schemas.openxmlformats.org/officeDocument/2006/relationships/hyperlink" Target="https://www.amazon.in/iQOO-Phantom-Snapdragon-FlashCharge-Brightness/dp/B07WHSJXLF/ref=sr_1_192?qid=1672895799&amp;s=electronics&amp;sr=1-192" TargetMode="External"/><Relationship Id="rId511" Type="http://schemas.openxmlformats.org/officeDocument/2006/relationships/hyperlink" Target="https://m.media-amazon.com/images/W/WEBP_402378-T2/images/I/41pdZIhY+gL._SY300_SX300_.jpg" TargetMode="External"/><Relationship Id="rId995" Type="http://schemas.openxmlformats.org/officeDocument/2006/relationships/hyperlink" Target="https://m.media-amazon.com/images/I/41XUW74HLlL._SX300_SY300_QL70_ML2_.jpg" TargetMode="External"/><Relationship Id="rId518" Type="http://schemas.openxmlformats.org/officeDocument/2006/relationships/hyperlink" Target="https://www.amazon.in/Rugged-V3-Braided-Micro-Cable/dp/B07CRL2GY6/ref=sr_1_329?qid=1672909140&amp;s=electronics&amp;sr=1-329" TargetMode="External"/><Relationship Id="rId517" Type="http://schemas.openxmlformats.org/officeDocument/2006/relationships/hyperlink" Target="https://m.media-amazon.com/images/W/WEBP_402378-T1/images/I/31mfWNStU9L._SX300_SY300_QL70_FMwebp_.jpg" TargetMode="External"/><Relationship Id="rId516" Type="http://schemas.openxmlformats.org/officeDocument/2006/relationships/hyperlink" Target="https://www.amazon.in/Wayona-Charging-Charger-Samsung-Galaxy/dp/B08CT62BM1/ref=sr_1_326?qid=1672909140&amp;s=electronics&amp;sr=1-326" TargetMode="External"/><Relationship Id="rId515" Type="http://schemas.openxmlformats.org/officeDocument/2006/relationships/hyperlink" Target="https://m.media-amazon.com/images/I/416qO6VZHgL._SX300_SY300_QL70_FMwebp_.jpg" TargetMode="External"/><Relationship Id="rId999" Type="http://schemas.openxmlformats.org/officeDocument/2006/relationships/hyperlink" Target="https://m.media-amazon.com/images/I/41iec5VPMlL._SX300_SY300_QL70_ML2_.jpg" TargetMode="External"/><Relationship Id="rId990" Type="http://schemas.openxmlformats.org/officeDocument/2006/relationships/hyperlink" Target="https://www.amazon.in/Charger-Multi-Layer-Protection-Certified-Charging/dp/B09TP5KBN7/ref=sr_1_186?qid=1672895799&amp;s=electronics&amp;sr=1-186" TargetMode="External"/><Relationship Id="rId1580" Type="http://schemas.openxmlformats.org/officeDocument/2006/relationships/hyperlink" Target="https://www.amazon.in/DIGITEK%C2%AE-DRL-14C-Temperature-Photo-Shoot-Vlogging/dp/B09BN2NPBD/ref=sr_1_224?qid=1672903006&amp;s=computers&amp;sr=1-224" TargetMode="External"/><Relationship Id="rId1581" Type="http://schemas.openxmlformats.org/officeDocument/2006/relationships/hyperlink" Target="https://m.media-amazon.com/images/I/41+vZl3dF7L._SY300_SX300_.jpg" TargetMode="External"/><Relationship Id="rId1582" Type="http://schemas.openxmlformats.org/officeDocument/2006/relationships/hyperlink" Target="https://www.amazon.in/Classmate-Long-Notebook-Cover-Single/dp/B00J4YG0PC/ref=sr_1_225?qid=1672903006&amp;s=computers&amp;sr=1-225" TargetMode="External"/><Relationship Id="rId510" Type="http://schemas.openxmlformats.org/officeDocument/2006/relationships/hyperlink" Target="https://www.amazon.in/SVM-Products-Premium-Quality-Unbreakable/dp/B07VVXJ2P5/ref=sr_1_300?qid=1672909139&amp;s=electronics&amp;sr=1-300" TargetMode="External"/><Relationship Id="rId994" Type="http://schemas.openxmlformats.org/officeDocument/2006/relationships/hyperlink" Target="https://www.amazon.in/boAt-Wave-Lite-Smartwatch-Multiple/dp/B09V175NP7/ref=sr_1_190?qid=1672895799&amp;s=electronics&amp;sr=1-190" TargetMode="External"/><Relationship Id="rId1583" Type="http://schemas.openxmlformats.org/officeDocument/2006/relationships/hyperlink" Target="https://m.media-amazon.com/images/W/WEBP_402378-T1/images/I/41NF7VStoSL._SX300_SY300_QL70_FMwebp_.jpg" TargetMode="External"/><Relationship Id="rId2430" Type="http://schemas.openxmlformats.org/officeDocument/2006/relationships/hyperlink" Target="https://www.amazon.in/Heavyweight-Automatic-bacterial-Weilburger-Soleplate/dp/B0B84KSH3X/ref=sr_1_227?qid=1672923603&amp;s=kitchen&amp;sr=1-227" TargetMode="External"/><Relationship Id="rId993" Type="http://schemas.openxmlformats.org/officeDocument/2006/relationships/hyperlink" Target="https://m.media-amazon.com/images/I/41Bj3iYflTL._SX300_SY300_QL70_ML2_.jpg" TargetMode="External"/><Relationship Id="rId1100" Type="http://schemas.openxmlformats.org/officeDocument/2006/relationships/hyperlink" Target="https://www.amazon.in/10WERUN-Bluetooth-Smartwatch-Wireless-Fitness/dp/B09RFB2SJQ/ref=sr_1_367?qid=1672895857&amp;s=electronics&amp;sr=1-367" TargetMode="External"/><Relationship Id="rId1584" Type="http://schemas.openxmlformats.org/officeDocument/2006/relationships/hyperlink" Target="https://www.amazon.in/Lenovo-GX30M39704-300-USB-Mouse/dp/B073BRXPZX/ref=sr_1_226?qid=1672903006&amp;s=computers&amp;sr=1-226" TargetMode="External"/><Relationship Id="rId2431" Type="http://schemas.openxmlformats.org/officeDocument/2006/relationships/hyperlink" Target="https://m.media-amazon.com/images/I/41FTyQVamFL._SX300_SY300_QL70_FMwebp_.jpg" TargetMode="External"/><Relationship Id="rId992" Type="http://schemas.openxmlformats.org/officeDocument/2006/relationships/hyperlink" Target="https://www.amazon.in/boAt-Flash-Smartwatch-Resistance-Lightning/dp/B0949SBKMP/ref=sr_1_188?qid=1672895799&amp;s=electronics&amp;sr=1-188" TargetMode="External"/><Relationship Id="rId1101" Type="http://schemas.openxmlformats.org/officeDocument/2006/relationships/hyperlink" Target="https://m.media-amazon.com/images/I/31M4nb0+JKL._SY300_SX300_.jpg" TargetMode="External"/><Relationship Id="rId1585" Type="http://schemas.openxmlformats.org/officeDocument/2006/relationships/hyperlink" Target="https://m.media-amazon.com/images/W/WEBP_402378-T1/images/I/41bvBlmqDdL._SX300_SY300_QL70_FMwebp_.jpg" TargetMode="External"/><Relationship Id="rId2432" Type="http://schemas.openxmlformats.org/officeDocument/2006/relationships/hyperlink" Target="https://www.amazon.in/Inalsa-Electric-Kettle-Prism-Inox/dp/B08HLC7Z3G/ref=sr_1_229?qid=1672923603&amp;s=kitchen&amp;sr=1-229" TargetMode="External"/><Relationship Id="rId991" Type="http://schemas.openxmlformats.org/officeDocument/2006/relationships/hyperlink" Target="https://m.media-amazon.com/images/I/416+IXsM9lL._SY300_SX300_.jpg" TargetMode="External"/><Relationship Id="rId1102" Type="http://schemas.openxmlformats.org/officeDocument/2006/relationships/hyperlink" Target="https://www.amazon.in/Tokdis-MX-1-Bluetooth-Calling-Smartwatch/dp/B0B82YGCF6/ref=sr_1_370?qid=1672895857&amp;s=electronics&amp;sr=1-370" TargetMode="External"/><Relationship Id="rId1586" Type="http://schemas.openxmlformats.org/officeDocument/2006/relationships/hyperlink" Target="https://www.amazon.in/Dyazo-Computer-Adjustable-Ergonomic-Compatible/dp/B08LHTJTBB/ref=sr_1_228?qid=1672903006&amp;s=computers&amp;sr=1-228" TargetMode="External"/><Relationship Id="rId2433" Type="http://schemas.openxmlformats.org/officeDocument/2006/relationships/hyperlink" Target="https://m.media-amazon.com/images/W/WEBP_402378-T2/images/I/51qZekzGLxL._SX300_SY300_QL70_FMwebp_.jpg" TargetMode="External"/><Relationship Id="rId1532" Type="http://schemas.openxmlformats.org/officeDocument/2006/relationships/hyperlink" Target="https://www.amazon.in/Parker-Classic-Gold-Ball-Pen/dp/B00LM4W1N2/ref=sr_1_197?qid=1672903005&amp;s=computers&amp;sr=1-197" TargetMode="External"/><Relationship Id="rId2863" Type="http://schemas.openxmlformats.org/officeDocument/2006/relationships/hyperlink" Target="https://m.media-amazon.com/images/I/41+zSXivpML._SY300_SX300_.jpg" TargetMode="External"/><Relationship Id="rId1533" Type="http://schemas.openxmlformats.org/officeDocument/2006/relationships/hyperlink" Target="https://m.media-amazon.com/images/W/WEBP_402378-T2/images/I/416+IXsM9lL._SY300_SX300_.jpg" TargetMode="External"/><Relationship Id="rId2864" Type="http://schemas.openxmlformats.org/officeDocument/2006/relationships/hyperlink" Target="https://www.amazon.in/Havells-FHVVEDXOWH08-Ventil-200mm-White/dp/B00KIDSU8S/ref=sr_1_465?qid=1672923615&amp;s=kitchen&amp;sr=1-465" TargetMode="External"/><Relationship Id="rId1534" Type="http://schemas.openxmlformats.org/officeDocument/2006/relationships/hyperlink" Target="https://www.amazon.in/boAt-Flash-Smartwatch-Resistance-Lightning/dp/B0949SBKMP/ref=sr_1_199?qid=1672903005&amp;s=computers&amp;sr=1-199" TargetMode="External"/><Relationship Id="rId2865" Type="http://schemas.openxmlformats.org/officeDocument/2006/relationships/hyperlink" Target="https://m.media-amazon.com/images/I/41hYZPZaWfS._SX300_SY300_QL70_FMwebp_.jpg" TargetMode="External"/><Relationship Id="rId1535" Type="http://schemas.openxmlformats.org/officeDocument/2006/relationships/hyperlink" Target="https://m.media-amazon.com/images/W/WEBP_402378-T2/images/I/512Lrv2A-pL._SX300_SY300_QL70_FMwebp_.jpg" TargetMode="External"/><Relationship Id="rId2866" Type="http://schemas.openxmlformats.org/officeDocument/2006/relationships/hyperlink" Target="https://www.amazon.in/AGARO-Setting-Whisking-Warranty-33554/dp/B0977CGNJJ/ref=sr_1_466?qid=1672923615&amp;s=kitchen&amp;sr=1-466" TargetMode="External"/><Relationship Id="rId1536" Type="http://schemas.openxmlformats.org/officeDocument/2006/relationships/hyperlink" Target="https://www.amazon.in/Tarkan-Portable-Folding-Laptop-Lapdesk/dp/B08YD264ZS/ref=sr_1_200?qid=1672903005&amp;s=computers&amp;sr=1-200" TargetMode="External"/><Relationship Id="rId2867" Type="http://schemas.openxmlformats.org/officeDocument/2006/relationships/hyperlink" Target="https://m.media-amazon.com/images/I/31rcvrnc1RL._SX300_SY300_QL70_FMwebp_.jpg" TargetMode="External"/><Relationship Id="rId1537" Type="http://schemas.openxmlformats.org/officeDocument/2006/relationships/hyperlink" Target="https://m.media-amazon.com/images/I/41GeM83DzzL._SX300_SY300_QL70_FMwebp_.jpg" TargetMode="External"/><Relationship Id="rId2868" Type="http://schemas.openxmlformats.org/officeDocument/2006/relationships/hyperlink" Target="https://www.amazon.in/Crompton-Highspeed-Anti-Dust-Ceiling-Efficient/dp/B08WWKM5HQ/ref=sr_1_467?qid=1672923615&amp;s=kitchen&amp;sr=1-467" TargetMode="External"/><Relationship Id="rId1538" Type="http://schemas.openxmlformats.org/officeDocument/2006/relationships/hyperlink" Target="https://www.amazon.in/Ambrane-Unbreakable-Charging-Braided-Multipurpose/dp/B094JNXNPV/ref=sr_1_201?qid=1672903005&amp;s=computers&amp;sr=1-201" TargetMode="External"/><Relationship Id="rId2869" Type="http://schemas.openxmlformats.org/officeDocument/2006/relationships/hyperlink" Target="https://m.media-amazon.com/images/W/WEBP_402378-T1/images/I/414fV+i+rcL._SY300_SX300_.jpg" TargetMode="External"/><Relationship Id="rId1539" Type="http://schemas.openxmlformats.org/officeDocument/2006/relationships/hyperlink" Target="https://m.media-amazon.com/images/W/WEBP_402378-T2/images/I/31AQqe9fbJL._SX300_SY300_QL70_FMwebp_.jpg" TargetMode="External"/><Relationship Id="rId949" Type="http://schemas.openxmlformats.org/officeDocument/2006/relationships/hyperlink" Target="https://m.media-amazon.com/images/I/41ziJKWj9LL._SX300_SY300_QL70_ML2_.jpg" TargetMode="External"/><Relationship Id="rId948" Type="http://schemas.openxmlformats.org/officeDocument/2006/relationships/hyperlink" Target="https://www.amazon.in/Redmi-9A-Sport-Octa-core-Processor/dp/B09GFM8CGS/ref=sr_1_144?qid=1672895784&amp;s=electronics&amp;sr=1-144" TargetMode="External"/><Relationship Id="rId943" Type="http://schemas.openxmlformats.org/officeDocument/2006/relationships/hyperlink" Target="https://m.media-amazon.com/images/I/41pQWwAzVyL._SY300_SX300_QL70_ML2_.jpg" TargetMode="External"/><Relationship Id="rId942" Type="http://schemas.openxmlformats.org/officeDocument/2006/relationships/hyperlink" Target="https://www.amazon.in/Ambrane-Unbreakable-Charging-Braided-Cable/dp/B082LSVT4B/ref=sr_1_141?qid=1672895784&amp;s=electronics&amp;sr=1-141" TargetMode="External"/><Relationship Id="rId941" Type="http://schemas.openxmlformats.org/officeDocument/2006/relationships/hyperlink" Target="https://m.media-amazon.com/images/I/41d84o5-M-L._SY445_SX342_QL70_ML2_.jpg" TargetMode="External"/><Relationship Id="rId940" Type="http://schemas.openxmlformats.org/officeDocument/2006/relationships/hyperlink" Target="https://www.amazon.in/Samsung-Galaxy-Storage-MediaTek-Battery/dp/B0BMGG6NKT/ref=sr_1_140?qid=1672895784&amp;s=electronics&amp;sr=1-140" TargetMode="External"/><Relationship Id="rId947" Type="http://schemas.openxmlformats.org/officeDocument/2006/relationships/hyperlink" Target="https://m.media-amazon.com/images/I/41P4Al+S3zL._SY300_SX300_.jpg" TargetMode="External"/><Relationship Id="rId946" Type="http://schemas.openxmlformats.org/officeDocument/2006/relationships/hyperlink" Target="https://www.amazon.in/boAt-A325-Tangle-Free-Charging-Transmission/dp/B08WRBG3XW/ref=sr_1_143?qid=1672895784&amp;s=electronics&amp;sr=1-143" TargetMode="External"/><Relationship Id="rId945" Type="http://schemas.openxmlformats.org/officeDocument/2006/relationships/hyperlink" Target="https://m.media-amazon.com/images/I/41xwPQLxTML._SX300_SY300_QL70_ML2_.jpg" TargetMode="External"/><Relationship Id="rId944" Type="http://schemas.openxmlformats.org/officeDocument/2006/relationships/hyperlink" Target="https://www.amazon.in/SWAPKART-Flexible-Desktop-Foldable-Smartphones/dp/B092JHPL72/ref=sr_1_142?qid=1672895784&amp;s=electronics&amp;sr=1-142" TargetMode="External"/><Relationship Id="rId2860" Type="http://schemas.openxmlformats.org/officeDocument/2006/relationships/hyperlink" Target="https://www.amazon.in/Cordless-resistant-soleplate-Vertical-Horizontal/dp/B09WF4Q7B3/ref=sr_1_463?qid=1672923615&amp;s=kitchen&amp;sr=1-463" TargetMode="External"/><Relationship Id="rId1530" Type="http://schemas.openxmlformats.org/officeDocument/2006/relationships/hyperlink" Target="https://www.amazon.in/SanDisk-Ultra-SDDDC2-064G-G46-Drives-Silver/dp/B01EZ0X3L8/ref=sr_1_196?qid=1672903005&amp;s=computers&amp;sr=1-196" TargetMode="External"/><Relationship Id="rId2861" Type="http://schemas.openxmlformats.org/officeDocument/2006/relationships/hyperlink" Target="https://m.media-amazon.com/images/I/31grDt8hrBS._SX300_SY300_QL70_FMwebp_.jpg" TargetMode="External"/><Relationship Id="rId1531" Type="http://schemas.openxmlformats.org/officeDocument/2006/relationships/hyperlink" Target="https://m.media-amazon.com/images/I/41Ae67XZACL._SX300_SY300_QL70_FMwebp_.jpg" TargetMode="External"/><Relationship Id="rId2862" Type="http://schemas.openxmlformats.org/officeDocument/2006/relationships/hyperlink" Target="https://www.amazon.in/Vacuum-Mop-Intelligent-Navigation-Connectivity-Assistant/dp/B092R48XXB/ref=sr_1_464?qid=1672923615&amp;s=kitchen&amp;sr=1-464" TargetMode="External"/><Relationship Id="rId1521" Type="http://schemas.openxmlformats.org/officeDocument/2006/relationships/hyperlink" Target="https://m.media-amazon.com/images/I/3101FmUqUOL._SX300_SY300_QL70_FMwebp_.jpg" TargetMode="External"/><Relationship Id="rId2852" Type="http://schemas.openxmlformats.org/officeDocument/2006/relationships/hyperlink" Target="https://www.amazon.in/LACOPINE-Mini-Pocket-Roller-White/dp/B081RLM75M/ref=sr_1_462?qid=1672923614&amp;s=kitchen&amp;sr=1-462" TargetMode="External"/><Relationship Id="rId1522" Type="http://schemas.openxmlformats.org/officeDocument/2006/relationships/hyperlink" Target="https://www.amazon.in/boAt-BassHeads-225-Special-Headphones/dp/B01MF8MB65/ref=sr_1_191?qid=1672903004&amp;s=computers&amp;sr=1-191" TargetMode="External"/><Relationship Id="rId2853" Type="http://schemas.openxmlformats.org/officeDocument/2006/relationships/hyperlink" Target="https://m.media-amazon.com/images/W/WEBP_402378-T1/images/I/41VOCgvMKJL._SX300_SY300_QL70_FMwebp_.jpg" TargetMode="External"/><Relationship Id="rId1523" Type="http://schemas.openxmlformats.org/officeDocument/2006/relationships/hyperlink" Target="https://m.media-amazon.com/images/W/WEBP_402378-T1/images/I/51mCZQzY6SL._SX300_SY300_QL70_FMwebp_.jpg" TargetMode="External"/><Relationship Id="rId2854" Type="http://schemas.openxmlformats.org/officeDocument/2006/relationships/hyperlink" Target="https://www.amazon.in/SEK170L-Premium-Stainless-Electric-Cut-Off/dp/B07SYYVP69/ref=sr_1_460?qid=1672923615&amp;s=kitchen&amp;sr=1-460" TargetMode="External"/><Relationship Id="rId1524" Type="http://schemas.openxmlformats.org/officeDocument/2006/relationships/hyperlink" Target="https://www.amazon.in/Luxor-Subject-Single-Ruled-Notebook/dp/B00LHZWD0C/ref=sr_1_193?qid=1672903005&amp;s=computers&amp;sr=1-193" TargetMode="External"/><Relationship Id="rId2855" Type="http://schemas.openxmlformats.org/officeDocument/2006/relationships/hyperlink" Target="https://m.media-amazon.com/images/I/41Peadim8bL._SX300_SY300_QL70_FMwebp_.jpg" TargetMode="External"/><Relationship Id="rId1525" Type="http://schemas.openxmlformats.org/officeDocument/2006/relationships/hyperlink" Target="https://m.media-amazon.com/images/W/WEBP_402378-T2/images/I/41hmoJUQTuL._SX300_SY300_QL70_FMwebp_.jpg" TargetMode="External"/><Relationship Id="rId2856" Type="http://schemas.openxmlformats.org/officeDocument/2006/relationships/hyperlink" Target="https://www.amazon.in/Activa-Nutri-Mixer-Grinder-Lasting/dp/B0BDZWMGZ1/ref=sr_1_461?qid=1672923615&amp;s=kitchen&amp;sr=1-461" TargetMode="External"/><Relationship Id="rId1526" Type="http://schemas.openxmlformats.org/officeDocument/2006/relationships/hyperlink" Target="https://www.amazon.in/Duracell-Chhota-Power-Battery-Set/dp/B08QDPB1SL/ref=sr_1_194?qid=1672903005&amp;s=computers&amp;sr=1-194" TargetMode="External"/><Relationship Id="rId2857" Type="http://schemas.openxmlformats.org/officeDocument/2006/relationships/hyperlink" Target="https://m.media-amazon.com/images/I/415634DtKfL._SX300_SY300_QL70_FMwebp_.jpg" TargetMode="External"/><Relationship Id="rId1527" Type="http://schemas.openxmlformats.org/officeDocument/2006/relationships/hyperlink" Target="https://m.media-amazon.com/images/W/WEBP_402378-T2/images/I/41KB80oxxfL._SX300_SY300_QL70_FMwebp_.jpg" TargetMode="External"/><Relationship Id="rId2858" Type="http://schemas.openxmlformats.org/officeDocument/2006/relationships/hyperlink" Target="https://www.amazon.in/Sujata-Dynamix-900W-900-Watt-Mixer-Grinder/dp/B078JT7LTD/ref=sr_1_462?qid=1672923615&amp;s=kitchen&amp;sr=1-462" TargetMode="External"/><Relationship Id="rId1528" Type="http://schemas.openxmlformats.org/officeDocument/2006/relationships/hyperlink" Target="https://www.amazon.in/Zebronics-Transformer-Gaming-Multimedia-Keyboard/dp/B07BRKK9JQ/ref=sr_1_195?qid=1672903005&amp;s=computers&amp;sr=1-195" TargetMode="External"/><Relationship Id="rId2859" Type="http://schemas.openxmlformats.org/officeDocument/2006/relationships/hyperlink" Target="https://m.media-amazon.com/images/W/WEBP_402378-T1/images/I/41YFjcEIwWL._SX300_SY300_QL70_FMwebp_.jpg" TargetMode="External"/><Relationship Id="rId1529" Type="http://schemas.openxmlformats.org/officeDocument/2006/relationships/hyperlink" Target="https://m.media-amazon.com/images/I/315HWKLDHlL._SY300_SX300_QL70_FMwebp_.jpg" TargetMode="External"/><Relationship Id="rId939" Type="http://schemas.openxmlformats.org/officeDocument/2006/relationships/hyperlink" Target="https://m.media-amazon.com/images/I/41kg-+XWoxL._SY300_SX300_.jpg" TargetMode="External"/><Relationship Id="rId938" Type="http://schemas.openxmlformats.org/officeDocument/2006/relationships/hyperlink" Target="https://www.amazon.in/Spigen-Tempered-Screen-Protector-iPhone/dp/B0B244R4KB/ref=sr_1_139?qid=1672895784&amp;s=electronics&amp;sr=1-139" TargetMode="External"/><Relationship Id="rId937" Type="http://schemas.openxmlformats.org/officeDocument/2006/relationships/hyperlink" Target="https://m.media-amazon.com/images/I/51R2kfyMW5L._SX300_SY300_QL70_ML2_.jpg" TargetMode="External"/><Relationship Id="rId932" Type="http://schemas.openxmlformats.org/officeDocument/2006/relationships/hyperlink" Target="https://www.amazon.in/iQOO-Storage-Snapdragon-695-6nm-Processor/dp/B07WJWRNVK/ref=sr_1_136?qid=1672895784&amp;s=electronics&amp;sr=1-136" TargetMode="External"/><Relationship Id="rId931" Type="http://schemas.openxmlformats.org/officeDocument/2006/relationships/hyperlink" Target="https://m.media-amazon.com/images/I/41S7tnENirL._SX300_SY300_QL70_ML2_.jpg" TargetMode="External"/><Relationship Id="rId930" Type="http://schemas.openxmlformats.org/officeDocument/2006/relationships/hyperlink" Target="https://www.amazon.in/Mi-Braided-USB-Type-C-Cable/dp/B083342NKJ/ref=sr_1_135?qid=1672895784&amp;s=electronics&amp;sr=1-135" TargetMode="External"/><Relationship Id="rId936" Type="http://schemas.openxmlformats.org/officeDocument/2006/relationships/hyperlink" Target="https://www.amazon.in/DURACELL-Lightning-Certified-braided-Devices/dp/B09C6HXFC1/ref=sr_1_138?qid=1672895784&amp;s=electronics&amp;sr=1-138" TargetMode="External"/><Relationship Id="rId935" Type="http://schemas.openxmlformats.org/officeDocument/2006/relationships/hyperlink" Target="https://m.media-amazon.com/images/I/41TZJiPRRwL._SX300_SY300_QL70_ML2_.jpg" TargetMode="External"/><Relationship Id="rId934" Type="http://schemas.openxmlformats.org/officeDocument/2006/relationships/hyperlink" Target="https://www.amazon.in/Samsung-Original-EHS64AVFWECINU-Stereo-Headset/dp/B01F25X6RQ/ref=sr_1_137?qid=1672895784&amp;s=electronics&amp;sr=1-137" TargetMode="External"/><Relationship Id="rId933" Type="http://schemas.openxmlformats.org/officeDocument/2006/relationships/hyperlink" Target="https://m.media-amazon.com/images/I/31FzYVC62wL._SX300_SY300_QL70_ML2_.jpg" TargetMode="External"/><Relationship Id="rId2850" Type="http://schemas.openxmlformats.org/officeDocument/2006/relationships/hyperlink" Target="https://www.amazon.in/KENT-POWP-Sediment-Filter-Thread-WCAP/dp/B09BL2KHQW/ref=sr_1_461_mod_primary_new?qid=1672923614&amp;s=kitchen&amp;sbo=RZvfv%2F%2FHxDF%2BO5021pAnSA%3D%3D&amp;sr=1-461" TargetMode="External"/><Relationship Id="rId1520" Type="http://schemas.openxmlformats.org/officeDocument/2006/relationships/hyperlink" Target="https://www.amazon.in/Logitech-MK215-Wireless-Keyboard-Mouse/dp/B012MQS060/ref=sr_1_190?qid=1672903004&amp;s=computers&amp;sr=1-190" TargetMode="External"/><Relationship Id="rId2851" Type="http://schemas.openxmlformats.org/officeDocument/2006/relationships/hyperlink" Target="https://m.media-amazon.com/images/W/WEBP_402378-T1/images/I/31QVpoSYsrL._SX300_SY300_QL70_FMwebp_.jpg" TargetMode="External"/><Relationship Id="rId1554" Type="http://schemas.openxmlformats.org/officeDocument/2006/relationships/hyperlink" Target="https://www.amazon.in/Crucial-PC4-25600-SODIMM-260-Pin-Memory/dp/B08C4Z69LN/ref=sr_1_210?qid=1672903005&amp;s=computers&amp;sr=1-210" TargetMode="External"/><Relationship Id="rId2401" Type="http://schemas.openxmlformats.org/officeDocument/2006/relationships/hyperlink" Target="https://m.media-amazon.com/images/W/WEBP_402378-T1/images/I/41V4DpKc7sL._SX300_SY300_QL70_FMwebp_.jpg" TargetMode="External"/><Relationship Id="rId2885" Type="http://schemas.openxmlformats.org/officeDocument/2006/relationships/hyperlink" Target="https://m.media-amazon.com/images/W/WEBP_402378-T2/images/I/31RpzeqSq3L._SX300_SY300_QL70_FMwebp_.jpg" TargetMode="External"/><Relationship Id="rId1555" Type="http://schemas.openxmlformats.org/officeDocument/2006/relationships/hyperlink" Target="https://m.media-amazon.com/images/W/WEBP_402378-T1/images/I/31sSNZUSkfL._SX300_SY300_QL70_FMwebp_.jpg" TargetMode="External"/><Relationship Id="rId2402" Type="http://schemas.openxmlformats.org/officeDocument/2006/relationships/hyperlink" Target="https://www.amazon.in/JM-SELLER-Electric-Beater-180-Watt/dp/B08JV91JTK/ref=sr_1_215?qid=1672923601&amp;s=kitchen&amp;sr=1-215" TargetMode="External"/><Relationship Id="rId2886" Type="http://schemas.openxmlformats.org/officeDocument/2006/relationships/hyperlink" Target="https://www.amazon.in/Havells-Ambrose-1200mm-Ceiling-Pearl/dp/B01L7C4IU2/ref=sr_1_480?qid=1672923615&amp;s=kitchen&amp;sr=1-480" TargetMode="External"/><Relationship Id="rId1556" Type="http://schemas.openxmlformats.org/officeDocument/2006/relationships/hyperlink" Target="https://www.amazon.in/APC-BX600C-600VA-230V-Back/dp/B016XVRKZM/ref=sr_1_211?qid=1672903005&amp;s=computers&amp;sr=1-211" TargetMode="External"/><Relationship Id="rId2403" Type="http://schemas.openxmlformats.org/officeDocument/2006/relationships/hyperlink" Target="https://m.media-amazon.com/images/W/WEBP_402378-T2/images/I/41t3WVUlRmL._SX300_SY300_QL70_FMwebp_.jpg" TargetMode="External"/><Relationship Id="rId2887" Type="http://schemas.openxmlformats.org/officeDocument/2006/relationships/hyperlink" Target="https://m.media-amazon.com/images/I/41d7YWtyLCL._SX300_SY300_QL70_FMwebp_.jpg" TargetMode="External"/><Relationship Id="rId1557" Type="http://schemas.openxmlformats.org/officeDocument/2006/relationships/hyperlink" Target="https://m.media-amazon.com/images/I/41hF4CFTsGL._SX300_SY300_QL70_FMwebp_.jpg" TargetMode="External"/><Relationship Id="rId2404" Type="http://schemas.openxmlformats.org/officeDocument/2006/relationships/hyperlink" Target="https://www.amazon.in/Oratech-electric-cappuccino-Mocktail-Multicolour/dp/B0BQ3K23Y1/ref=sr_1_216?qid=1672923601&amp;s=kitchen&amp;sr=1-216" TargetMode="External"/><Relationship Id="rId2888" Type="http://schemas.openxmlformats.org/officeDocument/2006/relationships/hyperlink" Target="https://www.amazon.in/PHILIPS-Coffee-HD7432-20-Medium/dp/B09H7JDJCW/ref=sr_1_483?qid=1672923615&amp;s=kitchen&amp;sr=1-483" TargetMode="External"/><Relationship Id="rId1558" Type="http://schemas.openxmlformats.org/officeDocument/2006/relationships/hyperlink" Target="https://www.amazon.in/Luxor-Subject-Single-Ruled-Notebook/dp/B00LHZW3XY/ref=sr_1_213_mod_primary_new?qid=1672903005&amp;s=computers&amp;sbo=RZvfv%2F%2FHxDF%2BO5021pAnSA%3D%3D&amp;sr=1-213" TargetMode="External"/><Relationship Id="rId2405" Type="http://schemas.openxmlformats.org/officeDocument/2006/relationships/hyperlink" Target="https://m.media-amazon.com/images/W/WEBP_402378-T2/images/I/21SHZOWOynL._SX300_SY300_QL70_FMwebp_.jpg" TargetMode="External"/><Relationship Id="rId2889" Type="http://schemas.openxmlformats.org/officeDocument/2006/relationships/hyperlink" Target="https://m.media-amazon.com/images/W/WEBP_402378-T2/images/I/51M0UevRosL._SY300_SX300_QL70_FMwebp_.jpg" TargetMode="External"/><Relationship Id="rId1559" Type="http://schemas.openxmlformats.org/officeDocument/2006/relationships/hyperlink" Target="https://m.media-amazon.com/images/I/31BXpfrkEWL._SX300_SY300_QL70_FMwebp_.jpg" TargetMode="External"/><Relationship Id="rId2406" Type="http://schemas.openxmlformats.org/officeDocument/2006/relationships/hyperlink" Target="https://www.amazon.in/Havells-Glaze-Pearl-Ivory-Ceiling/dp/B09MT94QLL/ref=sr_1_217?qid=1672923601&amp;s=kitchen&amp;sr=1-217" TargetMode="External"/><Relationship Id="rId2407" Type="http://schemas.openxmlformats.org/officeDocument/2006/relationships/hyperlink" Target="https://m.media-amazon.com/images/I/419vF7uEFEL._SX300_SY300_QL70_FMwebp_.jpg" TargetMode="External"/><Relationship Id="rId2408" Type="http://schemas.openxmlformats.org/officeDocument/2006/relationships/hyperlink" Target="https://www.amazon.in/Ur-NeedsTM-Rocklight-Remover-Fabric/dp/B07NKNBTT3/ref=sr_1_218?qid=1672923601&amp;s=kitchen&amp;sr=1-218" TargetMode="External"/><Relationship Id="rId2409" Type="http://schemas.openxmlformats.org/officeDocument/2006/relationships/hyperlink" Target="https://m.media-amazon.com/images/W/WEBP_402378-T1/images/I/41JnGOKI2dL._SX300_SY300_QL70_FMwebp_.jpg" TargetMode="External"/><Relationship Id="rId965" Type="http://schemas.openxmlformats.org/officeDocument/2006/relationships/hyperlink" Target="https://m.media-amazon.com/images/I/3187gPkT6GL._SX300_SY300_QL70_ML2_.jpg" TargetMode="External"/><Relationship Id="rId964" Type="http://schemas.openxmlformats.org/officeDocument/2006/relationships/hyperlink" Target="https://www.amazon.in/Samsung-Midnight-Storage-5000mAh-Battery/dp/B0B4F1YC3J/ref=sr_1_162?qid=1672895791&amp;s=electronics&amp;sr=1-162" TargetMode="External"/><Relationship Id="rId963" Type="http://schemas.openxmlformats.org/officeDocument/2006/relationships/hyperlink" Target="https://m.media-amazon.com/images/I/413sCRKobNL._SX300_SY300_QL70_ML2_.jpg" TargetMode="External"/><Relationship Id="rId962" Type="http://schemas.openxmlformats.org/officeDocument/2006/relationships/hyperlink" Target="https://www.amazon.in/Tukzer-Capacitive-Lightweight-Magnetism-Smartphones/dp/B08K4PSZ3V/ref=sr_1_161?qid=1672895791&amp;s=electronics&amp;sr=1-161" TargetMode="External"/><Relationship Id="rId969" Type="http://schemas.openxmlformats.org/officeDocument/2006/relationships/hyperlink" Target="https://m.media-amazon.com/images/I/41vMaBVWDjL._SX300_SY300_QL70_ML2_.jpg" TargetMode="External"/><Relationship Id="rId968" Type="http://schemas.openxmlformats.org/officeDocument/2006/relationships/hyperlink" Target="https://www.amazon.in/10W-Charger-Cable-Meter-Black/dp/B085CZ3SR1/ref=sr_1_164?qid=1672895791&amp;s=electronics&amp;sr=1-164" TargetMode="External"/><Relationship Id="rId967" Type="http://schemas.openxmlformats.org/officeDocument/2006/relationships/hyperlink" Target="https://m.media-amazon.com/images/I/31H8AoDYAYL._SX300_SY300_QL70_ML2_.jpg" TargetMode="External"/><Relationship Id="rId966" Type="http://schemas.openxmlformats.org/officeDocument/2006/relationships/hyperlink" Target="https://www.amazon.in/Tukzer-Capacitive-Lightweight-Magnetism-Smartphones/dp/B08K4RDQ71/ref=sr_1_163?qid=1672895791&amp;s=electronics&amp;sr=1-163" TargetMode="External"/><Relationship Id="rId2880" Type="http://schemas.openxmlformats.org/officeDocument/2006/relationships/hyperlink" Target="https://www.amazon.in/AmazonBasics-400mm-Pedestal-Remote-White/dp/B07NPBG1B4/ref=sr_1_477?qid=1672923615&amp;s=kitchen&amp;sr=1-477" TargetMode="External"/><Relationship Id="rId961" Type="http://schemas.openxmlformats.org/officeDocument/2006/relationships/hyperlink" Target="https://m.media-amazon.com/images/I/31bKIZtFGWL._SX300_SY300_QL70_ML2_.jpg" TargetMode="External"/><Relationship Id="rId1550" Type="http://schemas.openxmlformats.org/officeDocument/2006/relationships/hyperlink" Target="https://www.amazon.in/STRIFF-Android-Portable-Foldable-Stand-Perfect/dp/B09Y14JLP3/ref=sr_1_208?qid=1672903005&amp;s=computers&amp;sr=1-208" TargetMode="External"/><Relationship Id="rId2881" Type="http://schemas.openxmlformats.org/officeDocument/2006/relationships/hyperlink" Target="https://m.media-amazon.com/images/I/310wgAGevYL._SY445_SX342_QL70_FMwebp_.jpg" TargetMode="External"/><Relationship Id="rId960" Type="http://schemas.openxmlformats.org/officeDocument/2006/relationships/hyperlink" Target="https://www.amazon.in/JBL-C100SI-Ear-Headphones-Mic/dp/B01DF26V7A/ref=sr_1_159?qid=1672895791&amp;s=electronics&amp;sr=1-159" TargetMode="External"/><Relationship Id="rId1551" Type="http://schemas.openxmlformats.org/officeDocument/2006/relationships/hyperlink" Target="https://m.media-amazon.com/images/I/31+Rg6Z46dL._SX300_SY300_.jpg" TargetMode="External"/><Relationship Id="rId2882" Type="http://schemas.openxmlformats.org/officeDocument/2006/relationships/hyperlink" Target="https://www.amazon.in/Crystal-Cartridge-size-Fresh-Clean/dp/B01MRARGBW/ref=sr_1_478?qid=1672923615&amp;s=kitchen&amp;sr=1-478" TargetMode="External"/><Relationship Id="rId1552" Type="http://schemas.openxmlformats.org/officeDocument/2006/relationships/hyperlink" Target="https://www.amazon.in/Wireless-Connection-Battery-Ambidextrous-Suitable/dp/B09ZHCJDP1/ref=sr_1_209?qid=1672903005&amp;s=computers&amp;sr=1-209" TargetMode="External"/><Relationship Id="rId2883" Type="http://schemas.openxmlformats.org/officeDocument/2006/relationships/hyperlink" Target="https://m.media-amazon.com/images/W/WEBP_402378-T2/images/I/414WPLTqm0L._SX300_SY300_QL70_FMwebp_.jpg" TargetMode="External"/><Relationship Id="rId1553" Type="http://schemas.openxmlformats.org/officeDocument/2006/relationships/hyperlink" Target="https://m.media-amazon.com/images/W/WEBP_402378-T2/images/I/51esjcOy79L._SY300_SX300_QL70_FMwebp_.jpg" TargetMode="External"/><Relationship Id="rId2400" Type="http://schemas.openxmlformats.org/officeDocument/2006/relationships/hyperlink" Target="https://www.amazon.in/Kuber-Industries-Waterproof-Organizer-CTKTC034616/dp/B083J64CBB/ref=sr_1_214?qid=1672923601&amp;s=kitchen&amp;sr=1-214" TargetMode="External"/><Relationship Id="rId2884" Type="http://schemas.openxmlformats.org/officeDocument/2006/relationships/hyperlink" Target="https://www.amazon.in/Borosil-Rio-1-5L-Electric-Kettle/dp/B07VZYMQNZ/ref=sr_1_479?qid=1672923615&amp;s=kitchen&amp;sr=1-479" TargetMode="External"/><Relationship Id="rId1543" Type="http://schemas.openxmlformats.org/officeDocument/2006/relationships/hyperlink" Target="https://m.media-amazon.com/images/I/41jk4zYjTsL._SX300_SY300_QL70_FMwebp_.jpg" TargetMode="External"/><Relationship Id="rId2874" Type="http://schemas.openxmlformats.org/officeDocument/2006/relationships/hyperlink" Target="https://www.amazon.in/Portable-Compact-Electric-Wall-Outlet-Adjustable/dp/B0BPBG712X/ref=sr_1_470?qid=1672923615&amp;s=kitchen&amp;sr=1-470" TargetMode="External"/><Relationship Id="rId1544" Type="http://schemas.openxmlformats.org/officeDocument/2006/relationships/hyperlink" Target="https://www.amazon.in/A400-Type-C-Cable-Meter-Black/dp/B077Z65HSD/ref=sr_1_204?qid=1672903005&amp;s=computers&amp;sr=1-204" TargetMode="External"/><Relationship Id="rId2875" Type="http://schemas.openxmlformats.org/officeDocument/2006/relationships/hyperlink" Target="https://m.media-amazon.com/images/I/41CAIlYtE+L._SY300_SX300_.jpg" TargetMode="External"/><Relationship Id="rId1545" Type="http://schemas.openxmlformats.org/officeDocument/2006/relationships/hyperlink" Target="https://m.media-amazon.com/images/I/41T3Z43M4yL._SX300_SY300_QL70_FMwebp_.jpg" TargetMode="External"/><Relationship Id="rId2876" Type="http://schemas.openxmlformats.org/officeDocument/2006/relationships/hyperlink" Target="https://www.amazon.in/Karcher-WD-Multi-Purpose-Vacuum-Cleaner/dp/B00JBNZPFM/ref=sr_1_471?qid=1672923615&amp;s=kitchen&amp;sr=1-471" TargetMode="External"/><Relationship Id="rId1546" Type="http://schemas.openxmlformats.org/officeDocument/2006/relationships/hyperlink" Target="https://www.amazon.in/HUMBLE-Dynamic-Recording-Microphone-SmartPhones/dp/B08HD7JQHX/ref=sr_1_205?qid=1672903005&amp;s=computers&amp;sr=1-205" TargetMode="External"/><Relationship Id="rId2877" Type="http://schemas.openxmlformats.org/officeDocument/2006/relationships/hyperlink" Target="https://m.media-amazon.com/images/W/WEBP_402378-T2/images/I/41vooC+8vUL._SY300_SX300_.jpg" TargetMode="External"/><Relationship Id="rId1547" Type="http://schemas.openxmlformats.org/officeDocument/2006/relationships/hyperlink" Target="https://m.media-amazon.com/images/I/41sEmULXfAL._SX300_SY300_QL70_FMwebp_.jpg" TargetMode="External"/><Relationship Id="rId2878" Type="http://schemas.openxmlformats.org/officeDocument/2006/relationships/hyperlink" Target="https://www.amazon.in/Inalsa-Digital-Fryer-Nutri-Fry/dp/B08N6P8G5K/ref=sr_1_475?qid=1672923615&amp;s=kitchen&amp;sr=1-475" TargetMode="External"/><Relationship Id="rId1548" Type="http://schemas.openxmlformats.org/officeDocument/2006/relationships/hyperlink" Target="https://www.amazon.in/Boult-Audio-Equalizer-Cancellation-Bluetooth/dp/B0B31FR4Y2/ref=sr_1_206?qid=1672903005&amp;s=computers&amp;sr=1-206" TargetMode="External"/><Relationship Id="rId2879" Type="http://schemas.openxmlformats.org/officeDocument/2006/relationships/hyperlink" Target="https://m.media-amazon.com/images/I/418vOzm6DZL._SX300_SY300_QL70_FMwebp_.jpg" TargetMode="External"/><Relationship Id="rId1549" Type="http://schemas.openxmlformats.org/officeDocument/2006/relationships/hyperlink" Target="https://m.media-amazon.com/images/I/21VBjRnsH6L._SX300_SY300_QL70_FMwebp_.jpg" TargetMode="External"/><Relationship Id="rId959" Type="http://schemas.openxmlformats.org/officeDocument/2006/relationships/hyperlink" Target="https://m.media-amazon.com/images/I/31kLQHU5pdL._SX300_SY300_QL70_ML2_.jpg" TargetMode="External"/><Relationship Id="rId954" Type="http://schemas.openxmlformats.org/officeDocument/2006/relationships/hyperlink" Target="https://www.amazon.in/Aluminum-Adjustable-Mobile-Foldable-Smartphones/dp/B07Q4QV1DL/ref=sr_1_149?qid=1672895791&amp;s=electronics&amp;sr=1-149" TargetMode="External"/><Relationship Id="rId953" Type="http://schemas.openxmlformats.org/officeDocument/2006/relationships/hyperlink" Target="https://m.media-amazon.com/images/I/31hDWwY8iWL._SX300_SY300_QL70_ML2_.jpg" TargetMode="External"/><Relationship Id="rId952" Type="http://schemas.openxmlformats.org/officeDocument/2006/relationships/hyperlink" Target="https://www.amazon.in/Amozo-Cover-iPhone-Polycarbonate-Transparent/dp/B09J2MM5C6/ref=sr_1_148?qid=1672895791&amp;s=electronics&amp;sr=1-148" TargetMode="External"/><Relationship Id="rId951" Type="http://schemas.openxmlformats.org/officeDocument/2006/relationships/hyperlink" Target="https://m.media-amazon.com/images/I/41cYSMom9TL._SX300_SY300_QL70_ML2_.jpg" TargetMode="External"/><Relationship Id="rId958" Type="http://schemas.openxmlformats.org/officeDocument/2006/relationships/hyperlink" Target="https://www.amazon.in/Flix-Micro-Cable-Smartphone-Black/dp/B09NHVCHS9/ref=sr_1_158?qid=1672895791&amp;s=electronics&amp;sr=1-158" TargetMode="External"/><Relationship Id="rId957" Type="http://schemas.openxmlformats.org/officeDocument/2006/relationships/hyperlink" Target="https://m.media-amazon.com/images/I/31qGpf8uzuL._SY445_SX342_QL70_ML2_.jpg" TargetMode="External"/><Relationship Id="rId956" Type="http://schemas.openxmlformats.org/officeDocument/2006/relationships/hyperlink" Target="https://www.amazon.in/Tecno-Spark-Storage-Expandable-Processor/dp/B0B56YRBNT/ref=sr_1_153?qid=1672895791&amp;s=electronics&amp;sr=1-153" TargetMode="External"/><Relationship Id="rId955" Type="http://schemas.openxmlformats.org/officeDocument/2006/relationships/hyperlink" Target="https://m.media-amazon.com/images/I/41PNVbmQdfL._SX300_SY300_QL70_ML2_.jpg" TargetMode="External"/><Relationship Id="rId950" Type="http://schemas.openxmlformats.org/officeDocument/2006/relationships/hyperlink" Target="https://www.amazon.in/Fire-Boltt-Bluetooth-Assistance-Calculator-Monitoring/dp/B0B3MWYCHQ/ref=sr_1_145?qid=1672895791&amp;s=electronics&amp;sr=1-145" TargetMode="External"/><Relationship Id="rId2870" Type="http://schemas.openxmlformats.org/officeDocument/2006/relationships/hyperlink" Target="https://www.amazon.in/Lifelong-Waffled105-750-Watt-Waffle-Maker/dp/B015GX9Y0W/ref=sr_1_468?qid=1672923615&amp;s=kitchen&amp;sr=1-468" TargetMode="External"/><Relationship Id="rId1540" Type="http://schemas.openxmlformats.org/officeDocument/2006/relationships/hyperlink" Target="https://www.amazon.in/Quantum-Ethernet-Patch-Straight-Category/dp/B00GZLB57U/ref=sr_1_202?qid=1672903005&amp;s=computers&amp;sr=1-202" TargetMode="External"/><Relationship Id="rId2871" Type="http://schemas.openxmlformats.org/officeDocument/2006/relationships/hyperlink" Target="https://m.media-amazon.com/images/W/WEBP_402378-T1/images/I/51rf2161JNL._SX300_SY300_QL70_FMwebp_.jpg" TargetMode="External"/><Relationship Id="rId1541" Type="http://schemas.openxmlformats.org/officeDocument/2006/relationships/hyperlink" Target="https://m.media-amazon.com/images/I/31BWFhkXiPL._SX300_SY300_QL70_FMwebp_.jpg" TargetMode="External"/><Relationship Id="rId2872" Type="http://schemas.openxmlformats.org/officeDocument/2006/relationships/hyperlink" Target="https://www.amazon.in/Kuber-Industries-Waterproof-Organizer-CTKTC044992/dp/B089BDBDGM/ref=sr_1_469?qid=1672923615&amp;s=kitchen&amp;sr=1-469" TargetMode="External"/><Relationship Id="rId1542" Type="http://schemas.openxmlformats.org/officeDocument/2006/relationships/hyperlink" Target="https://www.amazon.in/HP-Multimedia-Wireless-Keyboard-4SC12PA/dp/B07V82W5CN/ref=sr_1_203?qid=1672903005&amp;s=computers&amp;sr=1-203" TargetMode="External"/><Relationship Id="rId2873" Type="http://schemas.openxmlformats.org/officeDocument/2006/relationships/hyperlink" Target="https://m.media-amazon.com/images/W/WEBP_402378-T1/images/I/51ey0zzictL._SX300_SY300_QL70_FMwebp_.jpg" TargetMode="External"/><Relationship Id="rId2027" Type="http://schemas.openxmlformats.org/officeDocument/2006/relationships/hyperlink" Target="https://m.media-amazon.com/images/W/WEBP_402378-T2/images/I/41sK3J5ZQIL._SX300_SY300_QL70_FMwebp_.jpg" TargetMode="External"/><Relationship Id="rId2028" Type="http://schemas.openxmlformats.org/officeDocument/2006/relationships/hyperlink" Target="https://www.amazon.in/Bestor-Portable-Paperless-Digital-Writing/dp/B08CZHGHKH/ref=sr_1_491?qid=1672903019&amp;s=computers&amp;sr=1-491" TargetMode="External"/><Relationship Id="rId2029" Type="http://schemas.openxmlformats.org/officeDocument/2006/relationships/hyperlink" Target="https://m.media-amazon.com/images/I/41PnIUzyYML._SX300_SY300_QL70_FMwebp_.jpg" TargetMode="External"/><Relationship Id="rId590" Type="http://schemas.openxmlformats.org/officeDocument/2006/relationships/hyperlink" Target="https://www.amazon.in/AmazonBasics-USB-Type-C-Micro-B-Cable/dp/B01LONQBDG/ref=sr_1_458?qid=1672909147&amp;s=electronics&amp;sr=1-458" TargetMode="External"/><Relationship Id="rId107" Type="http://schemas.openxmlformats.org/officeDocument/2006/relationships/hyperlink" Target="https://m.media-amazon.com/images/I/418GxB04szL._SY300_SX300_QL70_FMwebp_.jpg" TargetMode="External"/><Relationship Id="rId106" Type="http://schemas.openxmlformats.org/officeDocument/2006/relationships/hyperlink" Target="https://www.amazon.in/AmazonBasics-Nylon-Braided-Lightning-Cable/dp/B082T6V3DT/ref=sr_1_57?qid=1672909126&amp;s=electronics&amp;sr=1-57" TargetMode="External"/><Relationship Id="rId105" Type="http://schemas.openxmlformats.org/officeDocument/2006/relationships/hyperlink" Target="https://m.media-amazon.com/images/I/31kw1RgU5yL._SX300_SY300_QL70_FMwebp_.jpg" TargetMode="External"/><Relationship Id="rId589" Type="http://schemas.openxmlformats.org/officeDocument/2006/relationships/hyperlink" Target="https://m.media-amazon.com/images/W/WEBP_402378-T1/images/I/31bCliyezAL._SX300_SY300_QL70_FMwebp_.jpg" TargetMode="External"/><Relationship Id="rId104" Type="http://schemas.openxmlformats.org/officeDocument/2006/relationships/hyperlink" Target="https://www.amazon.in/AmazonBasics-Micro-Charging-Android-Phones/dp/B0711PVX6Z/ref=sr_1_55?qid=1672909126&amp;s=electronics&amp;sr=1-55" TargetMode="External"/><Relationship Id="rId588" Type="http://schemas.openxmlformats.org/officeDocument/2006/relationships/hyperlink" Target="https://www.amazon.in/Tuarso-High-Speed-Compatible-Television-Projectors/dp/B0BBMGLQDW/ref=sr_1_457?qid=1672909147&amp;s=electronics&amp;sr=1-457" TargetMode="External"/><Relationship Id="rId109" Type="http://schemas.openxmlformats.org/officeDocument/2006/relationships/hyperlink" Target="https://m.media-amazon.com/images/W/WEBP_402378-T2/images/I/41rbKciLrcL._SX300_SY300_QL70_FMwebp_.jpg" TargetMode="External"/><Relationship Id="rId1170" Type="http://schemas.openxmlformats.org/officeDocument/2006/relationships/hyperlink" Target="https://www.amazon.in/boAt-BassHeads-100-Headphones-Black/dp/B071Z8M4KX/ref=sr_1_1?qid=1672902995&amp;s=computers&amp;sr=1-1" TargetMode="External"/><Relationship Id="rId108" Type="http://schemas.openxmlformats.org/officeDocument/2006/relationships/hyperlink" Target="https://www.amazon.in/Visio-World-inches-VW32A-Ready/dp/B07MKFNHKG/ref=sr_1_58?qid=1672909126&amp;s=electronics&amp;sr=1-58" TargetMode="External"/><Relationship Id="rId1171" Type="http://schemas.openxmlformats.org/officeDocument/2006/relationships/hyperlink" Target="https://m.media-amazon.com/images/I/31GUbeFG3FL._SX300_SY300_QL70_FMwebp_.jpg" TargetMode="External"/><Relationship Id="rId583" Type="http://schemas.openxmlformats.org/officeDocument/2006/relationships/hyperlink" Target="https://m.media-amazon.com/images/W/WEBP_402378-T2/images/I/41m1oMmTMCL._SX300_SY300_QL70_FMwebp_.jpg" TargetMode="External"/><Relationship Id="rId1172" Type="http://schemas.openxmlformats.org/officeDocument/2006/relationships/hyperlink" Target="https://www.amazon.in/Airdopes-141-Playtime-Resistance-Bluetooth/dp/B09N3ZNHTY/ref=sr_1_2?qid=1672902995&amp;s=computers&amp;sr=1-2" TargetMode="External"/><Relationship Id="rId582" Type="http://schemas.openxmlformats.org/officeDocument/2006/relationships/hyperlink" Target="https://www.amazon.in/V-smash-Firestick-Remote/dp/B09TY4MSH3/ref=sr_1_453?qid=1672909146&amp;s=electronics&amp;sr=1-453" TargetMode="External"/><Relationship Id="rId1173" Type="http://schemas.openxmlformats.org/officeDocument/2006/relationships/hyperlink" Target="https://m.media-amazon.com/images/I/41sHRWXCfvL._SX300_SY300_QL70_FMwebp_.jpg" TargetMode="External"/><Relationship Id="rId2020" Type="http://schemas.openxmlformats.org/officeDocument/2006/relationships/hyperlink" Target="https://www.amazon.in/Crucial-500GB-PCIe-NAND-3500MB/dp/B0B25LQQPC/ref=sr_1_486?qid=1672903019&amp;s=computers&amp;sr=1-486" TargetMode="External"/><Relationship Id="rId581" Type="http://schemas.openxmlformats.org/officeDocument/2006/relationships/hyperlink" Target="https://m.media-amazon.com/images/I/31jcyZIAWWL._SX300_SY300_QL70_FMwebp_.jpg" TargetMode="External"/><Relationship Id="rId1174" Type="http://schemas.openxmlformats.org/officeDocument/2006/relationships/hyperlink" Target="https://www.amazon.in/Fire-Boltt-Phoenix-Bluetooth-Calling-Monitoring/dp/B0B3RRWSF6/ref=sr_1_3?qid=1672902995&amp;s=computers&amp;sr=1-3" TargetMode="External"/><Relationship Id="rId2021" Type="http://schemas.openxmlformats.org/officeDocument/2006/relationships/hyperlink" Target="https://m.media-amazon.com/images/I/41J6oGU8w5L._SX300_SY300_QL70_FMwebp_.jpg" TargetMode="External"/><Relationship Id="rId580" Type="http://schemas.openxmlformats.org/officeDocument/2006/relationships/hyperlink" Target="https://www.amazon.in/AmazonBasics-Double-Braided-Nylon-Type-C/dp/B07CWDX49D/ref=sr_1_452?qid=1672909146&amp;s=electronics&amp;sr=1-452" TargetMode="External"/><Relationship Id="rId1175" Type="http://schemas.openxmlformats.org/officeDocument/2006/relationships/hyperlink" Target="https://m.media-amazon.com/images/I/41d69zua5LL._SX300_SY300_QL70_FMwebp_.jpg" TargetMode="External"/><Relationship Id="rId2022" Type="http://schemas.openxmlformats.org/officeDocument/2006/relationships/hyperlink" Target="https://www.amazon.in/Wayona-Cable-Braided-Charger-Smartphones/dp/B07GVGTSLN/ref=sr_1_487?qid=1672903019&amp;s=computers&amp;sr=1-487" TargetMode="External"/><Relationship Id="rId103" Type="http://schemas.openxmlformats.org/officeDocument/2006/relationships/hyperlink" Target="https://m.media-amazon.com/images/W/WEBP_402378-T1/images/I/31iESA2h2gL._SY300_SX300_QL70_FMwebp_.jpg" TargetMode="External"/><Relationship Id="rId587" Type="http://schemas.openxmlformats.org/officeDocument/2006/relationships/hyperlink" Target="https://m.media-amazon.com/images/I/41+BBk2fGcL._SX342_SY445_.jpg" TargetMode="External"/><Relationship Id="rId1176" Type="http://schemas.openxmlformats.org/officeDocument/2006/relationships/hyperlink" Target="https://www.amazon.in/boAt-Wave-Call-Dedicated-Multi-Sport/dp/B0B5B6PQCT/ref=sr_1_4?qid=1672902995&amp;s=computers&amp;sr=1-4" TargetMode="External"/><Relationship Id="rId2023" Type="http://schemas.openxmlformats.org/officeDocument/2006/relationships/hyperlink" Target="https://m.media-amazon.com/images/I/31cOcZC4n7L._SX300_SY300_QL70_FMwebp_.jpg" TargetMode="External"/><Relationship Id="rId102" Type="http://schemas.openxmlformats.org/officeDocument/2006/relationships/hyperlink" Target="https://www.amazon.in/TP-Link-Wireless-Adapter-Archer-T2U/dp/B07P681N66/ref=sr_1_54?qid=1672909126&amp;s=electronics&amp;sr=1-54" TargetMode="External"/><Relationship Id="rId586" Type="http://schemas.openxmlformats.org/officeDocument/2006/relationships/hyperlink" Target="https://www.amazon.in/Hisense-inches-Bezelless-Google-50A6H/dp/B0B2C5MJN6/ref=sr_1_456?qid=1672909146&amp;s=electronics&amp;sr=1-456" TargetMode="External"/><Relationship Id="rId1177" Type="http://schemas.openxmlformats.org/officeDocument/2006/relationships/hyperlink" Target="https://m.media-amazon.com/images/I/310mw9KTJvL._SY300_SX300_QL70_FMwebp_.jpg" TargetMode="External"/><Relationship Id="rId2024" Type="http://schemas.openxmlformats.org/officeDocument/2006/relationships/hyperlink" Target="https://www.amazon.in/HP-v222w-Flash-Drive-64GB/dp/B01LYLJ99X/ref=sr_1_488?qid=1672903019&amp;s=computers&amp;sr=1-488" TargetMode="External"/><Relationship Id="rId101" Type="http://schemas.openxmlformats.org/officeDocument/2006/relationships/hyperlink" Target="https://m.media-amazon.com/images/I/216Q4FqmZVL._SX300_SY300_QL70_FMwebp_.jpg" TargetMode="External"/><Relationship Id="rId585" Type="http://schemas.openxmlformats.org/officeDocument/2006/relationships/hyperlink" Target="https://m.media-amazon.com/images/I/41uqZs26+oL._SY300_SX300_.jpg" TargetMode="External"/><Relationship Id="rId1178" Type="http://schemas.openxmlformats.org/officeDocument/2006/relationships/hyperlink" Target="https://www.amazon.in/SanDisk-Cruzer-Blade-Flash-Drive/dp/B005FYNT3G/ref=sr_1_5?qid=1672902995&amp;s=computers&amp;sr=1-5" TargetMode="External"/><Relationship Id="rId2025" Type="http://schemas.openxmlformats.org/officeDocument/2006/relationships/hyperlink" Target="https://m.media-amazon.com/images/I/51BGUyveMfL._SX300_SY300_QL70_FMwebp_.jpg" TargetMode="External"/><Relationship Id="rId100" Type="http://schemas.openxmlformats.org/officeDocument/2006/relationships/hyperlink" Target="https://www.amazon.in/AmazonBasics-Micro-Charging-Android-Phones/dp/B07232M876/ref=sr_1_53?qid=1672909126&amp;s=electronics&amp;sr=1-53" TargetMode="External"/><Relationship Id="rId584" Type="http://schemas.openxmlformats.org/officeDocument/2006/relationships/hyperlink" Target="https://www.amazon.in/AmazonBasics-High-Speed-Braided-10-Foot-1-Pack/dp/B07RY2X9MP/ref=sr_1_454?qid=1672909146&amp;s=electronics&amp;sr=1-454" TargetMode="External"/><Relationship Id="rId1179" Type="http://schemas.openxmlformats.org/officeDocument/2006/relationships/hyperlink" Target="https://m.media-amazon.com/images/W/WEBP_402378-T2/images/I/31y-oJ1XnqL._SX300_SY300_QL70_FMwebp_.jpg" TargetMode="External"/><Relationship Id="rId2026" Type="http://schemas.openxmlformats.org/officeDocument/2006/relationships/hyperlink" Target="https://www.amazon.in/Duracell-Alkaline-Battery-Duralock-Technology/dp/B014SZPBM4/ref=sr_1_490?qid=1672903019&amp;s=computers&amp;sr=1-490" TargetMode="External"/><Relationship Id="rId1169" Type="http://schemas.openxmlformats.org/officeDocument/2006/relationships/hyperlink" Target="https://m.media-amazon.com/images/I/31IdiM9ZM8L._SX300_SY300_QL70_FMwebp_.jpg" TargetMode="External"/><Relationship Id="rId2016" Type="http://schemas.openxmlformats.org/officeDocument/2006/relationships/hyperlink" Target="https://www.amazon.in/WeCool-Reinforced-Function-Bluetooth-Compatible/dp/B0B9BXKBC7/ref=sr_1_484?qid=1672903019&amp;s=computers&amp;sr=1-484" TargetMode="External"/><Relationship Id="rId2017" Type="http://schemas.openxmlformats.org/officeDocument/2006/relationships/hyperlink" Target="https://m.media-amazon.com/images/W/WEBP_402378-T1/images/I/31AZelC8URL._SX300_SY300_QL70_FMwebp_.jpg" TargetMode="External"/><Relationship Id="rId2018" Type="http://schemas.openxmlformats.org/officeDocument/2006/relationships/hyperlink" Target="https://www.amazon.in/Canon-E4570-Efficient-Printing-Compatible/dp/B09F5Z694W/ref=sr_1_485?qid=1672903019&amp;s=computers&amp;sr=1-485" TargetMode="External"/><Relationship Id="rId2019" Type="http://schemas.openxmlformats.org/officeDocument/2006/relationships/hyperlink" Target="https://m.media-amazon.com/images/W/WEBP_402378-T2/images/I/318lV0rfJoL._SY300_SX300_QL70_FMwebp_.jpg" TargetMode="External"/><Relationship Id="rId579" Type="http://schemas.openxmlformats.org/officeDocument/2006/relationships/hyperlink" Target="https://m.media-amazon.com/images/W/WEBP_402378-T1/images/I/41AUgZQAs5L._SX300_SY300_QL70_FMwebp_.jpg" TargetMode="External"/><Relationship Id="rId578" Type="http://schemas.openxmlformats.org/officeDocument/2006/relationships/hyperlink" Target="https://www.amazon.in/Kodak-inches-32HDX900S-Ready-Black/dp/B06XGWRKYT/ref=sr_1_451?qid=1672909146&amp;s=electronics&amp;sr=1-451" TargetMode="External"/><Relationship Id="rId577" Type="http://schemas.openxmlformats.org/officeDocument/2006/relationships/hyperlink" Target="https://m.media-amazon.com/images/I/51xYKHUpdHL._SY300_SX300_QL70_FMwebp_.jpg" TargetMode="External"/><Relationship Id="rId2490" Type="http://schemas.openxmlformats.org/officeDocument/2006/relationships/hyperlink" Target="https://www.amazon.in/Sujata-Powermatic-Watts-Juicer-Grinder/dp/B071113J7M/ref=sr_1_262?qid=1672923605&amp;s=kitchen&amp;sr=1-262" TargetMode="External"/><Relationship Id="rId1160" Type="http://schemas.openxmlformats.org/officeDocument/2006/relationships/hyperlink" Target="https://www.amazon.in/Fire-Boltt-Bluetooth-Calling-Interactions-Speaker/dp/B0BNXFDTZ2/ref=sr_1_486?qid=1672895894&amp;s=electronics&amp;sr=1-486" TargetMode="External"/><Relationship Id="rId2491" Type="http://schemas.openxmlformats.org/officeDocument/2006/relationships/hyperlink" Target="https://m.media-amazon.com/images/I/31Anei7Di0L._SX300_SY300_QL70_FMwebp_.jpg" TargetMode="External"/><Relationship Id="rId572" Type="http://schemas.openxmlformats.org/officeDocument/2006/relationships/hyperlink" Target="https://www.amazon.in/pTron-Charging-480Mbps-Durable-Smartphone/dp/B0B4T8RSJ1/ref=sr_1_448?qid=1672909146&amp;s=electronics&amp;sr=1-448" TargetMode="External"/><Relationship Id="rId1161" Type="http://schemas.openxmlformats.org/officeDocument/2006/relationships/hyperlink" Target="https://m.media-amazon.com/images/I/41pmcRIe45L._SX300_SY300_QL70_ML2_.jpg" TargetMode="External"/><Relationship Id="rId2492" Type="http://schemas.openxmlformats.org/officeDocument/2006/relationships/hyperlink" Target="https://www.amazon.in/Aquaguard-purification-municipal-Eureka-Forbes/dp/B09YLWT89W/ref=sr_1_263?qid=1672923605&amp;s=kitchen&amp;sr=1-263" TargetMode="External"/><Relationship Id="rId571" Type="http://schemas.openxmlformats.org/officeDocument/2006/relationships/hyperlink" Target="https://m.media-amazon.com/images/W/WEBP_402378-T2/images/I/31XFe74gRjL._SX300_SY300_QL70_FMwebp_.jpg" TargetMode="External"/><Relationship Id="rId1162" Type="http://schemas.openxmlformats.org/officeDocument/2006/relationships/hyperlink" Target="https://www.amazon.in/Aluminium-Adjustable-Mobile-Foldable-Smartphones/dp/B088ZFJY82/ref=sr_1_493?qid=1672895894&amp;s=electronics&amp;sr=1-493" TargetMode="External"/><Relationship Id="rId2493" Type="http://schemas.openxmlformats.org/officeDocument/2006/relationships/hyperlink" Target="https://m.media-amazon.com/images/I/31vN7I58EHL._SX300_SY300_QL70_FMwebp_.jpg" TargetMode="External"/><Relationship Id="rId570" Type="http://schemas.openxmlformats.org/officeDocument/2006/relationships/hyperlink" Target="https://www.amazon.in/Tata-Sky-Digital-Setup-Remote/dp/B08RZ12GKR/ref=sr_1_447?qid=1672909146&amp;s=electronics&amp;sr=1-447" TargetMode="External"/><Relationship Id="rId1163" Type="http://schemas.openxmlformats.org/officeDocument/2006/relationships/hyperlink" Target="https://m.media-amazon.com/images/I/41Ims-JX0kL._SX300_SY300_QL70_ML2_.jpg" TargetMode="External"/><Relationship Id="rId2010" Type="http://schemas.openxmlformats.org/officeDocument/2006/relationships/hyperlink" Target="https://www.amazon.in/Parker-Moments-Vector-Timecheck-Roller/dp/B07LFQLKFZ/ref=sr_1_470?qid=1672903018&amp;s=computers&amp;sr=1-470" TargetMode="External"/><Relationship Id="rId2494" Type="http://schemas.openxmlformats.org/officeDocument/2006/relationships/hyperlink" Target="https://www.amazon.in/PrettyKrafts-Laundry-Basket-Clothes-Handles/dp/B0814LP6S9/ref=sr_1_264?qid=1672923605&amp;s=kitchen&amp;sr=1-264" TargetMode="External"/><Relationship Id="rId1164" Type="http://schemas.openxmlformats.org/officeDocument/2006/relationships/hyperlink" Target="https://www.amazon.in/Samsung-Stardust-Storage-5000mAh-Battery/dp/B0B4F4QZ1H/ref=sr_1_496?qid=1672895894&amp;s=electronics&amp;sr=1-496" TargetMode="External"/><Relationship Id="rId2011" Type="http://schemas.openxmlformats.org/officeDocument/2006/relationships/hyperlink" Target="https://m.media-amazon.com/images/W/WEBP_402378-T2/images/I/21C8ziy-IJL._SX300_SY300_QL70_FMwebp_.jpg" TargetMode="External"/><Relationship Id="rId2495" Type="http://schemas.openxmlformats.org/officeDocument/2006/relationships/hyperlink" Target="https://m.media-amazon.com/images/I/41csvHnDvES._SX300_SY300_QL70_FMwebp_.jpg" TargetMode="External"/><Relationship Id="rId576" Type="http://schemas.openxmlformats.org/officeDocument/2006/relationships/hyperlink" Target="https://www.amazon.in/Storite-USB-3-0-Transfer-Enclosures/dp/B08XXVXP3J/ref=sr_1_450?qid=1672909146&amp;s=electronics&amp;sr=1-450" TargetMode="External"/><Relationship Id="rId1165" Type="http://schemas.openxmlformats.org/officeDocument/2006/relationships/hyperlink" Target="https://m.media-amazon.com/images/I/4111qlSCaKL._SY300_SX300_QL70_ML2_.jpg" TargetMode="External"/><Relationship Id="rId2012" Type="http://schemas.openxmlformats.org/officeDocument/2006/relationships/hyperlink" Target="https://www.amazon.in/Camlin-Elegante-Fountain-Pen-Black/dp/B00LY17RHI/ref=sr_1_476?qid=1672903018&amp;s=computers&amp;sr=1-476" TargetMode="External"/><Relationship Id="rId2496" Type="http://schemas.openxmlformats.org/officeDocument/2006/relationships/hyperlink" Target="https://www.amazon.in/Dr-Trust-Electronic-Kitchen-Weighing/dp/B07BKSSDR2/ref=sr_1_265?qid=1672923605&amp;s=kitchen&amp;sr=1-265" TargetMode="External"/><Relationship Id="rId575" Type="http://schemas.openxmlformats.org/officeDocument/2006/relationships/hyperlink" Target="https://m.media-amazon.com/images/I/41XgWuRRNFL._SX300_SY300_QL70_FMwebp_.jpg" TargetMode="External"/><Relationship Id="rId1166" Type="http://schemas.openxmlformats.org/officeDocument/2006/relationships/hyperlink" Target="https://www.amazon.in/Connector-Converter-Adapter-Compatible-Samsung/dp/B09BCNQ9R2/ref=sr_1_497?qid=1672895894&amp;s=electronics&amp;sr=1-497" TargetMode="External"/><Relationship Id="rId2013" Type="http://schemas.openxmlformats.org/officeDocument/2006/relationships/hyperlink" Target="https://m.media-amazon.com/images/W/WEBP_402378-T1/images/I/51ca6eZ+j3L._SY300_SX300_.jpg" TargetMode="External"/><Relationship Id="rId2497" Type="http://schemas.openxmlformats.org/officeDocument/2006/relationships/hyperlink" Target="https://m.media-amazon.com/images/W/WEBP_402378-T1/images/I/31qaROshXhL._SX300_SY300_QL70_FMwebp_.jpg" TargetMode="External"/><Relationship Id="rId574" Type="http://schemas.openxmlformats.org/officeDocument/2006/relationships/hyperlink" Target="https://www.amazon.in/VU-inches-Premium-Smart-43GA/dp/B0B7B9V9QP/ref=sr_1_449?qid=1672909146&amp;s=electronics&amp;sr=1-449" TargetMode="External"/><Relationship Id="rId1167" Type="http://schemas.openxmlformats.org/officeDocument/2006/relationships/hyperlink" Target="https://m.media-amazon.com/images/I/217Lv1D3bHL._SX300_SY300_QL70_ML2_.jpg" TargetMode="External"/><Relationship Id="rId2014" Type="http://schemas.openxmlformats.org/officeDocument/2006/relationships/hyperlink" Target="https://www.amazon.in/Optical-Drive-Caddy-Universal-9-5mm/dp/B07W14CHV8/ref=sr_1_483?qid=1672903019&amp;s=computers&amp;sr=1-483" TargetMode="External"/><Relationship Id="rId2498" Type="http://schemas.openxmlformats.org/officeDocument/2006/relationships/hyperlink" Target="https://www.amazon.in/Tesora-Electric-Stainless-Protection-White/dp/B09VGS66FV/ref=sr_1_266?qid=1672923605&amp;s=kitchen&amp;sr=1-266" TargetMode="External"/><Relationship Id="rId573" Type="http://schemas.openxmlformats.org/officeDocument/2006/relationships/hyperlink" Target="https://m.media-amazon.com/images/I/51eyIMn02bL._SX300_SY300_QL70_FMwebp_.jpg" TargetMode="External"/><Relationship Id="rId1168" Type="http://schemas.openxmlformats.org/officeDocument/2006/relationships/hyperlink" Target="https://www.amazon.in/Wireless-Generation-Sensitive-Rejection-Compatible/dp/B0B9BD2YL4/ref=sr_1_500?qid=1672895894&amp;s=electronics&amp;sr=1-500" TargetMode="External"/><Relationship Id="rId2015" Type="http://schemas.openxmlformats.org/officeDocument/2006/relationships/hyperlink" Target="https://m.media-amazon.com/images/I/41fDM4QUfvL._SX300_SY300_QL70_FMwebp_.jpg" TargetMode="External"/><Relationship Id="rId2499" Type="http://schemas.openxmlformats.org/officeDocument/2006/relationships/hyperlink" Target="https://m.media-amazon.com/images/W/WEBP_402378-T2/images/I/41--5lc96UL._SX300_SY300_QL70_FMwebp_.jpg" TargetMode="External"/><Relationship Id="rId2049" Type="http://schemas.openxmlformats.org/officeDocument/2006/relationships/hyperlink" Target="https://m.media-amazon.com/images/I/41ITfQhGHfL._SX300_SY300_QL70_FMwebp_.jpg" TargetMode="External"/><Relationship Id="rId129" Type="http://schemas.openxmlformats.org/officeDocument/2006/relationships/hyperlink" Target="https://m.media-amazon.com/images/W/WEBP_402378-T2/images/I/41611VFTGwL._SY300_SX300_QL70_FMwebp_.jpg" TargetMode="External"/><Relationship Id="rId128" Type="http://schemas.openxmlformats.org/officeDocument/2006/relationships/hyperlink" Target="https://www.amazon.in/AmazonBasics-USB-Type-C-2-0-Cable/dp/B01GGKZ0V6/ref=sr_1_69?qid=1672909126&amp;s=electronics&amp;sr=1-69" TargetMode="External"/><Relationship Id="rId127" Type="http://schemas.openxmlformats.org/officeDocument/2006/relationships/hyperlink" Target="https://m.media-amazon.com/images/W/WEBP_402378-T2/images/I/414y0iu5NUL._SX300_SY300_QL70_FMwebp_.jpg" TargetMode="External"/><Relationship Id="rId126" Type="http://schemas.openxmlformats.org/officeDocument/2006/relationships/hyperlink" Target="https://www.amazon.in/Lapster-Type-Cable-computer-laptop/dp/B0994GFWBH/ref=sr_1_68?qid=1672909126&amp;s=electronics&amp;sr=1-68" TargetMode="External"/><Relationship Id="rId1190" Type="http://schemas.openxmlformats.org/officeDocument/2006/relationships/hyperlink" Target="https://www.amazon.in/Noise-Bluetooth-Calling-Tracking-Detection/dp/B0B5LVS732/ref=sr_1_11?qid=1672902995&amp;s=computers&amp;sr=1-11" TargetMode="External"/><Relationship Id="rId1191" Type="http://schemas.openxmlformats.org/officeDocument/2006/relationships/hyperlink" Target="https://m.media-amazon.com/images/W/WEBP_402378-T1/images/I/31HCup1pqFL._SX300_SY300_QL70_FMwebp_.jpg" TargetMode="External"/><Relationship Id="rId1192" Type="http://schemas.openxmlformats.org/officeDocument/2006/relationships/hyperlink" Target="https://www.amazon.in/boAt-Rockerz-255-Pro-Earphones/dp/B08TV2P1N8/ref=sr_1_12?qid=1672902995&amp;s=computers&amp;sr=1-12" TargetMode="External"/><Relationship Id="rId1193" Type="http://schemas.openxmlformats.org/officeDocument/2006/relationships/hyperlink" Target="https://m.media-amazon.com/images/I/51aYKwgu-GL._SX300_SY300_QL70_FMwebp_.jpg" TargetMode="External"/><Relationship Id="rId2040" Type="http://schemas.openxmlformats.org/officeDocument/2006/relationships/hyperlink" Target="https://www.amazon.in/Receiver-300Mbps-802-11b-Wireless-Network/dp/B0141EZMAI/ref=sr_1_498?qid=1672903019&amp;s=computers&amp;sr=1-498" TargetMode="External"/><Relationship Id="rId121" Type="http://schemas.openxmlformats.org/officeDocument/2006/relationships/hyperlink" Target="https://m.media-amazon.com/images/W/WEBP_402378-T2/images/I/41v00lhhdbL._SX300_SY300_QL70_FMwebp_.jpg" TargetMode="External"/><Relationship Id="rId1194" Type="http://schemas.openxmlformats.org/officeDocument/2006/relationships/hyperlink" Target="https://www.amazon.in/STRIFF-Adjustable-Patented-Ventilated-Compatible/dp/B07XCM6T4N/ref=sr_1_13?qid=1672902995&amp;s=computers&amp;sr=1-13" TargetMode="External"/><Relationship Id="rId2041" Type="http://schemas.openxmlformats.org/officeDocument/2006/relationships/hyperlink" Target="https://m.media-amazon.com/images/I/41d-eh65JLS._SX300_SY300_QL70_FMwebp_.jpg" TargetMode="External"/><Relationship Id="rId120" Type="http://schemas.openxmlformats.org/officeDocument/2006/relationships/hyperlink" Target="https://www.amazon.in/Portronics-Konnect-POR-1079-Charging-Micro/dp/B08CDKQ8T6/ref=sr_1_65?qid=1672909126&amp;s=electronics&amp;sr=1-65" TargetMode="External"/><Relationship Id="rId1195" Type="http://schemas.openxmlformats.org/officeDocument/2006/relationships/hyperlink" Target="https://m.media-amazon.com/images/W/WEBP_402378-T2/images/I/31DYx7AhW6L._SX300_SY300_QL70_FMwebp_.jpg" TargetMode="External"/><Relationship Id="rId2042" Type="http://schemas.openxmlformats.org/officeDocument/2006/relationships/hyperlink" Target="https://www.amazon.in/SWAPKART-Portable-Reading-Working-Bedroom/dp/B07QMRHWJD/ref=sr_1_499?qid=1672903019&amp;s=computers&amp;sr=1-499" TargetMode="External"/><Relationship Id="rId1196" Type="http://schemas.openxmlformats.org/officeDocument/2006/relationships/hyperlink" Target="https://www.amazon.in/Zebronics-Zeb-Bro-Wired-Earphone/dp/B07T5DKR5D/ref=sr_1_14?qid=1672902995&amp;s=computers&amp;sr=1-14" TargetMode="External"/><Relationship Id="rId2043" Type="http://schemas.openxmlformats.org/officeDocument/2006/relationships/hyperlink" Target="https://m.media-amazon.com/images/W/WEBP_402378-T1/images/I/51UH57Cs5hL._SX300_SY300_QL70_FMwebp_.jpg" TargetMode="External"/><Relationship Id="rId1197" Type="http://schemas.openxmlformats.org/officeDocument/2006/relationships/hyperlink" Target="https://m.media-amazon.com/images/W/WEBP_402378-T2/images/I/31NnmYempPL._SX300_SY300_QL70_FMwebp_.jpg" TargetMode="External"/><Relationship Id="rId2044" Type="http://schemas.openxmlformats.org/officeDocument/2006/relationships/hyperlink" Target="https://www.amazon.in/Infinity-Fuze-100-Waterproof-Portable/dp/B07W7Z6DVL/ref=sr_1_500?qid=1672903019&amp;s=computers&amp;sr=1-500" TargetMode="External"/><Relationship Id="rId125" Type="http://schemas.openxmlformats.org/officeDocument/2006/relationships/hyperlink" Target="https://m.media-amazon.com/images/I/310WOJIrwjL._SX300_SY300_QL70_FMwebp_.jpg" TargetMode="External"/><Relationship Id="rId1198" Type="http://schemas.openxmlformats.org/officeDocument/2006/relationships/hyperlink" Target="https://www.amazon.in/JBL-C100SI-Ear-Headphones-Black/dp/B01DEWVZ2C/ref=sr_1_15?qid=1672902995&amp;s=computers&amp;sr=1-15" TargetMode="External"/><Relationship Id="rId2045" Type="http://schemas.openxmlformats.org/officeDocument/2006/relationships/hyperlink" Target="https://m.media-amazon.com/images/W/WEBP_402378-T1/images/I/31na34LxwmL._SX300_SY300_QL70_FMwebp_.jpg" TargetMode="External"/><Relationship Id="rId124" Type="http://schemas.openxmlformats.org/officeDocument/2006/relationships/hyperlink" Target="https://www.amazon.in/Samsung-inches-Crystal-Ultra-UA43AUE65AKXXL/dp/B0B15CPR37/ref=sr_1_67?qid=1672909126&amp;s=electronics&amp;sr=1-67" TargetMode="External"/><Relationship Id="rId1199" Type="http://schemas.openxmlformats.org/officeDocument/2006/relationships/hyperlink" Target="https://m.media-amazon.com/images/W/WEBP_402378-T2/images/I/315vj6oj-FL._SX300_SY300_QL70_FMwebp_.jpg" TargetMode="External"/><Relationship Id="rId2046" Type="http://schemas.openxmlformats.org/officeDocument/2006/relationships/hyperlink" Target="https://www.amazon.in/Pigeon-Amaze-Plus-1-5-Ltr/dp/B07WMS7TWB/ref=sr_1_5?qid=1672923591&amp;s=kitchen&amp;sr=1-5" TargetMode="External"/><Relationship Id="rId123" Type="http://schemas.openxmlformats.org/officeDocument/2006/relationships/hyperlink" Target="https://m.media-amazon.com/images/I/41Tz1YnJkoL._SY300_SX300_QL70_FMwebp_.jpg" TargetMode="External"/><Relationship Id="rId2047" Type="http://schemas.openxmlformats.org/officeDocument/2006/relationships/hyperlink" Target="https://m.media-amazon.com/images/I/514Zxz-eqKL._SX300_SY300_QL70_FMwebp_.jpg" TargetMode="External"/><Relationship Id="rId122" Type="http://schemas.openxmlformats.org/officeDocument/2006/relationships/hyperlink" Target="https://www.amazon.in/Airtel-Digital-Remote-Compatible-Recording/dp/B07B275VN9/ref=sr_1_66_mod_primary_new?qid=1672909126&amp;s=electronics&amp;sbo=RZvfv%2F%2FHxDF%2BO5021pAnSA%3D%3D&amp;sr=1-66" TargetMode="External"/><Relationship Id="rId2048" Type="http://schemas.openxmlformats.org/officeDocument/2006/relationships/hyperlink" Target="https://www.amazon.in/Usha-Quartz-800-Watt-Overheating-Protection/dp/B00H47GVGY/ref=sr_1_6?qid=1672923591&amp;s=kitchen&amp;sr=1-6" TargetMode="External"/><Relationship Id="rId2038" Type="http://schemas.openxmlformats.org/officeDocument/2006/relationships/hyperlink" Target="https://www.amazon.in/Lapster-compatible-OnePlus-charging-Compatible/dp/B0BMXMLSMM/ref=sr_1_497?qid=1672903019&amp;s=computers&amp;sr=1-497" TargetMode="External"/><Relationship Id="rId2039" Type="http://schemas.openxmlformats.org/officeDocument/2006/relationships/hyperlink" Target="https://m.media-amazon.com/images/W/WEBP_402378-T2/images/I/31mgo4D-kPL._SX300_SY300_QL70_FMwebp_.jpg" TargetMode="External"/><Relationship Id="rId118" Type="http://schemas.openxmlformats.org/officeDocument/2006/relationships/hyperlink" Target="https://www.amazon.in/WeCool-Unbreakable-Charging-Purpose-iPhone/dp/B0B4DT8MKT/ref=sr_1_64?qid=1672909126&amp;s=electronics&amp;sr=1-64" TargetMode="External"/><Relationship Id="rId117" Type="http://schemas.openxmlformats.org/officeDocument/2006/relationships/hyperlink" Target="https://m.media-amazon.com/images/W/WEBP_402378-T2/images/I/313uqx3djjL._SX300_SY300_QL70_FMwebp_.jpg" TargetMode="External"/><Relationship Id="rId116" Type="http://schemas.openxmlformats.org/officeDocument/2006/relationships/hyperlink" Target="https://www.amazon.in/OnePlus-inches-Ready-Smart-Android/dp/B09Q5SWVBJ/ref=sr_1_63?qid=1672909126&amp;s=electronics&amp;sr=1-63" TargetMode="External"/><Relationship Id="rId115" Type="http://schemas.openxmlformats.org/officeDocument/2006/relationships/hyperlink" Target="https://m.media-amazon.com/images/I/512YHGuR4RL._SX300_SY300_QL70_FMwebp_.jpg" TargetMode="External"/><Relationship Id="rId599" Type="http://schemas.openxmlformats.org/officeDocument/2006/relationships/hyperlink" Target="https://m.media-amazon.com/images/I/41hCikFvL7L._SY300_SX300_QL70_FMwebp_.jpg" TargetMode="External"/><Relationship Id="rId1180" Type="http://schemas.openxmlformats.org/officeDocument/2006/relationships/hyperlink" Target="https://www.amazon.in/Logitech-B170-Wireless-Mouse-Black/dp/B01J0XWYKQ/ref=sr_1_6?qid=1672902995&amp;s=computers&amp;sr=1-6" TargetMode="External"/><Relationship Id="rId1181" Type="http://schemas.openxmlformats.org/officeDocument/2006/relationships/hyperlink" Target="https://m.media-amazon.com/images/I/51YTmlApiXL._SX300_SY300_QL70_FMwebp_.jpg" TargetMode="External"/><Relationship Id="rId119" Type="http://schemas.openxmlformats.org/officeDocument/2006/relationships/hyperlink" Target="https://m.media-amazon.com/images/W/WEBP_402378-T1/images/I/31pQZsxPR4L._SX300_SY300_QL70_FMwebp_.jpg" TargetMode="External"/><Relationship Id="rId1182" Type="http://schemas.openxmlformats.org/officeDocument/2006/relationships/hyperlink" Target="https://www.amazon.in/Storio-Writing-Tablet-8-5Inch-Birthday/dp/B09CTRPSJR/ref=sr_1_7?qid=1672902995&amp;s=computers&amp;sr=1-7" TargetMode="External"/><Relationship Id="rId110" Type="http://schemas.openxmlformats.org/officeDocument/2006/relationships/hyperlink" Target="https://www.amazon.in/Ambrane-Unbreakable-Charging-RCT15-Supports/dp/B0BFWGBX61/ref=sr_1_59?qid=1672909126&amp;s=electronics&amp;sr=1-59" TargetMode="External"/><Relationship Id="rId594" Type="http://schemas.openxmlformats.org/officeDocument/2006/relationships/hyperlink" Target="https://www.amazon.in/Smashtronics%C2%AE-Silicone-Firestick-Control-Shockproof/dp/B09HK9JH4F/ref=sr_1_463?qid=1672909147&amp;s=electronics&amp;sr=1-463" TargetMode="External"/><Relationship Id="rId1183" Type="http://schemas.openxmlformats.org/officeDocument/2006/relationships/hyperlink" Target="https://m.media-amazon.com/images/I/31KjuRb9oNL._SX300_SY300_QL70_FMwebp_.jpg" TargetMode="External"/><Relationship Id="rId2030" Type="http://schemas.openxmlformats.org/officeDocument/2006/relationships/hyperlink" Target="https://www.amazon.in/Lenovo-IdeaPad-Warranty-Platinum-81X800LGIN/dp/B0B2RBP83P/ref=sr_1_492?qid=1672903019&amp;s=computers&amp;sr=1-492" TargetMode="External"/><Relationship Id="rId593" Type="http://schemas.openxmlformats.org/officeDocument/2006/relationships/hyperlink" Target="https://m.media-amazon.com/images/W/WEBP_402378-T2/images/I/31dENZ1gQVL._SX300_SY300_QL70_FMwebp_.jpg" TargetMode="External"/><Relationship Id="rId1184" Type="http://schemas.openxmlformats.org/officeDocument/2006/relationships/hyperlink" Target="https://www.amazon.in/Airdopes-121v2-Bluetooth-Immersive-Assistant/dp/B08JQN8DGZ/ref=sr_1_8?qid=1672902995&amp;s=computers&amp;sr=1-8" TargetMode="External"/><Relationship Id="rId2031" Type="http://schemas.openxmlformats.org/officeDocument/2006/relationships/hyperlink" Target="https://m.media-amazon.com/images/W/WEBP_402378-T1/images/I/41ZeJ53ij3L._SX300_SY300_QL70_FMwebp_.jpg" TargetMode="External"/><Relationship Id="rId592" Type="http://schemas.openxmlformats.org/officeDocument/2006/relationships/hyperlink" Target="https://www.amazon.in/Kodak-inches-55CA0909-Digital-Surround/dp/B08XXF5V6G/ref=sr_1_462?qid=1672909147&amp;s=electronics&amp;sr=1-462" TargetMode="External"/><Relationship Id="rId1185" Type="http://schemas.openxmlformats.org/officeDocument/2006/relationships/hyperlink" Target="https://m.media-amazon.com/images/I/41EbxurQIDL._SX300_SY300_QL70_FMwebp_.jpg" TargetMode="External"/><Relationship Id="rId2032" Type="http://schemas.openxmlformats.org/officeDocument/2006/relationships/hyperlink" Target="https://www.amazon.in/Heads-900-Wired-Headphones-White/dp/B078W65FJ7/ref=sr_1_493?qid=1672903019&amp;s=computers&amp;sr=1-493" TargetMode="External"/><Relationship Id="rId591" Type="http://schemas.openxmlformats.org/officeDocument/2006/relationships/hyperlink" Target="https://m.media-amazon.com/images/I/512qfz0MI0L._SX300_SY300_QL70_FMwebp_.jpg" TargetMode="External"/><Relationship Id="rId1186" Type="http://schemas.openxmlformats.org/officeDocument/2006/relationships/hyperlink" Target="https://www.amazon.in/SKE-Portable-Multifunction-Laptop-Table-Children/dp/B0B72BSW7K/ref=sr_1_9?qid=1672902995&amp;s=computers&amp;sr=1-9" TargetMode="External"/><Relationship Id="rId2033" Type="http://schemas.openxmlformats.org/officeDocument/2006/relationships/hyperlink" Target="https://m.media-amazon.com/images/I/41uoxHxPDaL._SX300_SY300_QL70_FMwebp_.jpg" TargetMode="External"/><Relationship Id="rId114" Type="http://schemas.openxmlformats.org/officeDocument/2006/relationships/hyperlink" Target="https://www.amazon.in/TP-Link-TL-WN823N-300Mbps-Wireless-N-Adapter/dp/B0088TKTY2/ref=sr_1_61?qid=1672909126&amp;s=electronics&amp;sr=1-61" TargetMode="External"/><Relationship Id="rId598" Type="http://schemas.openxmlformats.org/officeDocument/2006/relationships/hyperlink" Target="https://www.amazon.in/PROLEGEND%C2%AE-PL-T002-Universal-Stand-Screen/dp/B09HN7LD5L/ref=sr_1_465?qid=1672909147&amp;s=electronics&amp;sr=1-465" TargetMode="External"/><Relationship Id="rId1187" Type="http://schemas.openxmlformats.org/officeDocument/2006/relationships/hyperlink" Target="https://m.media-amazon.com/images/I/41ML8ZbPiiL._SY300_SX300_QL70_FMwebp_.jpg" TargetMode="External"/><Relationship Id="rId2034" Type="http://schemas.openxmlformats.org/officeDocument/2006/relationships/hyperlink" Target="https://www.amazon.in/ZEBRONICS-Zeb-Astra-Wireless-Portable-Function/dp/B08S74GTBT/ref=sr_1_495?qid=1672903019&amp;s=computers&amp;sr=1-495" TargetMode="External"/><Relationship Id="rId113" Type="http://schemas.openxmlformats.org/officeDocument/2006/relationships/hyperlink" Target="https://m.media-amazon.com/images/I/41jxZkzNcnL._SX300_SY300_QL70_FMwebp_.jpg" TargetMode="External"/><Relationship Id="rId597" Type="http://schemas.openxmlformats.org/officeDocument/2006/relationships/hyperlink" Target="https://m.media-amazon.com/images/I/21rEkD8xxpL._SX300_SY300_QL70_FMwebp_.jpg" TargetMode="External"/><Relationship Id="rId1188" Type="http://schemas.openxmlformats.org/officeDocument/2006/relationships/hyperlink" Target="https://www.amazon.in/SanDisk-Ultra%C2%AE-microSDXCTM-Warranty-Smartphones/dp/B0BDRVFDKP/ref=sr_1_10?qid=1672902995&amp;s=computers&amp;sr=1-10" TargetMode="External"/><Relationship Id="rId2035" Type="http://schemas.openxmlformats.org/officeDocument/2006/relationships/hyperlink" Target="https://m.media-amazon.com/images/I/217Lv1D3bHL._SX300_SY300_QL70_FMwebp_.jpg" TargetMode="External"/><Relationship Id="rId112" Type="http://schemas.openxmlformats.org/officeDocument/2006/relationships/hyperlink" Target="https://www.amazon.in/TATASKY-Universal-Remote/dp/B01N90RZ4M/ref=sr_1_60?qid=1672909126&amp;s=electronics&amp;sr=1-60" TargetMode="External"/><Relationship Id="rId596" Type="http://schemas.openxmlformats.org/officeDocument/2006/relationships/hyperlink" Target="https://www.amazon.in/7SEVENTM-Universal-Replacement-Original-Television/dp/B09MMD1FDN/ref=sr_1_464?qid=1672909147&amp;s=electronics&amp;sr=1-464" TargetMode="External"/><Relationship Id="rId1189" Type="http://schemas.openxmlformats.org/officeDocument/2006/relationships/hyperlink" Target="https://m.media-amazon.com/images/W/WEBP_402378-T2/images/I/41Peg4pz7fL._SX300_SY300_QL70_FMwebp_.jpg" TargetMode="External"/><Relationship Id="rId2036" Type="http://schemas.openxmlformats.org/officeDocument/2006/relationships/hyperlink" Target="https://www.amazon.in/Wireless-Generation-Sensitive-Rejection-Compatible/dp/B0B9BD2YL4/ref=sr_1_496?qid=1672903019&amp;s=computers&amp;sr=1-496" TargetMode="External"/><Relationship Id="rId111" Type="http://schemas.openxmlformats.org/officeDocument/2006/relationships/hyperlink" Target="https://m.media-amazon.com/images/I/315GdnF+LcL._SY300_SX300_.jpg" TargetMode="External"/><Relationship Id="rId595" Type="http://schemas.openxmlformats.org/officeDocument/2006/relationships/hyperlink" Target="https://m.media-amazon.com/images/I/31NDmmkm19L._SX300_SY300_QL70_FMwebp_.jpg" TargetMode="External"/><Relationship Id="rId2037" Type="http://schemas.openxmlformats.org/officeDocument/2006/relationships/hyperlink" Target="https://m.media-amazon.com/images/W/WEBP_402378-T2/images/I/3135yilFsfL._SY445_SX342_QL70_FMwebp_.jpg" TargetMode="External"/><Relationship Id="rId1136" Type="http://schemas.openxmlformats.org/officeDocument/2006/relationships/hyperlink" Target="https://www.amazon.in/Prolet-Classic-Bumper-Samsung-Protector/dp/B0B298D54H/ref=sr_1_433?qid=1672895879&amp;s=electronics&amp;sr=1-433" TargetMode="External"/><Relationship Id="rId2467" Type="http://schemas.openxmlformats.org/officeDocument/2006/relationships/hyperlink" Target="https://m.media-amazon.com/images/W/WEBP_402378-T1/images/I/21UJ6oKwnoL._SY300_SX300_QL70_FMwebp_.jpg" TargetMode="External"/><Relationship Id="rId1137" Type="http://schemas.openxmlformats.org/officeDocument/2006/relationships/hyperlink" Target="https://m.media-amazon.com/images/I/41ezRvTwcaL._SX300_SY300_QL70_ML2_.jpg" TargetMode="External"/><Relationship Id="rId2468" Type="http://schemas.openxmlformats.org/officeDocument/2006/relationships/hyperlink" Target="https://www.amazon.in/Sui-Generis-Frother-Electric-Blender/dp/B098T9CJVQ/ref=sr_1_248?qid=1672923605&amp;s=kitchen&amp;sr=1-248" TargetMode="External"/><Relationship Id="rId1138" Type="http://schemas.openxmlformats.org/officeDocument/2006/relationships/hyperlink" Target="https://www.amazon.in/Samsung-Galaxy-Cloud-128GB-Storage/dp/B08VB57558/ref=sr_1_434?qid=1672895879&amp;s=electronics&amp;sr=1-434" TargetMode="External"/><Relationship Id="rId2469" Type="http://schemas.openxmlformats.org/officeDocument/2006/relationships/hyperlink" Target="https://m.media-amazon.com/images/W/WEBP_402378-T2/images/I/317ja9m3iHL._SX300_SY300_QL70_FMwebp_.jpg" TargetMode="External"/><Relationship Id="rId1139" Type="http://schemas.openxmlformats.org/officeDocument/2006/relationships/hyperlink" Target="https://m.media-amazon.com/images/I/31x3IUfMneL._SX300_SY300_QL70_ML2_.jpg" TargetMode="External"/><Relationship Id="rId547" Type="http://schemas.openxmlformats.org/officeDocument/2006/relationships/hyperlink" Target="https://m.media-amazon.com/images/W/WEBP_402378-T2/images/I/51HNUsgY29L._SY300_SX300_QL70_FMwebp_.jpg" TargetMode="External"/><Relationship Id="rId546" Type="http://schemas.openxmlformats.org/officeDocument/2006/relationships/hyperlink" Target="https://www.amazon.in/Wayona-Lightning-Certified-charging-Braided/dp/B09HV71RL1/ref=sr_1_400?qid=1672909144&amp;s=electronics&amp;sr=1-400" TargetMode="External"/><Relationship Id="rId545" Type="http://schemas.openxmlformats.org/officeDocument/2006/relationships/hyperlink" Target="https://m.media-amazon.com/images/W/WEBP_402378-T1/images/I/41+tGYXUN8L._SX342_SY445_.jpg" TargetMode="External"/><Relationship Id="rId544" Type="http://schemas.openxmlformats.org/officeDocument/2006/relationships/hyperlink" Target="https://www.amazon.in/Dealfreez-Compatible-Shockproof-Silicone-Anti-Lost/dp/B098LCVYPW/ref=sr_1_395?qid=1672909144&amp;s=electronics&amp;sr=1-395" TargetMode="External"/><Relationship Id="rId549" Type="http://schemas.openxmlformats.org/officeDocument/2006/relationships/hyperlink" Target="https://m.media-amazon.com/images/I/31x1oQ78mDL._SY300_SX300_QL70_FMwebp_.jpg" TargetMode="External"/><Relationship Id="rId548" Type="http://schemas.openxmlformats.org/officeDocument/2006/relationships/hyperlink" Target="https://www.amazon.in/inches-Ready-Smart-VW32PRO-Black/dp/B08PZ6HZLT/ref=sr_1_404?qid=1672909144&amp;s=electronics&amp;sr=1-404" TargetMode="External"/><Relationship Id="rId2460" Type="http://schemas.openxmlformats.org/officeDocument/2006/relationships/hyperlink" Target="https://www.amazon.in/Havells-Instanio-1-Litre-Instant-Geyser/dp/B078JBK4GX/ref=sr_1_244?qid=1672923605&amp;s=kitchen&amp;sr=1-244" TargetMode="External"/><Relationship Id="rId1130" Type="http://schemas.openxmlformats.org/officeDocument/2006/relationships/hyperlink" Target="https://www.amazon.in/Pinnaclz-Original-Micro-USB-Charging/dp/B08R69VDHT/ref=sr_1_429?qid=1672895872&amp;s=electronics&amp;sr=1-429" TargetMode="External"/><Relationship Id="rId2461" Type="http://schemas.openxmlformats.org/officeDocument/2006/relationships/hyperlink" Target="https://m.media-amazon.com/images/W/WEBP_402378-T2/images/I/41LLX-A7eTL._SX300_SY300_QL70_FMwebp_.jpg" TargetMode="External"/><Relationship Id="rId1131" Type="http://schemas.openxmlformats.org/officeDocument/2006/relationships/hyperlink" Target="https://m.media-amazon.com/images/I/31Iuz7jlfqL._SX300_SY300_QL70_ML2_.jpg" TargetMode="External"/><Relationship Id="rId2462" Type="http://schemas.openxmlformats.org/officeDocument/2006/relationships/hyperlink" Target="https://www.amazon.in/Lifelong-Boiler-Poacher-500-Watt-Transparent/dp/B08S7V8YTN/ref=sr_1_245?qid=1672923605&amp;s=kitchen&amp;sr=1-245" TargetMode="External"/><Relationship Id="rId543" Type="http://schemas.openxmlformats.org/officeDocument/2006/relationships/hyperlink" Target="https://m.media-amazon.com/images/W/WEBP_402378-T1/images/I/41Zc-phmoEL._SX300_SY300_QL70_FMwebp_.jpg" TargetMode="External"/><Relationship Id="rId1132" Type="http://schemas.openxmlformats.org/officeDocument/2006/relationships/hyperlink" Target="https://www.amazon.in/FLiX-Charger-Charging-Adapter-More-Black/dp/B09T37CKQ5/ref=sr_1_431?qid=1672895872&amp;s=electronics&amp;sr=1-431" TargetMode="External"/><Relationship Id="rId2463" Type="http://schemas.openxmlformats.org/officeDocument/2006/relationships/hyperlink" Target="https://m.media-amazon.com/images/I/41OXzplcjtL._SX300_SY300_QL70_FMwebp_.jpg" TargetMode="External"/><Relationship Id="rId542" Type="http://schemas.openxmlformats.org/officeDocument/2006/relationships/hyperlink" Target="https://www.amazon.in/Acer-inches-Ultra-Android-AR55AR2851UDPRO/dp/B0B997FBZT/ref=sr_1_394?qid=1672909144&amp;s=electronics&amp;sr=1-394" TargetMode="External"/><Relationship Id="rId1133" Type="http://schemas.openxmlformats.org/officeDocument/2006/relationships/hyperlink" Target="https://m.media-amazon.com/images/I/41i7LM0pGwL._SX300_SY300_QL70_ML2_.jpg" TargetMode="External"/><Relationship Id="rId2464" Type="http://schemas.openxmlformats.org/officeDocument/2006/relationships/hyperlink" Target="https://www.amazon.in/Indias-Instant-Bathroom-Kitchen-Hospital/dp/B07H5PBN54/ref=sr_1_246?qid=1672923605&amp;s=kitchen&amp;sr=1-246" TargetMode="External"/><Relationship Id="rId541" Type="http://schemas.openxmlformats.org/officeDocument/2006/relationships/hyperlink" Target="https://m.media-amazon.com/images/I/51aFoI9nNZL._SY300_SX300_QL70_FMwebp_.jpg" TargetMode="External"/><Relationship Id="rId1134" Type="http://schemas.openxmlformats.org/officeDocument/2006/relationships/hyperlink" Target="https://www.amazon.in/Redmi-9A-Sport-Octa-core-Processor/dp/B09GFPN6TP/ref=sr_1_432?qid=1672895872&amp;s=electronics&amp;sr=1-432" TargetMode="External"/><Relationship Id="rId2465" Type="http://schemas.openxmlformats.org/officeDocument/2006/relationships/hyperlink" Target="https://m.media-amazon.com/images/I/4153SQc2VYL._SX300_SY300_QL70_FMwebp_.jpg" TargetMode="External"/><Relationship Id="rId540" Type="http://schemas.openxmlformats.org/officeDocument/2006/relationships/hyperlink" Target="https://www.amazon.in/KRISONS-Multimedia-Standing-Bluetooth-Connectivity/dp/B09LRZYBH1/ref=sr_1_388?qid=1672909144&amp;s=electronics&amp;sr=1-388" TargetMode="External"/><Relationship Id="rId1135" Type="http://schemas.openxmlformats.org/officeDocument/2006/relationships/hyperlink" Target="https://m.media-amazon.com/images/I/516BHYFQ3JL._SX300_SY300_QL70_ML2_.jpg" TargetMode="External"/><Relationship Id="rId2466" Type="http://schemas.openxmlformats.org/officeDocument/2006/relationships/hyperlink" Target="https://www.amazon.in/AmazonBasics-Induction-Cooktop-1600-Watt/dp/B07YCBSCYB/ref=sr_1_247?qid=1672923605&amp;s=kitchen&amp;sr=1-247" TargetMode="External"/><Relationship Id="rId1125" Type="http://schemas.openxmlformats.org/officeDocument/2006/relationships/hyperlink" Target="https://m.media-amazon.com/images/I/31-BRsjrvDL._SY300_SX300_QL70_ML2_.jpg" TargetMode="External"/><Relationship Id="rId2456" Type="http://schemas.openxmlformats.org/officeDocument/2006/relationships/hyperlink" Target="https://www.amazon.in/Usha-IH2415-1500-Watt-Immersion-Heater/dp/B00P0R95EA/ref=sr_1_244?qid=1672923603&amp;s=kitchen&amp;sr=1-244" TargetMode="External"/><Relationship Id="rId1126" Type="http://schemas.openxmlformats.org/officeDocument/2006/relationships/hyperlink" Target="https://www.amazon.in/AmazonBasics-Type-C-USB-Male-Cable/dp/B01GGKYKQM/ref=sr_1_418?qid=1672895872&amp;s=electronics&amp;sr=1-418" TargetMode="External"/><Relationship Id="rId2457" Type="http://schemas.openxmlformats.org/officeDocument/2006/relationships/hyperlink" Target="https://m.media-amazon.com/images/W/WEBP_402378-T1/images/I/31RwSnyZZ+L._SY300_SX300_.jpg" TargetMode="External"/><Relationship Id="rId1127" Type="http://schemas.openxmlformats.org/officeDocument/2006/relationships/hyperlink" Target="https://m.media-amazon.com/images/I/51xaoGdw9EL._SX300_SY300_QL70_ML2_.jpg" TargetMode="External"/><Relationship Id="rId2458" Type="http://schemas.openxmlformats.org/officeDocument/2006/relationships/hyperlink" Target="https://www.amazon.in/ACTIVA-Instant-SPCEIAL-Warranty-Premium/dp/B07W4HTS8Q/ref=sr_1_245?qid=1672923603&amp;s=kitchen&amp;sr=1-245" TargetMode="External"/><Relationship Id="rId1128" Type="http://schemas.openxmlformats.org/officeDocument/2006/relationships/hyperlink" Target="https://www.amazon.in/Amozo-iPhone-13-Polycarbonate-Transparent/dp/B09MY4W73Q/ref=sr_1_419?qid=1672895872&amp;s=electronics&amp;sr=1-419" TargetMode="External"/><Relationship Id="rId2459" Type="http://schemas.openxmlformats.org/officeDocument/2006/relationships/hyperlink" Target="https://m.media-amazon.com/images/W/WEBP_402378-T1/images/I/31991seDfcL._SY300_SX300_QL70_FMwebp_.jpg" TargetMode="External"/><Relationship Id="rId1129" Type="http://schemas.openxmlformats.org/officeDocument/2006/relationships/hyperlink" Target="https://m.media-amazon.com/images/I/41gFqSHngyL._SX300_SY300_QL70_ML2_.jpg" TargetMode="External"/><Relationship Id="rId536" Type="http://schemas.openxmlformats.org/officeDocument/2006/relationships/hyperlink" Target="https://www.amazon.in/AmazonBasics-Braided-HDMI-Cable-3-Feet/dp/B075ZTJ9XR/ref=sr_1_380?qid=1672909143&amp;s=electronics&amp;sr=1-380" TargetMode="External"/><Relationship Id="rId535" Type="http://schemas.openxmlformats.org/officeDocument/2006/relationships/hyperlink" Target="https://m.media-amazon.com/images/I/41SxrTzMivL._SX300_SY300_QL70_FMwebp_.jpg" TargetMode="External"/><Relationship Id="rId534" Type="http://schemas.openxmlformats.org/officeDocument/2006/relationships/hyperlink" Target="https://www.amazon.in/Lapster-mantra-cable-data-black/dp/B0B61HYR92/ref=sr_1_371?qid=1672909143&amp;s=electronics&amp;sr=1-371" TargetMode="External"/><Relationship Id="rId533" Type="http://schemas.openxmlformats.org/officeDocument/2006/relationships/hyperlink" Target="https://m.media-amazon.com/images/W/WEBP_402378-T2/images/I/41wgqEfJy3L._SX300_SY300_QL70_FMwebp_.jpg" TargetMode="External"/><Relationship Id="rId539" Type="http://schemas.openxmlformats.org/officeDocument/2006/relationships/hyperlink" Target="https://m.media-amazon.com/images/W/WEBP_402378-T1/images/I/41zEHNLyhKL._SX300_SY300_QL70_FMwebp_.jpg" TargetMode="External"/><Relationship Id="rId538" Type="http://schemas.openxmlformats.org/officeDocument/2006/relationships/hyperlink" Target="https://www.amazon.in/Bluetooth-Transmitter-Receiver-Headphones-Speakers/dp/B0978V2CP6/ref=sr_1_385?qid=1672909144&amp;s=electronics&amp;sr=1-385" TargetMode="External"/><Relationship Id="rId537" Type="http://schemas.openxmlformats.org/officeDocument/2006/relationships/hyperlink" Target="https://m.media-amazon.com/images/W/WEBP_402378-T2/images/I/315GvM3Qq6S._SX300_SY300_QL70_FMwebp_.jpg" TargetMode="External"/><Relationship Id="rId2450" Type="http://schemas.openxmlformats.org/officeDocument/2006/relationships/hyperlink" Target="https://www.amazon.in/Balzano-Speed-Nutri-Blender-Smoothie/dp/B08S6RKT4L/ref=sr_1_241?qid=1672923603&amp;s=kitchen&amp;sr=1-241" TargetMode="External"/><Relationship Id="rId1120" Type="http://schemas.openxmlformats.org/officeDocument/2006/relationships/hyperlink" Target="https://www.amazon.in/Fire-Boltt-Ninja-Smartwatch-Sports-Tracking/dp/B09YV42QHZ/ref=sr_1_408?qid=1672895864&amp;s=electronics&amp;sr=1-408" TargetMode="External"/><Relationship Id="rId2451" Type="http://schemas.openxmlformats.org/officeDocument/2006/relationships/hyperlink" Target="https://m.media-amazon.com/images/W/WEBP_402378-T2/images/I/418x3St8EAL._SX300_SY300_QL70_FMwebp_.jpg" TargetMode="External"/><Relationship Id="rId532" Type="http://schemas.openxmlformats.org/officeDocument/2006/relationships/hyperlink" Target="https://www.amazon.in/Acer-inches-Android-Smart-AR40AR2841FDFL/dp/B0BC9BW512/ref=sr_1_367?qid=1672909143&amp;s=electronics&amp;sr=1-367" TargetMode="External"/><Relationship Id="rId1121" Type="http://schemas.openxmlformats.org/officeDocument/2006/relationships/hyperlink" Target="https://m.media-amazon.com/images/I/41ynwpRq+kL._SY300_SX300_.jpg" TargetMode="External"/><Relationship Id="rId2452" Type="http://schemas.openxmlformats.org/officeDocument/2006/relationships/hyperlink" Target="https://www.amazon.in/Swiss-Military-VC03-Wireless-Collection/dp/B09SZ5TWHW/ref=sr_1_242?qid=1672923603&amp;s=kitchen&amp;sr=1-242" TargetMode="External"/><Relationship Id="rId531" Type="http://schemas.openxmlformats.org/officeDocument/2006/relationships/hyperlink" Target="https://m.media-amazon.com/images/W/WEBP_402378-T1/images/I/515t5K7hdqL._SY300_SX300_QL70_FMwebp_.jpg" TargetMode="External"/><Relationship Id="rId1122" Type="http://schemas.openxmlformats.org/officeDocument/2006/relationships/hyperlink" Target="https://www.amazon.in/Lava-Notfication-recoding-Military-Certified/dp/B09BF8JBWX/ref=sr_1_411?qid=1672895872&amp;s=electronics&amp;sr=1-411" TargetMode="External"/><Relationship Id="rId2453" Type="http://schemas.openxmlformats.org/officeDocument/2006/relationships/hyperlink" Target="https://m.media-amazon.com/images/I/41714O1hnmS._SY300_SX300_QL70_FMwebp_.jpg" TargetMode="External"/><Relationship Id="rId530" Type="http://schemas.openxmlformats.org/officeDocument/2006/relationships/hyperlink" Target="https://www.amazon.in/Realme-Smart-TV-Stick-4K/dp/B09LQQYNZQ/ref=sr_1_352?qid=1672909141&amp;s=electronics&amp;sr=1-352" TargetMode="External"/><Relationship Id="rId1123" Type="http://schemas.openxmlformats.org/officeDocument/2006/relationships/hyperlink" Target="https://m.media-amazon.com/images/I/41XaIckgKIL._SX300_SY300_QL70_ML2_.jpg" TargetMode="External"/><Relationship Id="rId2454" Type="http://schemas.openxmlformats.org/officeDocument/2006/relationships/hyperlink" Target="https://www.amazon.in/Zuvexa-Rechargeable-Electric-Foam-Maker/dp/B0BLC2BYPX/ref=sr_1_243?qid=1672923603&amp;s=kitchen&amp;sr=1-243" TargetMode="External"/><Relationship Id="rId1124" Type="http://schemas.openxmlformats.org/officeDocument/2006/relationships/hyperlink" Target="https://www.amazon.in/POPIO-Compatible-iPhone-Transparent-Installation/dp/B0B5YBGCKD/ref=sr_1_417?qid=1672895872&amp;s=electronics&amp;sr=1-417" TargetMode="External"/><Relationship Id="rId2455" Type="http://schemas.openxmlformats.org/officeDocument/2006/relationships/hyperlink" Target="https://m.media-amazon.com/images/I/41a-huLVEIL._SX300_SY300_QL70_FMwebp_.jpg" TargetMode="External"/><Relationship Id="rId1158" Type="http://schemas.openxmlformats.org/officeDocument/2006/relationships/hyperlink" Target="https://www.amazon.in/STRIFF-Mobile-Phone-Charging-Charger/dp/B07H1S7XW8/ref=sr_1_482?qid=1672895894&amp;s=electronics&amp;sr=1-482" TargetMode="External"/><Relationship Id="rId2005" Type="http://schemas.openxmlformats.org/officeDocument/2006/relationships/hyperlink" Target="https://m.media-amazon.com/images/W/WEBP_402378-T2/images/I/41KFL-3kiUL._SX300_SY300_QL70_FMwebp_.jpg" TargetMode="External"/><Relationship Id="rId2489" Type="http://schemas.openxmlformats.org/officeDocument/2006/relationships/hyperlink" Target="https://m.media-amazon.com/images/W/WEBP_402378-T1/images/I/413KQ6Ch61L._SX300_SY300_QL70_FMwebp_.jpg" TargetMode="External"/><Relationship Id="rId1159" Type="http://schemas.openxmlformats.org/officeDocument/2006/relationships/hyperlink" Target="https://m.media-amazon.com/images/I/41vQwUamFcL._SX300_SY300_QL70_ML2_.jpg" TargetMode="External"/><Relationship Id="rId2006" Type="http://schemas.openxmlformats.org/officeDocument/2006/relationships/hyperlink" Target="https://www.amazon.in/Classmate-Drawing-Book-Unruled-Pages/dp/B086Q3QMFS/ref=sr_1_468?qid=1672903018&amp;s=computers&amp;sr=1-468" TargetMode="External"/><Relationship Id="rId2007" Type="http://schemas.openxmlformats.org/officeDocument/2006/relationships/hyperlink" Target="https://m.media-amazon.com/images/W/WEBP_402378-T1/images/I/414js-21FqL._SX300_SY300_QL70_FMwebp_.jpg" TargetMode="External"/><Relationship Id="rId2008" Type="http://schemas.openxmlformats.org/officeDocument/2006/relationships/hyperlink" Target="https://www.amazon.in/HP-GK320-Gaming-Keyboard-4QN01AA/dp/B08498H13H/ref=sr_1_469?qid=1672903018&amp;s=computers&amp;sr=1-469" TargetMode="External"/><Relationship Id="rId2009" Type="http://schemas.openxmlformats.org/officeDocument/2006/relationships/hyperlink" Target="https://m.media-amazon.com/images/W/WEBP_402378-T1/images/I/31-wcLwDaBL._SX300_SY300_QL70_FMwebp_.jpg" TargetMode="External"/><Relationship Id="rId569" Type="http://schemas.openxmlformats.org/officeDocument/2006/relationships/hyperlink" Target="https://m.media-amazon.com/images/W/WEBP_402378-T1/images/I/41o4qDiFFwL._SX300_SY300_QL70_FMwebp_.jpg" TargetMode="External"/><Relationship Id="rId568" Type="http://schemas.openxmlformats.org/officeDocument/2006/relationships/hyperlink" Target="https://www.amazon.in/LG-inches-Ultra-55UQ7500PSF-Ceramic/dp/B0B3XXSB1K/ref=sr_1_445?qid=1672909146&amp;s=electronics&amp;sr=1-445" TargetMode="External"/><Relationship Id="rId567" Type="http://schemas.openxmlformats.org/officeDocument/2006/relationships/hyperlink" Target="https://m.media-amazon.com/images/W/WEBP_402378-T2/images/I/51dOjIreG4L._SX300_SY300_QL70_FMwebp_.jpg" TargetMode="External"/><Relationship Id="rId566" Type="http://schemas.openxmlformats.org/officeDocument/2006/relationships/hyperlink" Target="https://www.amazon.in/Amazon-Brand-Charging-Suitable-Supported/dp/B0B94JPY2N/ref=sr_1_444?qid=1672909146&amp;s=electronics&amp;sr=1-444" TargetMode="External"/><Relationship Id="rId2480" Type="http://schemas.openxmlformats.org/officeDocument/2006/relationships/hyperlink" Target="https://www.amazon.in/Brayden-Plastic-Express-Bi-Level-Stainless/dp/B07KKJPTWB/ref=sr_1_254?qid=1672923605&amp;s=kitchen&amp;sr=1-254" TargetMode="External"/><Relationship Id="rId561" Type="http://schemas.openxmlformats.org/officeDocument/2006/relationships/hyperlink" Target="https://m.media-amazon.com/images/W/WEBP_402378-T2/images/I/51iQQPQSiGL._SX300_SY300_QL70_FMwebp_.jpg" TargetMode="External"/><Relationship Id="rId1150" Type="http://schemas.openxmlformats.org/officeDocument/2006/relationships/hyperlink" Target="https://www.amazon.in/Fire-Boltt-Smartwatch-Resolution-Connection-Assistance/dp/B0B3NDPCS9/ref=sr_1_459?qid=1672895886&amp;s=electronics&amp;sr=1-459" TargetMode="External"/><Relationship Id="rId2481" Type="http://schemas.openxmlformats.org/officeDocument/2006/relationships/hyperlink" Target="https://m.media-amazon.com/images/I/51i84+E-LgL._SY300_SX300_.jpg" TargetMode="External"/><Relationship Id="rId560" Type="http://schemas.openxmlformats.org/officeDocument/2006/relationships/hyperlink" Target="https://www.amazon.in/Astigo-Compatible-Remote-Control-Smart/dp/B08TZD7FQN/ref=sr_1_423?qid=1672909145&amp;s=electronics&amp;sr=1-423" TargetMode="External"/><Relationship Id="rId1151" Type="http://schemas.openxmlformats.org/officeDocument/2006/relationships/hyperlink" Target="https://m.media-amazon.com/images/I/31poWDDorOL._SY300_SX300_QL70_ML2_.jpg" TargetMode="External"/><Relationship Id="rId2482" Type="http://schemas.openxmlformats.org/officeDocument/2006/relationships/hyperlink" Target="https://www.amazon.in/Wonderchef-Nutri-Blend-63152293-400-Watt-Grinder/dp/B071R3LHFM/ref=sr_1_255?qid=1672923605&amp;s=kitchen&amp;sr=1-255" TargetMode="External"/><Relationship Id="rId1152" Type="http://schemas.openxmlformats.org/officeDocument/2006/relationships/hyperlink" Target="https://www.amazon.in/Amazon-Basics-Charger-Micro-Cable/dp/B09VGKFM7Y/ref=sr_1_460?qid=1672895886&amp;s=electronics&amp;sr=1-460" TargetMode="External"/><Relationship Id="rId2483" Type="http://schemas.openxmlformats.org/officeDocument/2006/relationships/hyperlink" Target="https://m.media-amazon.com/images/W/WEBP_402378-T1/images/I/417iICYt3IL._SX300_SY300_QL70_FMwebp_.jpg" TargetMode="External"/><Relationship Id="rId1153" Type="http://schemas.openxmlformats.org/officeDocument/2006/relationships/hyperlink" Target="https://m.media-amazon.com/images/I/41vCOAeGvSL._SX300_SY300_QL70_ML2_.jpg" TargetMode="External"/><Relationship Id="rId2000" Type="http://schemas.openxmlformats.org/officeDocument/2006/relationships/hyperlink" Target="https://www.amazon.in/boAt-Stone-250-Playback-Hours/dp/B08SMJT55F/ref=sr_1_464?qid=1672903018&amp;s=computers&amp;sr=1-464" TargetMode="External"/><Relationship Id="rId2484" Type="http://schemas.openxmlformats.org/officeDocument/2006/relationships/hyperlink" Target="https://www.amazon.in/Usha-Janome-Dream-Stitch-Automatic/dp/B086X18Q71/ref=sr_1_259?qid=1672923605&amp;s=kitchen&amp;sr=1-259" TargetMode="External"/><Relationship Id="rId565" Type="http://schemas.openxmlformats.org/officeDocument/2006/relationships/hyperlink" Target="https://m.media-amazon.com/images/W/WEBP_402378-T2/images/I/41Vpx5MVtaL._SY300_SX300_QL70_FMwebp_.jpg" TargetMode="External"/><Relationship Id="rId1154" Type="http://schemas.openxmlformats.org/officeDocument/2006/relationships/hyperlink" Target="https://www.amazon.in/Hoteon-Mobilife-Bluetooth-Extendable-Wireless/dp/B07QCWY5XV/ref=sr_1_463?qid=1672895886&amp;s=electronics&amp;sr=1-463" TargetMode="External"/><Relationship Id="rId2001" Type="http://schemas.openxmlformats.org/officeDocument/2006/relationships/hyperlink" Target="https://m.media-amazon.com/images/I/41KmCJuybRL._SX300_SY300_QL70_FMwebp_.jpg" TargetMode="External"/><Relationship Id="rId2485" Type="http://schemas.openxmlformats.org/officeDocument/2006/relationships/hyperlink" Target="https://m.media-amazon.com/images/I/41CsMm+ZCgL._SY300_SX300_.jpg" TargetMode="External"/><Relationship Id="rId564" Type="http://schemas.openxmlformats.org/officeDocument/2006/relationships/hyperlink" Target="https://www.amazon.in/Lenovo-Tangle-free-Aramid-braided-1-2m-transmission-certified/dp/B09PTT8DZF/ref=sr_1_438?qid=1672909146&amp;s=electronics&amp;sr=1-438" TargetMode="External"/><Relationship Id="rId1155" Type="http://schemas.openxmlformats.org/officeDocument/2006/relationships/hyperlink" Target="https://m.media-amazon.com/images/I/31zYqHExOPS._SX300_SY300_QL70_ML2_.jpg" TargetMode="External"/><Relationship Id="rId2002" Type="http://schemas.openxmlformats.org/officeDocument/2006/relationships/hyperlink" Target="https://www.amazon.in/SWAPKART-Charging-Compatible-iPhone-Devices/dp/B0B2DJDCPX/ref=sr_1_465?qid=1672903018&amp;s=computers&amp;sr=1-465" TargetMode="External"/><Relationship Id="rId2486" Type="http://schemas.openxmlformats.org/officeDocument/2006/relationships/hyperlink" Target="https://www.amazon.in/BXGS1501IN-Handheld-Portable-Garment-Steamer/dp/B07WVQG8WZ/ref=sr_1_260?qid=1672923605&amp;s=kitchen&amp;sr=1-260" TargetMode="External"/><Relationship Id="rId563" Type="http://schemas.openxmlformats.org/officeDocument/2006/relationships/hyperlink" Target="https://m.media-amazon.com/images/I/317Bv9KEltL._SX300_SY300_QL70_FMwebp_.jpg" TargetMode="External"/><Relationship Id="rId1156" Type="http://schemas.openxmlformats.org/officeDocument/2006/relationships/hyperlink" Target="https://www.amazon.in/Ambrane-Multi-Layer-Protection-Li-Polymer-Stylo/dp/B098QXR9X2/ref=sr_1_469?qid=1672895886&amp;s=electronics&amp;sr=1-469" TargetMode="External"/><Relationship Id="rId2003" Type="http://schemas.openxmlformats.org/officeDocument/2006/relationships/hyperlink" Target="https://m.media-amazon.com/images/I/31dnZ234ZOL._SY300_SX300_QL70_FMwebp_.jpg" TargetMode="External"/><Relationship Id="rId2487" Type="http://schemas.openxmlformats.org/officeDocument/2006/relationships/hyperlink" Target="https://m.media-amazon.com/images/I/417TQs3uroL._SX300_SY300_QL70_FMwebp_.jpg" TargetMode="External"/><Relationship Id="rId562" Type="http://schemas.openxmlformats.org/officeDocument/2006/relationships/hyperlink" Target="https://www.amazon.in/Toshiba-inches-Android-43V35KP-Silver/dp/B0B21XL94T/ref=sr_1_425?qid=1672909145&amp;s=electronics&amp;sr=1-425" TargetMode="External"/><Relationship Id="rId1157" Type="http://schemas.openxmlformats.org/officeDocument/2006/relationships/hyperlink" Target="https://m.media-amazon.com/images/I/31yQB88r8kL._SX300_SY300_QL70_ML2_.jpg" TargetMode="External"/><Relationship Id="rId2004" Type="http://schemas.openxmlformats.org/officeDocument/2006/relationships/hyperlink" Target="https://www.amazon.in/Offbeat-Wireless-Bluetooth-Rechargeable-Adjustable/dp/B08Y7MXFMK/ref=sr_1_466?qid=1672903018&amp;s=computers&amp;sr=1-466" TargetMode="External"/><Relationship Id="rId2488" Type="http://schemas.openxmlformats.org/officeDocument/2006/relationships/hyperlink" Target="https://www.amazon.in/Personal-Blender-Portable-Battery-Smoothies/dp/B0BFBNXS94/ref=sr_1_261_mod_primary_new?qid=1672923605&amp;s=kitchen&amp;sbo=RZvfv%2F%2FHxDF%2BO5021pAnSA%3D%3D&amp;sr=1-261" TargetMode="External"/><Relationship Id="rId1147" Type="http://schemas.openxmlformats.org/officeDocument/2006/relationships/hyperlink" Target="https://m.media-amazon.com/images/I/412dSHwBHGL._SX300_SY300_QL70_ML2_.jpg" TargetMode="External"/><Relationship Id="rId2478" Type="http://schemas.openxmlformats.org/officeDocument/2006/relationships/hyperlink" Target="https://www.amazon.in/Philips-Garment-Steamer-GC523-60/dp/B07DZ986Q2/ref=sr_1_253?qid=1672923605&amp;s=kitchen&amp;sr=1-253" TargetMode="External"/><Relationship Id="rId1148" Type="http://schemas.openxmlformats.org/officeDocument/2006/relationships/hyperlink" Target="https://www.amazon.in/Noise-ColorFit-Monitoring-Smartwatches-Electric/dp/B09NVPJ3P4/ref=sr_1_457?qid=1672895886&amp;s=electronics&amp;sr=1-457" TargetMode="External"/><Relationship Id="rId2479" Type="http://schemas.openxmlformats.org/officeDocument/2006/relationships/hyperlink" Target="https://m.media-amazon.com/images/I/31GXpZTtghL._SX300_SY300_QL70_FMwebp_.jpg" TargetMode="External"/><Relationship Id="rId1149" Type="http://schemas.openxmlformats.org/officeDocument/2006/relationships/hyperlink" Target="https://m.media-amazon.com/images/I/41dtbrNRHdL._SX300_SY300_QL70_ML2_.jpg" TargetMode="External"/><Relationship Id="rId558" Type="http://schemas.openxmlformats.org/officeDocument/2006/relationships/hyperlink" Target="https://www.amazon.in/inches-Horizon-Android-L40M6-EI-Black/dp/B09HQSV46W/ref=sr_1_420?qid=1672909145&amp;s=electronics&amp;sr=1-420" TargetMode="External"/><Relationship Id="rId557" Type="http://schemas.openxmlformats.org/officeDocument/2006/relationships/hyperlink" Target="https://m.media-amazon.com/images/W/WEBP_402378-T2/images/I/41giUEJJGDL._SY300_SX300_QL70_FMwebp_.jpg" TargetMode="External"/><Relationship Id="rId556" Type="http://schemas.openxmlformats.org/officeDocument/2006/relationships/hyperlink" Target="https://www.amazon.in/Amazon-Brand-Solimo-Charging-Cable/dp/B09VH568H7/ref=sr_1_415?qid=1672909145&amp;s=electronics&amp;sr=1-415" TargetMode="External"/><Relationship Id="rId555" Type="http://schemas.openxmlformats.org/officeDocument/2006/relationships/hyperlink" Target="https://m.media-amazon.com/images/I/21pqzUPpJNL._SY300_SX300_QL70_FMwebp_.jpg" TargetMode="External"/><Relationship Id="rId559" Type="http://schemas.openxmlformats.org/officeDocument/2006/relationships/hyperlink" Target="https://m.media-amazon.com/images/W/WEBP_402378-T2/images/I/31yPzs3mAlL._SX300_SY300_QL70_FMwebp_.jpg" TargetMode="External"/><Relationship Id="rId550" Type="http://schemas.openxmlformats.org/officeDocument/2006/relationships/hyperlink" Target="https://www.amazon.in/Airtel-Digital-TV-Month-Recording/dp/B075TJHWVC/ref=sr_1_407_mod_primary_new?qid=1672909144&amp;s=electronics&amp;sbo=RZvfv%2F%2FHxDF%2BO5021pAnSA%3D%3D&amp;sr=1-407" TargetMode="External"/><Relationship Id="rId2470" Type="http://schemas.openxmlformats.org/officeDocument/2006/relationships/hyperlink" Target="https://www.amazon.in/Philips-AeraSense-AC2887-20-Purifier/dp/B01KCSGBU2/ref=sr_1_249?qid=1672923605&amp;s=kitchen&amp;sr=1-249" TargetMode="External"/><Relationship Id="rId1140" Type="http://schemas.openxmlformats.org/officeDocument/2006/relationships/hyperlink" Target="https://www.amazon.in/Ambrane-ABDC-10-Charging-Transmission-Compatible/dp/B09CMP1SC8/ref=sr_1_439?qid=1672895879&amp;s=electronics&amp;sr=1-439" TargetMode="External"/><Relationship Id="rId2471" Type="http://schemas.openxmlformats.org/officeDocument/2006/relationships/hyperlink" Target="https://m.media-amazon.com/images/W/WEBP_402378-T2/images/I/41svI04SS1L._SX300_SY300_QL70_FMwebp_.jpg" TargetMode="External"/><Relationship Id="rId1141" Type="http://schemas.openxmlformats.org/officeDocument/2006/relationships/hyperlink" Target="https://m.media-amazon.com/images/I/31l-eZHBfKL._SX300_SY300_QL70_ML2_.jpg" TargetMode="External"/><Relationship Id="rId2472" Type="http://schemas.openxmlformats.org/officeDocument/2006/relationships/hyperlink" Target="https://www.amazon.in/Esquire-Elite-Laundry-Basket-Colour/dp/B095XCRDQW/ref=sr_1_250?qid=1672923605&amp;s=kitchen&amp;sr=1-250" TargetMode="External"/><Relationship Id="rId1142" Type="http://schemas.openxmlformats.org/officeDocument/2006/relationships/hyperlink" Target="https://www.amazon.in/Ambrane-Charging-Neckband-Wireless-ACT/dp/B09YLXYP7Y/ref=sr_1_442?qid=1672895879&amp;s=electronics&amp;sr=1-442" TargetMode="External"/><Relationship Id="rId2473" Type="http://schemas.openxmlformats.org/officeDocument/2006/relationships/hyperlink" Target="https://m.media-amazon.com/images/I/31rniMTmdkL._SX300_SY300_QL70_FMwebp_.jpg" TargetMode="External"/><Relationship Id="rId554" Type="http://schemas.openxmlformats.org/officeDocument/2006/relationships/hyperlink" Target="https://www.amazon.in/Samsung-inches-Crystal-Ultra-UA55AUE60AKLXL/dp/B092BL5DCX/ref=sr_1_411?qid=1672909145&amp;s=electronics&amp;sr=1-411" TargetMode="External"/><Relationship Id="rId1143" Type="http://schemas.openxmlformats.org/officeDocument/2006/relationships/hyperlink" Target="https://m.media-amazon.com/images/I/41fDM4QUfvL._SX300_SY300_QL70_ML2_.jpg" TargetMode="External"/><Relationship Id="rId2474" Type="http://schemas.openxmlformats.org/officeDocument/2006/relationships/hyperlink" Target="https://www.amazon.in/PHILIPS-Fryer-HD9200-90-Technology/dp/B09CTWFV5W/ref=sr_1_251?qid=1672923605&amp;s=kitchen&amp;sr=1-251" TargetMode="External"/><Relationship Id="rId553" Type="http://schemas.openxmlformats.org/officeDocument/2006/relationships/hyperlink" Target="https://m.media-amazon.com/images/W/WEBP_402378-T1/images/I/41Y9XnzBHTL._SY300_SX300_QL70_FMwebp_.jpg" TargetMode="External"/><Relationship Id="rId1144" Type="http://schemas.openxmlformats.org/officeDocument/2006/relationships/hyperlink" Target="https://www.amazon.in/WeCool-Reinforced-Function-Bluetooth-Compatible/dp/B0B9BXKBC7/ref=sr_1_445?qid=1672895879&amp;s=electronics&amp;sr=1-445" TargetMode="External"/><Relationship Id="rId2475" Type="http://schemas.openxmlformats.org/officeDocument/2006/relationships/hyperlink" Target="https://m.media-amazon.com/images/I/41EQwIB-rKL._SX300_SY300_QL70_FMwebp_.jpg" TargetMode="External"/><Relationship Id="rId552" Type="http://schemas.openxmlformats.org/officeDocument/2006/relationships/hyperlink" Target="https://www.amazon.in/LOHAYA-Assistant-Compatible-Xstream-Function/dp/B09LV13JFB/ref=sr_1_408?qid=1672909144&amp;s=electronics&amp;sr=1-408" TargetMode="External"/><Relationship Id="rId1145" Type="http://schemas.openxmlformats.org/officeDocument/2006/relationships/hyperlink" Target="https://m.media-amazon.com/images/I/41hI-UvnhFL._SX300_SY300_QL70_ML2_.jpg" TargetMode="External"/><Relationship Id="rId2476" Type="http://schemas.openxmlformats.org/officeDocument/2006/relationships/hyperlink" Target="https://www.amazon.in/Havells-Quartz-Settings-Product-Warranty/dp/B0B7NWGXS6/ref=sr_1_252?qid=1672923605&amp;s=kitchen&amp;sr=1-252" TargetMode="External"/><Relationship Id="rId551" Type="http://schemas.openxmlformats.org/officeDocument/2006/relationships/hyperlink" Target="https://m.media-amazon.com/images/W/WEBP_402378-T1/images/I/31GCzAA+FyL._SY300_SX300_.jpg" TargetMode="External"/><Relationship Id="rId1146" Type="http://schemas.openxmlformats.org/officeDocument/2006/relationships/hyperlink" Target="https://www.amazon.in/POCO-C31-Royal-Blue-RAM/dp/B09NY6TRXG/ref=sr_1_455?qid=1672895879&amp;s=electronics&amp;sr=1-455" TargetMode="External"/><Relationship Id="rId2477" Type="http://schemas.openxmlformats.org/officeDocument/2006/relationships/hyperlink" Target="https://m.media-amazon.com/images/I/318JzFxYqtL._SX300_SY300_QL70_FMwebp_.jpg" TargetMode="External"/><Relationship Id="rId2090" Type="http://schemas.openxmlformats.org/officeDocument/2006/relationships/hyperlink" Target="https://www.amazon.in/Bajaj-Shakti-Heater-Multiple-Safety/dp/B097R45BH8/ref=sr_1_30?qid=1672923592&amp;s=kitchen&amp;sr=1-30" TargetMode="External"/><Relationship Id="rId2091" Type="http://schemas.openxmlformats.org/officeDocument/2006/relationships/hyperlink" Target="https://m.media-amazon.com/images/I/413sK6yat-L._SX300_SY300_QL70_FMwebp_.jpg" TargetMode="External"/><Relationship Id="rId2092" Type="http://schemas.openxmlformats.org/officeDocument/2006/relationships/hyperlink" Target="https://www.amazon.in/Lifelong-LLMG23-500-Watt-Liquidizing-Stainless/dp/B09X5C9VLK/ref=sr_1_31?qid=1672923592&amp;s=kitchen&amp;sr=1-31" TargetMode="External"/><Relationship Id="rId2093" Type="http://schemas.openxmlformats.org/officeDocument/2006/relationships/hyperlink" Target="https://m.media-amazon.com/images/W/WEBP_402378-T1/images/I/41jBJfPQFwL._SY300_SX300_QL70_FMwebp_.jpg" TargetMode="External"/><Relationship Id="rId2094" Type="http://schemas.openxmlformats.org/officeDocument/2006/relationships/hyperlink" Target="https://www.amazon.in/Bajaj-Majesty-1000-Watt-Iron-White/dp/B01C8P29T4/ref=sr_1_33?qid=1672923592&amp;s=kitchen&amp;sr=1-33" TargetMode="External"/><Relationship Id="rId2095" Type="http://schemas.openxmlformats.org/officeDocument/2006/relationships/hyperlink" Target="https://m.media-amazon.com/images/W/WEBP_402378-T1/images/I/31rucE-db2L._SX300_SY300_QL70_FMwebp_.jpg" TargetMode="External"/><Relationship Id="rId2096" Type="http://schemas.openxmlformats.org/officeDocument/2006/relationships/hyperlink" Target="https://www.amazon.in/Bajaj-Rex-500-Watt-Mixer-Grinder/dp/B00HVXS7WC/ref=sr_1_34?qid=1672923592&amp;s=kitchen&amp;sr=1-34" TargetMode="External"/><Relationship Id="rId2097" Type="http://schemas.openxmlformats.org/officeDocument/2006/relationships/hyperlink" Target="https://m.media-amazon.com/images/W/WEBP_402378-T1/images/I/41h9kA2Tt7S._SX300_SY300_QL70_FMwebp_.jpg" TargetMode="External"/><Relationship Id="rId2098" Type="http://schemas.openxmlformats.org/officeDocument/2006/relationships/hyperlink" Target="https://www.amazon.in/Lifelong-LLEK15-Electric-Stainless-Warranty/dp/B096YCN3SD/ref=sr_1_35?qid=1672923592&amp;s=kitchen&amp;sr=1-35" TargetMode="External"/><Relationship Id="rId2099" Type="http://schemas.openxmlformats.org/officeDocument/2006/relationships/hyperlink" Target="https://m.media-amazon.com/images/I/51DxyRgcEdL._SX300_SY300_QL70_FMwebp_.jpg" TargetMode="External"/><Relationship Id="rId2060" Type="http://schemas.openxmlformats.org/officeDocument/2006/relationships/hyperlink" Target="https://www.amazon.in/Prestige-1-5-Kettle-1500-watts-Red/dp/B07VNFP3C2/ref=sr_1_16?qid=1672923591&amp;s=kitchen&amp;sr=1-16" TargetMode="External"/><Relationship Id="rId2061" Type="http://schemas.openxmlformats.org/officeDocument/2006/relationships/hyperlink" Target="https://m.media-amazon.com/images/I/519JHuNt1RL._SX300_SY300_QL70_FMwebp_.jpg" TargetMode="External"/><Relationship Id="rId2062" Type="http://schemas.openxmlformats.org/officeDocument/2006/relationships/hyperlink" Target="https://www.amazon.in/Bajaj-RHX-2-800-Watt-Room-Heater/dp/B00LUGTJGO/ref=sr_1_17?qid=1672923591&amp;s=kitchen&amp;sr=1-17" TargetMode="External"/><Relationship Id="rId2063" Type="http://schemas.openxmlformats.org/officeDocument/2006/relationships/hyperlink" Target="https://m.media-amazon.com/images/I/41XXjVSLyGL._SX300_SY300_QL70_FMwebp_.jpg" TargetMode="External"/><Relationship Id="rId2064" Type="http://schemas.openxmlformats.org/officeDocument/2006/relationships/hyperlink" Target="https://www.amazon.in/Prestige-Electric-Kettle-PKOSS-1500watts/dp/B01MQZ7J8K/ref=sr_1_18?qid=1672923591&amp;s=kitchen&amp;sr=1-18" TargetMode="External"/><Relationship Id="rId2065" Type="http://schemas.openxmlformats.org/officeDocument/2006/relationships/hyperlink" Target="https://m.media-amazon.com/images/W/WEBP_402378-T1/images/I/411pUp4t0OL._SX300_SY300_QL70_FMwebp_.jpg" TargetMode="External"/><Relationship Id="rId2066" Type="http://schemas.openxmlformats.org/officeDocument/2006/relationships/hyperlink" Target="https://www.amazon.in/Pigeon-Stovekraft-Cruise-1800-Watt-Induction/dp/B01GFTEV5Y/ref=sr_1_20?qid=1672923591&amp;s=kitchen&amp;sr=1-20" TargetMode="External"/><Relationship Id="rId2067" Type="http://schemas.openxmlformats.org/officeDocument/2006/relationships/hyperlink" Target="https://m.media-amazon.com/images/W/WEBP_402378-T1/images/I/41J3yWKhnxL._SX300_SY300_QL70_FMwebp_.jpg" TargetMode="External"/><Relationship Id="rId2068" Type="http://schemas.openxmlformats.org/officeDocument/2006/relationships/hyperlink" Target="https://www.amazon.in/Prestige-PKGSS-Electric-Kettle-Stainless/dp/B00NW4UWN6/ref=sr_1_22?qid=1672923591&amp;s=kitchen&amp;sr=1-22" TargetMode="External"/><Relationship Id="rId2069" Type="http://schemas.openxmlformats.org/officeDocument/2006/relationships/hyperlink" Target="https://m.media-amazon.com/images/W/WEBP_402378-T1/images/I/51MWh9t3Z2L._SX300_SY300_QL70_FMwebp_.jpg" TargetMode="External"/><Relationship Id="rId2050" Type="http://schemas.openxmlformats.org/officeDocument/2006/relationships/hyperlink" Target="https://www.amazon.in/Amazon-Brand-Solimo-2000-Watt-certified/dp/B07VX71FZP/ref=sr_1_7?qid=1672923591&amp;s=kitchen&amp;sr=1-7" TargetMode="External"/><Relationship Id="rId2051" Type="http://schemas.openxmlformats.org/officeDocument/2006/relationships/hyperlink" Target="https://m.media-amazon.com/images/I/415CYtympZL._SX300_SY300_QL70_FMwebp_.jpg" TargetMode="External"/><Relationship Id="rId495" Type="http://schemas.openxmlformats.org/officeDocument/2006/relationships/hyperlink" Target="https://m.media-amazon.com/images/W/WEBP_402378-T1/images/I/41pOYlC-U8L._SX300_SY300_QL70_FMwebp_.jpg" TargetMode="External"/><Relationship Id="rId2052" Type="http://schemas.openxmlformats.org/officeDocument/2006/relationships/hyperlink" Target="https://www.amazon.in/StyleHouse-Remover-Woolen-Clothes-Electric/dp/B07NCKMXVZ/ref=sr_1_8?qid=1672923591&amp;s=kitchen&amp;sr=1-8" TargetMode="External"/><Relationship Id="rId494" Type="http://schemas.openxmlformats.org/officeDocument/2006/relationships/hyperlink" Target="https://www.amazon.in/pTron-Charging-480Mbps-Durable-1-Meter/dp/B0B4T6MR8N/ref=sr_1_287?qid=1672909138&amp;s=electronics&amp;sr=1-287" TargetMode="External"/><Relationship Id="rId2053" Type="http://schemas.openxmlformats.org/officeDocument/2006/relationships/hyperlink" Target="https://m.media-amazon.com/images/I/414Cwv2guxL._SX300_SY300_QL70_FMwebp_.jpg" TargetMode="External"/><Relationship Id="rId493" Type="http://schemas.openxmlformats.org/officeDocument/2006/relationships/hyperlink" Target="https://m.media-amazon.com/images/I/317rlQQXhYL._SX300_SY300_QL70_FMwebp_.jpg" TargetMode="External"/><Relationship Id="rId2054" Type="http://schemas.openxmlformats.org/officeDocument/2006/relationships/hyperlink" Target="https://www.amazon.in/beatXP-Multipurpose-Portable-Electronic-Weighing/dp/B0B61DSF17/ref=sr_1_10?qid=1672923591&amp;s=kitchen&amp;sr=1-10" TargetMode="External"/><Relationship Id="rId492" Type="http://schemas.openxmlformats.org/officeDocument/2006/relationships/hyperlink" Target="https://www.amazon.in/Boat-Type-Cable-1-5m-Black/dp/B08NCKT9FG/ref=sr_1_284?qid=1672909138&amp;s=electronics&amp;sr=1-284" TargetMode="External"/><Relationship Id="rId2055" Type="http://schemas.openxmlformats.org/officeDocument/2006/relationships/hyperlink" Target="https://m.media-amazon.com/images/W/WEBP_402378-T1/images/I/31p014p14mL._SX342_SY445_QL70_FMwebp_.jpg" TargetMode="External"/><Relationship Id="rId499" Type="http://schemas.openxmlformats.org/officeDocument/2006/relationships/hyperlink" Target="https://m.media-amazon.com/images/I/51uVckL1jRL._SY300_SX300_QL70_FMwebp_.jpg" TargetMode="External"/><Relationship Id="rId2056" Type="http://schemas.openxmlformats.org/officeDocument/2006/relationships/hyperlink" Target="https://www.amazon.in/Multipurpose-Portable-Electronic-Digital-Weighing/dp/B07VQGVL68/ref=sr_1_11?qid=1672923591&amp;s=kitchen&amp;sr=1-11" TargetMode="External"/><Relationship Id="rId498" Type="http://schemas.openxmlformats.org/officeDocument/2006/relationships/hyperlink" Target="https://www.amazon.in/Croma-transfer-Durability-warranty-CRCMA0106sTC10/dp/B09BW2GP18/ref=sr_1_289?qid=1672909138&amp;s=electronics&amp;sr=1-289" TargetMode="External"/><Relationship Id="rId2057" Type="http://schemas.openxmlformats.org/officeDocument/2006/relationships/hyperlink" Target="https://m.media-amazon.com/images/I/41cVgYgAKpL._SX300_SY300_QL70_FMwebp_.jpg" TargetMode="External"/><Relationship Id="rId497" Type="http://schemas.openxmlformats.org/officeDocument/2006/relationships/hyperlink" Target="https://m.media-amazon.com/images/I/31qs7auuBKL._SY445_SX342_QL70_FMwebp_.jpg" TargetMode="External"/><Relationship Id="rId2058" Type="http://schemas.openxmlformats.org/officeDocument/2006/relationships/hyperlink" Target="https://www.amazon.in/Pigeon-Stovekraft-Plastic-Chopper-Blades/dp/B01LWYDEQ7/ref=sr_1_12?qid=1672923591&amp;s=kitchen&amp;sr=1-12" TargetMode="External"/><Relationship Id="rId496" Type="http://schemas.openxmlformats.org/officeDocument/2006/relationships/hyperlink" Target="https://www.amazon.in/AmazonBasics-USB-Type-C-2-0-Cable/dp/B01GGKZ4NU/ref=sr_1_288?qid=1672909138&amp;s=electronics&amp;sr=1-288" TargetMode="External"/><Relationship Id="rId2059" Type="http://schemas.openxmlformats.org/officeDocument/2006/relationships/hyperlink" Target="https://m.media-amazon.com/images/W/WEBP_402378-T1/images/I/41JCf4kTKgL._SX300_SY300_QL70_FMwebp_.jpg" TargetMode="External"/><Relationship Id="rId2080" Type="http://schemas.openxmlformats.org/officeDocument/2006/relationships/hyperlink" Target="https://www.amazon.in/Havells-Instanio-3-Litre-Instant-Geyser/dp/B078JDNZJ8/ref=sr_1_28?qid=1672923591&amp;s=kitchen&amp;sr=1-28" TargetMode="External"/><Relationship Id="rId2081" Type="http://schemas.openxmlformats.org/officeDocument/2006/relationships/hyperlink" Target="https://m.media-amazon.com/images/W/WEBP_402378-T1/images/I/31HzCDKv6ZL._SX300_SY300_QL70_FMwebp_.jpg" TargetMode="External"/><Relationship Id="rId2082" Type="http://schemas.openxmlformats.org/officeDocument/2006/relationships/hyperlink" Target="https://www.amazon.in/Morphy-Richards-OFR-09-2000-Watt/dp/B01M5F614J/ref=sr_1_29?qid=1672923591&amp;s=kitchen&amp;sr=1-29" TargetMode="External"/><Relationship Id="rId2083" Type="http://schemas.openxmlformats.org/officeDocument/2006/relationships/hyperlink" Target="https://m.media-amazon.com/images/I/31S74o1sCSS._SY300_SX300_QL70_FMwebp_.jpg" TargetMode="External"/><Relationship Id="rId2084" Type="http://schemas.openxmlformats.org/officeDocument/2006/relationships/hyperlink" Target="https://www.amazon.in/HAVELLS-Kettle-Coffee-Boiler-Stainless/dp/B083GKDRKR/ref=sr_1_30?qid=1672923591&amp;s=kitchen&amp;sr=1-30" TargetMode="External"/><Relationship Id="rId2085" Type="http://schemas.openxmlformats.org/officeDocument/2006/relationships/hyperlink" Target="https://m.media-amazon.com/images/W/WEBP_402378-T2/images/I/31zh7GQSkfL._SX300_SY300_QL70_FMwebp_.jpg" TargetMode="External"/><Relationship Id="rId2086" Type="http://schemas.openxmlformats.org/officeDocument/2006/relationships/hyperlink" Target="https://www.amazon.in/Bajaj-Splendora-Instant-Water-Heater/dp/B097R2V1W8/ref=sr_1_28?qid=1672923592&amp;s=kitchen&amp;sr=1-28" TargetMode="External"/><Relationship Id="rId2087" Type="http://schemas.openxmlformats.org/officeDocument/2006/relationships/hyperlink" Target="https://m.media-amazon.com/images/I/4150hW2kHwL._SX300_SY300_QL70_FMwebp_.jpg" TargetMode="External"/><Relationship Id="rId2088" Type="http://schemas.openxmlformats.org/officeDocument/2006/relationships/hyperlink" Target="https://www.amazon.in/KENT-Elegant-Electric-Kettle-Silver/dp/B07YR26BJ3/ref=sr_1_29?qid=1672923592&amp;s=kitchen&amp;sr=1-29" TargetMode="External"/><Relationship Id="rId2089" Type="http://schemas.openxmlformats.org/officeDocument/2006/relationships/hyperlink" Target="https://m.media-amazon.com/images/I/31U-ACCgQ1L._SX300_SY300_QL70_FMwebp_.jpg" TargetMode="External"/><Relationship Id="rId2070" Type="http://schemas.openxmlformats.org/officeDocument/2006/relationships/hyperlink" Target="https://www.amazon.in/SHOP-Plastic-Sweaters-Blankets-Multicolour/dp/B01NCVJMKX/ref=sr_1_23?qid=1672923591&amp;s=kitchen&amp;sr=1-23" TargetMode="External"/><Relationship Id="rId2071" Type="http://schemas.openxmlformats.org/officeDocument/2006/relationships/hyperlink" Target="https://m.media-amazon.com/images/W/WEBP_402378-T1/images/I/41DwZuxPCaL._SY300_SX300_QL70_FMwebp_.jpg" TargetMode="External"/><Relationship Id="rId2072" Type="http://schemas.openxmlformats.org/officeDocument/2006/relationships/hyperlink" Target="https://www.amazon.in/Orpat-OEH-1260-2000-Watt-Heater-Grey/dp/B00O24PUO6/ref=sr_1_24?qid=1672923591&amp;s=kitchen&amp;sr=1-24" TargetMode="External"/><Relationship Id="rId2073" Type="http://schemas.openxmlformats.org/officeDocument/2006/relationships/hyperlink" Target="https://m.media-amazon.com/images/I/31MmLP6awML._SX300_SY300_QL70_FMwebp_.jpg" TargetMode="External"/><Relationship Id="rId2074" Type="http://schemas.openxmlformats.org/officeDocument/2006/relationships/hyperlink" Target="https://www.amazon.in/PRO365-Electric-Coffee-Stirrer-Frother/dp/B07GXPDLYQ/ref=sr_1_25?qid=1672923591&amp;s=kitchen&amp;sr=1-25" TargetMode="External"/><Relationship Id="rId2075" Type="http://schemas.openxmlformats.org/officeDocument/2006/relationships/hyperlink" Target="https://m.media-amazon.com/images/W/WEBP_402378-T2/images/I/31ke2NdHJ-L._SY300_SX300_QL70_FMwebp_.jpg" TargetMode="External"/><Relationship Id="rId2076" Type="http://schemas.openxmlformats.org/officeDocument/2006/relationships/hyperlink" Target="https://www.amazon.in/Bajaj-Majesty-1000-Watt-Iron-White/dp/B01C8P29N0/ref=sr_1_26?qid=1672923591&amp;s=kitchen&amp;sr=1-26" TargetMode="External"/><Relationship Id="rId2077" Type="http://schemas.openxmlformats.org/officeDocument/2006/relationships/hyperlink" Target="https://m.media-amazon.com/images/I/41i1uzCEyWL._SX300_SY300_QL70_FMwebp_.jpg" TargetMode="External"/><Relationship Id="rId2078" Type="http://schemas.openxmlformats.org/officeDocument/2006/relationships/hyperlink" Target="https://www.amazon.in/Croma-500-Watt-Grinder-CRAK4184-Purple/dp/B08KDBLMQP/ref=sr_1_27?qid=1672923591&amp;s=kitchen&amp;sr=1-27" TargetMode="External"/><Relationship Id="rId2079" Type="http://schemas.openxmlformats.org/officeDocument/2006/relationships/hyperlink" Target="https://m.media-amazon.com/images/W/WEBP_402378-T1/images/I/31991seDfcL._SY300_SX300_QL70_FMwebp_.jpg" TargetMode="External"/><Relationship Id="rId1610" Type="http://schemas.openxmlformats.org/officeDocument/2006/relationships/hyperlink" Target="https://www.amazon.in/Stone-650-Wireless-Bluetooth-Speaker/dp/B07NC12T2R/ref=sr_1_241?qid=1672903007&amp;s=computers&amp;sr=1-241" TargetMode="External"/><Relationship Id="rId1611" Type="http://schemas.openxmlformats.org/officeDocument/2006/relationships/hyperlink" Target="https://m.media-amazon.com/images/I/31w-19-3fSL._SY300_SX300_QL70_FMwebp_.jpg" TargetMode="External"/><Relationship Id="rId1612" Type="http://schemas.openxmlformats.org/officeDocument/2006/relationships/hyperlink" Target="https://www.amazon.in/ESnipe-Mart-Worldwide-Protected-Electrical/dp/B07WKBD37W/ref=sr_1_242?qid=1672903007&amp;s=computers&amp;sr=1-242" TargetMode="External"/><Relationship Id="rId1613" Type="http://schemas.openxmlformats.org/officeDocument/2006/relationships/hyperlink" Target="https://m.media-amazon.com/images/W/WEBP_402378-T2/images/I/41aZf9i-QzL._SX300_SY300_QL70_FMwebp_.jpg" TargetMode="External"/><Relationship Id="rId1614" Type="http://schemas.openxmlformats.org/officeDocument/2006/relationships/hyperlink" Target="https://www.amazon.in/boAt-Stone-Bluetooth-Speaker-Black/dp/B08JMC1988/ref=sr_1_243?qid=1672903007&amp;s=computers&amp;sr=1-243" TargetMode="External"/><Relationship Id="rId1615" Type="http://schemas.openxmlformats.org/officeDocument/2006/relationships/hyperlink" Target="https://m.media-amazon.com/images/I/31NR4qCjJyL._SX300_SY300_QL70_FMwebp_.jpg" TargetMode="External"/><Relationship Id="rId1616" Type="http://schemas.openxmlformats.org/officeDocument/2006/relationships/hyperlink" Target="https://www.amazon.in/Portronics-Ruffpad-Multicolor-8-5-inch-Handwriting/dp/B09GFN8WZL/ref=sr_1_244?qid=1672903007&amp;s=computers&amp;sr=1-244" TargetMode="External"/><Relationship Id="rId907" Type="http://schemas.openxmlformats.org/officeDocument/2006/relationships/hyperlink" Target="https://m.media-amazon.com/images/I/41OaM+9ZHXL._SY300_SX300_.jpg" TargetMode="External"/><Relationship Id="rId1617" Type="http://schemas.openxmlformats.org/officeDocument/2006/relationships/hyperlink" Target="https://m.media-amazon.com/images/I/41WggyozHQL._SX300_SY300_QL70_FMwebp_.jpg" TargetMode="External"/><Relationship Id="rId906" Type="http://schemas.openxmlformats.org/officeDocument/2006/relationships/hyperlink" Target="https://www.amazon.in/Oppo-Mystery-Storage-Additional-Exchange/dp/B08444S68L/ref=sr_1_122?qid=1672895784&amp;s=electronics&amp;sr=1-122" TargetMode="External"/><Relationship Id="rId1618" Type="http://schemas.openxmlformats.org/officeDocument/2006/relationships/hyperlink" Target="https://www.amazon.in/BRUSTRO-Copytinta-Coloured-Bright-Printing/dp/B095X38CJS/ref=sr_1_245?qid=1672903007&amp;s=computers&amp;sr=1-245" TargetMode="External"/><Relationship Id="rId905" Type="http://schemas.openxmlformats.org/officeDocument/2006/relationships/hyperlink" Target="https://m.media-amazon.com/images/I/41OBf52bnOL._SX300_SY300_QL70_ML2_.jpg" TargetMode="External"/><Relationship Id="rId1619" Type="http://schemas.openxmlformats.org/officeDocument/2006/relationships/hyperlink" Target="https://m.media-amazon.com/images/W/WEBP_402378-T2/images/I/31VtFl2O33L._SX300_SY300_QL70_FMwebp_.jpg" TargetMode="External"/><Relationship Id="rId904" Type="http://schemas.openxmlformats.org/officeDocument/2006/relationships/hyperlink" Target="https://www.amazon.in/33W-SonicCharge-2-0-Charger-Combo/dp/B08RZ5K9YH/ref=sr_1_121?qid=1672895784&amp;s=electronics&amp;sr=1-121" TargetMode="External"/><Relationship Id="rId909" Type="http://schemas.openxmlformats.org/officeDocument/2006/relationships/hyperlink" Target="https://m.media-amazon.com/images/I/31J6qGhAL9L._SX300_SY300_QL70_ML2_.jpg" TargetMode="External"/><Relationship Id="rId908" Type="http://schemas.openxmlformats.org/officeDocument/2006/relationships/hyperlink" Target="https://www.amazon.in/iQOO-Chromatic-Storage-Snapdragon-Processor/dp/B07WHQBZLS/ref=sr_1_123?qid=1672895784&amp;s=electronics&amp;sr=1-123" TargetMode="External"/><Relationship Id="rId903" Type="http://schemas.openxmlformats.org/officeDocument/2006/relationships/hyperlink" Target="https://m.media-amazon.com/images/I/21Z1HsPvyTL._SX300_SY300_QL70_ML2_.jpg" TargetMode="External"/><Relationship Id="rId902" Type="http://schemas.openxmlformats.org/officeDocument/2006/relationships/hyperlink" Target="https://www.amazon.in/iQOO-Storage-Snapdragon-FlashCharge-Brightness/dp/B07WDK3ZS2/ref=sr_1_126?qid=1672895777&amp;s=electronics&amp;sr=1-126" TargetMode="External"/><Relationship Id="rId901" Type="http://schemas.openxmlformats.org/officeDocument/2006/relationships/hyperlink" Target="https://m.media-amazon.com/images/I/41XtHlbmOHL._SX300_SY300_QL70_ML2_.jpg" TargetMode="External"/><Relationship Id="rId900" Type="http://schemas.openxmlformats.org/officeDocument/2006/relationships/hyperlink" Target="https://www.amazon.in/Nokia-105-Single-Wireless-Charcoal/dp/B09YDFKJF8/ref=sr_1_125?qid=1672895777&amp;s=electronics&amp;sr=1-125" TargetMode="External"/><Relationship Id="rId2930" Type="http://schemas.openxmlformats.org/officeDocument/2006/relationships/hyperlink" Target="https://www.amazon.in/Borosil-Jumbo-1000-Watt-Grill-Sandwich/dp/B01486F4G6/ref=sr_1_506?qid=1672923617&amp;s=kitchen&amp;sr=1-506" TargetMode="External"/><Relationship Id="rId1600" Type="http://schemas.openxmlformats.org/officeDocument/2006/relationships/hyperlink" Target="https://www.amazon.in/HP-Z3700-Wireless-Mouse-Modern/dp/B01KK0HU3Y/ref=sr_1_236?qid=1672903006&amp;s=computers&amp;sr=1-236" TargetMode="External"/><Relationship Id="rId2931" Type="http://schemas.openxmlformats.org/officeDocument/2006/relationships/drawing" Target="../drawings/drawing1.xml"/><Relationship Id="rId1601" Type="http://schemas.openxmlformats.org/officeDocument/2006/relationships/hyperlink" Target="https://m.media-amazon.com/images/W/WEBP_402378-T1/images/I/413viCgpI+L._SY300_SX300_.jpg" TargetMode="External"/><Relationship Id="rId1602" Type="http://schemas.openxmlformats.org/officeDocument/2006/relationships/hyperlink" Target="https://www.amazon.in/Maono-AU-400-Lavalier-Microphone-Black/dp/B07JF9B592/ref=sr_1_237?qid=1672903006&amp;s=computers&amp;sr=1-237" TargetMode="External"/><Relationship Id="rId1603" Type="http://schemas.openxmlformats.org/officeDocument/2006/relationships/hyperlink" Target="https://m.media-amazon.com/images/W/WEBP_402378-T2/images/I/411ZrOollDL._SX300_SY300_QL70_FMwebp_.jpg" TargetMode="External"/><Relationship Id="rId1604" Type="http://schemas.openxmlformats.org/officeDocument/2006/relationships/hyperlink" Target="https://www.amazon.in/TABLE-MAGIC-Midnight-Adjustable-Multiple/dp/B086394NY5/ref=sr_1_238?qid=1672903006&amp;s=computers&amp;sr=1-238" TargetMode="External"/><Relationship Id="rId1605" Type="http://schemas.openxmlformats.org/officeDocument/2006/relationships/hyperlink" Target="https://m.media-amazon.com/images/W/WEBP_402378-T1/images/I/41Fqm0bR7PL._SX300_SY300_QL70_FMwebp_.jpg" TargetMode="External"/><Relationship Id="rId1606" Type="http://schemas.openxmlformats.org/officeDocument/2006/relationships/hyperlink" Target="https://www.amazon.in/AmazonBasics-Extension-Cable-Male-Female/dp/B00NH11PEY/ref=sr_1_239?qid=1672903006&amp;s=computers&amp;sr=1-239" TargetMode="External"/><Relationship Id="rId1607" Type="http://schemas.openxmlformats.org/officeDocument/2006/relationships/hyperlink" Target="https://m.media-amazon.com/images/W/WEBP_402378-T1/images/I/41wL36XZGXL._SX300_SY300_QL70_FMwebp_.jpg" TargetMode="External"/><Relationship Id="rId1608" Type="http://schemas.openxmlformats.org/officeDocument/2006/relationships/hyperlink" Target="https://www.amazon.in/Generic-Multi-Angle-tablets-Samsung-paperwhite-Phablets/dp/B017PDR9N0/ref=sr_1_240?qid=1672903006&amp;s=computers&amp;sr=1-240" TargetMode="External"/><Relationship Id="rId1609" Type="http://schemas.openxmlformats.org/officeDocument/2006/relationships/hyperlink" Target="https://m.media-amazon.com/images/I/41rfSd9spqL._SX300_SY300_QL70_FMwebp_.jpg" TargetMode="External"/><Relationship Id="rId1631" Type="http://schemas.openxmlformats.org/officeDocument/2006/relationships/hyperlink" Target="https://m.media-amazon.com/images/I/41BWhztt6EL._SX300_SY300_QL70_FMwebp_.jpg" TargetMode="External"/><Relationship Id="rId1632" Type="http://schemas.openxmlformats.org/officeDocument/2006/relationships/hyperlink" Target="https://www.amazon.in/Seagate-Touch-External-Password-Protection/dp/B094QZLJQ6/ref=sr_1_252?qid=1672903007&amp;s=computers&amp;sr=1-252" TargetMode="External"/><Relationship Id="rId1633" Type="http://schemas.openxmlformats.org/officeDocument/2006/relationships/hyperlink" Target="https://m.media-amazon.com/images/W/WEBP_402378-T2/images/I/51X7oG9862L._SX300_SY300_QL70_FMwebp_.jpg" TargetMode="External"/><Relationship Id="rId1634" Type="http://schemas.openxmlformats.org/officeDocument/2006/relationships/hyperlink" Target="https://www.amazon.in/Zebronics-Zeb-Fame-Multi-Speakers-Control/dp/B07L3NDN24/ref=sr_1_253?qid=1672903007&amp;s=computers&amp;sr=1-253" TargetMode="External"/><Relationship Id="rId1635" Type="http://schemas.openxmlformats.org/officeDocument/2006/relationships/hyperlink" Target="https://m.media-amazon.com/images/I/518mUXLlFZS._SX300_SY300_QL70_FMwebp_.jpg" TargetMode="External"/><Relationship Id="rId1636" Type="http://schemas.openxmlformats.org/officeDocument/2006/relationships/hyperlink" Target="https://www.amazon.in/TVARA-Writing-Tablet-Inch-Note/dp/B08WD18LJZ/ref=sr_1_254?qid=1672903007&amp;s=computers&amp;sr=1-254" TargetMode="External"/><Relationship Id="rId1637" Type="http://schemas.openxmlformats.org/officeDocument/2006/relationships/hyperlink" Target="https://m.media-amazon.com/images/W/WEBP_402378-T1/images/I/41cCZ5EPnvL._SX300_SY300_QL70_FMwebp_.jpg" TargetMode="External"/><Relationship Id="rId1638" Type="http://schemas.openxmlformats.org/officeDocument/2006/relationships/hyperlink" Target="https://www.amazon.in/Ambrane-Charging-Unbreakable-Braided-Connector/dp/B09CMM3VGK/ref=sr_1_255?qid=1672903007&amp;s=computers&amp;sr=1-255" TargetMode="External"/><Relationship Id="rId929" Type="http://schemas.openxmlformats.org/officeDocument/2006/relationships/hyperlink" Target="https://m.media-amazon.com/images/I/31gaP7qpBNL._SX300_SY300_QL70_ML2_.jpg" TargetMode="External"/><Relationship Id="rId1639" Type="http://schemas.openxmlformats.org/officeDocument/2006/relationships/hyperlink" Target="https://m.media-amazon.com/images/I/31YZ2ZYT66L._SX300_SY300_QL70_FMwebp_.jpg" TargetMode="External"/><Relationship Id="rId928" Type="http://schemas.openxmlformats.org/officeDocument/2006/relationships/hyperlink" Target="https://www.amazon.in/PTron-Force-Bluetooth-Smartwatch-Waterproof/dp/B0B53QFZPY/ref=sr_1_134?qid=1672895784&amp;s=electronics&amp;sr=1-134" TargetMode="External"/><Relationship Id="rId927" Type="http://schemas.openxmlformats.org/officeDocument/2006/relationships/hyperlink" Target="https://m.media-amazon.com/images/I/41k-VlGbYnL._SX300_SY300_QL70_ML2_.jpg" TargetMode="External"/><Relationship Id="rId926" Type="http://schemas.openxmlformats.org/officeDocument/2006/relationships/hyperlink" Target="https://www.amazon.in/boAt-Launched-Ultra-Seamless-Personalization-Charcoal/dp/B0BNV7JM5Y/ref=sr_1_133?qid=1672895784&amp;s=electronics&amp;sr=1-133" TargetMode="External"/><Relationship Id="rId921" Type="http://schemas.openxmlformats.org/officeDocument/2006/relationships/hyperlink" Target="https://m.media-amazon.com/images/I/31jgUvSar0L._SX300_SY300_QL70_ML2_.jpg" TargetMode="External"/><Relationship Id="rId920" Type="http://schemas.openxmlformats.org/officeDocument/2006/relationships/hyperlink" Target="https://www.amazon.in/Spigen-Tempered-Screen-Protector-iPhone/dp/B0B23LW7NV/ref=sr_1_130?qid=1672895784&amp;s=electronics&amp;sr=1-130" TargetMode="External"/><Relationship Id="rId925" Type="http://schemas.openxmlformats.org/officeDocument/2006/relationships/hyperlink" Target="https://m.media-amazon.com/images/I/41fXq5ZKACL._SX300_SY300_QL70_ML2_.jpg" TargetMode="External"/><Relationship Id="rId924" Type="http://schemas.openxmlformats.org/officeDocument/2006/relationships/hyperlink" Target="https://www.amazon.in/Portronics-CarPower-Charger-Output-Black/dp/B0971DWFDT/ref=sr_1_132?qid=1672895784&amp;s=electronics&amp;sr=1-132" TargetMode="External"/><Relationship Id="rId923" Type="http://schemas.openxmlformats.org/officeDocument/2006/relationships/hyperlink" Target="https://m.media-amazon.com/images/I/31AGkV82sES._SX300_SY300_QL70_ML2_.jpg" TargetMode="External"/><Relationship Id="rId922" Type="http://schemas.openxmlformats.org/officeDocument/2006/relationships/hyperlink" Target="https://www.amazon.in/Upgraded-Precision-Sensitivity-Rejection-Adsorption/dp/B09KGV7WSV/ref=sr_1_131?qid=1672895784&amp;s=electronics&amp;sr=1-131" TargetMode="External"/><Relationship Id="rId1630" Type="http://schemas.openxmlformats.org/officeDocument/2006/relationships/hyperlink" Target="https://www.amazon.in/INOVERA-Extended-Rubber-Stitched-Computer/dp/B09MZ6WZ6V/ref=sr_1_251?qid=1672903007&amp;s=computers&amp;sr=1-251" TargetMode="External"/><Relationship Id="rId1620" Type="http://schemas.openxmlformats.org/officeDocument/2006/relationships/hyperlink" Target="https://www.amazon.in/Cuzor-Router-Switching-Moisture-Resistant/dp/B07ZKD8T1Q/ref=sr_1_246?qid=1672903007&amp;s=computers&amp;sr=1-246" TargetMode="External"/><Relationship Id="rId1621" Type="http://schemas.openxmlformats.org/officeDocument/2006/relationships/hyperlink" Target="https://m.media-amazon.com/images/I/31foPNxmwsL._SX300_SY300_QL70_FMwebp_.jpg" TargetMode="External"/><Relationship Id="rId1622" Type="http://schemas.openxmlformats.org/officeDocument/2006/relationships/hyperlink" Target="https://www.amazon.in/Crucial-BX500-240GB-2-5-inch-CT240BX500SSD1/dp/B07G3YNLJB/ref=sr_1_247?qid=1672903007&amp;s=computers&amp;sr=1-247" TargetMode="External"/><Relationship Id="rId1623" Type="http://schemas.openxmlformats.org/officeDocument/2006/relationships/hyperlink" Target="https://m.media-amazon.com/images/W/WEBP_402378-T1/images/I/51o0rLZiIjL._SX300_SY300_QL70_FMwebp_.jpg" TargetMode="External"/><Relationship Id="rId1624" Type="http://schemas.openxmlformats.org/officeDocument/2006/relationships/hyperlink" Target="https://www.amazon.in/Classmate-Pulse-Spiral-Notebook-Unruled/dp/B00P93X2H6/ref=sr_1_248?qid=1672903007&amp;s=computers&amp;sr=1-248" TargetMode="External"/><Relationship Id="rId1625" Type="http://schemas.openxmlformats.org/officeDocument/2006/relationships/hyperlink" Target="https://m.media-amazon.com/images/W/WEBP_402378-T1/images/I/41lS2bd15fL._SX300_SY300_QL70_FMwebp_.jpg" TargetMode="External"/><Relationship Id="rId1626" Type="http://schemas.openxmlformats.org/officeDocument/2006/relationships/hyperlink" Target="https://www.amazon.in/Portronics-POR-895-Adjustable-Laptop-Table/dp/B0798PJPCL/ref=sr_1_249?qid=1672903007&amp;s=computers&amp;sr=1-249" TargetMode="External"/><Relationship Id="rId1627" Type="http://schemas.openxmlformats.org/officeDocument/2006/relationships/hyperlink" Target="https://m.media-amazon.com/images/I/31gZM-XkOtL._SX300_SY300_QL70_FMwebp_.jpg" TargetMode="External"/><Relationship Id="rId918" Type="http://schemas.openxmlformats.org/officeDocument/2006/relationships/hyperlink" Target="https://www.amazon.in/boAt-Wave-Call-Dedicated-Multi-Sport/dp/B0B5CGTBKV/ref=sr_1_128?qid=1672895784&amp;s=electronics&amp;sr=1-128" TargetMode="External"/><Relationship Id="rId1628" Type="http://schemas.openxmlformats.org/officeDocument/2006/relationships/hyperlink" Target="https://www.amazon.in/ZEBRONICS-Zeb-Evolve-Supporting-Metallic-Blue/dp/B09GFWJDY1/ref=sr_1_250?qid=1672903007&amp;s=computers&amp;sr=1-250" TargetMode="External"/><Relationship Id="rId917" Type="http://schemas.openxmlformats.org/officeDocument/2006/relationships/hyperlink" Target="https://m.media-amazon.com/images/I/4141l8ZBWXL._SX300_SY300_QL70_ML2_.jpg" TargetMode="External"/><Relationship Id="rId1629" Type="http://schemas.openxmlformats.org/officeDocument/2006/relationships/hyperlink" Target="https://m.media-amazon.com/images/W/WEBP_402378-T2/images/I/41ep+i03RsL._SX300_SY300_.jpg" TargetMode="External"/><Relationship Id="rId916" Type="http://schemas.openxmlformats.org/officeDocument/2006/relationships/hyperlink" Target="https://www.amazon.in/boAt-Wave-Lite-Smartwatch-Multiple/dp/B09V17S2BG/ref=sr_1_127?qid=1672895784&amp;s=electronics&amp;sr=1-127" TargetMode="External"/><Relationship Id="rId915" Type="http://schemas.openxmlformats.org/officeDocument/2006/relationships/hyperlink" Target="https://m.media-amazon.com/images/I/41fjUA7leTL._SX300_SY300_QL70_ML2_.jpg" TargetMode="External"/><Relationship Id="rId919" Type="http://schemas.openxmlformats.org/officeDocument/2006/relationships/hyperlink" Target="https://m.media-amazon.com/images/I/51EiPNlJDgL._SX300_SY300_QL70_ML2_.jpg" TargetMode="External"/><Relationship Id="rId910" Type="http://schemas.openxmlformats.org/officeDocument/2006/relationships/hyperlink" Target="https://www.amazon.in/Portronics-Konnect-Delivery-Support-Braided/dp/B085DTN6R2/ref=sr_1_124?qid=1672895784&amp;s=electronics&amp;sr=1-124" TargetMode="External"/><Relationship Id="rId914" Type="http://schemas.openxmlformats.org/officeDocument/2006/relationships/hyperlink" Target="https://www.amazon.in/Portronics-Konnect-POR-1401-Charging-Function/dp/B09KLVMZ3B/ref=sr_1_126?qid=1672895784&amp;s=electronics&amp;sr=1-126" TargetMode="External"/><Relationship Id="rId913" Type="http://schemas.openxmlformats.org/officeDocument/2006/relationships/hyperlink" Target="https://m.media-amazon.com/images/I/41R08zLK69L._SX300_SY300_QL70_ML2_.jpg" TargetMode="External"/><Relationship Id="rId912" Type="http://schemas.openxmlformats.org/officeDocument/2006/relationships/hyperlink" Target="https://www.amazon.in/Motorola-keypad-Mobile-Expandable-Battery/dp/B09JS562TP/ref=sr_1_125?qid=1672895784&amp;s=electronics&amp;sr=1-125" TargetMode="External"/><Relationship Id="rId911" Type="http://schemas.openxmlformats.org/officeDocument/2006/relationships/hyperlink" Target="https://m.media-amazon.com/images/I/41MOWVL2YNL._SX300_SY300_QL70_ML2_.jpg" TargetMode="External"/><Relationship Id="rId2900" Type="http://schemas.openxmlformats.org/officeDocument/2006/relationships/hyperlink" Target="https://www.amazon.in/IONIX-Tap-Multilayer-Filter-Filter-Pack/dp/B0BBLHTRM9/ref=sr_1_488?qid=1672923617&amp;s=kitchen&amp;sr=1-488" TargetMode="External"/><Relationship Id="rId2901" Type="http://schemas.openxmlformats.org/officeDocument/2006/relationships/hyperlink" Target="https://m.media-amazon.com/images/I/41wOaCtfCZL._SY300_SX300_QL70_FMwebp_.jpg" TargetMode="External"/><Relationship Id="rId2902" Type="http://schemas.openxmlformats.org/officeDocument/2006/relationships/hyperlink" Target="https://www.amazon.in/Kitchengenixs-Waffle-Maker-Inch-Watts/dp/B0BJYSCWFQ/ref=sr_1_489?qid=1672923617&amp;s=kitchen&amp;sr=1-489" TargetMode="External"/><Relationship Id="rId2903" Type="http://schemas.openxmlformats.org/officeDocument/2006/relationships/hyperlink" Target="https://m.media-amazon.com/images/W/WEBP_402378-T1/images/I/31gr8xzOhEL._SX300_SY300_QL70_FMwebp_.jpg" TargetMode="External"/><Relationship Id="rId2904" Type="http://schemas.openxmlformats.org/officeDocument/2006/relationships/hyperlink" Target="https://www.amazon.in/Bajaj-HM-01-250-Watt-Mixer/dp/B0187F2IOK/ref=sr_1_490?qid=1672923617&amp;s=kitchen&amp;sr=1-490" TargetMode="External"/><Relationship Id="rId2905" Type="http://schemas.openxmlformats.org/officeDocument/2006/relationships/hyperlink" Target="https://m.media-amazon.com/images/I/51HzkPoNUzL._SX300_SY300_QL70_FMwebp_.jpg" TargetMode="External"/><Relationship Id="rId2906" Type="http://schemas.openxmlformats.org/officeDocument/2006/relationships/hyperlink" Target="https://www.amazon.in/Electric-Handheld-BLACK-COFFEE-BEATER/dp/B0B8CB7MHW/ref=sr_1_491?qid=1672923617&amp;s=kitchen&amp;sr=1-491" TargetMode="External"/><Relationship Id="rId2907" Type="http://schemas.openxmlformats.org/officeDocument/2006/relationships/hyperlink" Target="https://m.media-amazon.com/images/W/WEBP_402378-T1/images/I/41UHdKluMBL._SY300_SX300_QL70_FMwebp_.jpg" TargetMode="External"/><Relationship Id="rId2908" Type="http://schemas.openxmlformats.org/officeDocument/2006/relationships/hyperlink" Target="https://www.amazon.in/Usha-812-Thermo-Room-Heater/dp/B07K19NYZ8/ref=sr_1_492?qid=1672923617&amp;s=kitchen&amp;sr=1-492" TargetMode="External"/><Relationship Id="rId2909" Type="http://schemas.openxmlformats.org/officeDocument/2006/relationships/hyperlink" Target="https://m.media-amazon.com/images/W/WEBP_402378-T2/images/I/51WNhYBloRL._SY300_SX300_QL70_FMwebp_.jpg" TargetMode="External"/><Relationship Id="rId2920" Type="http://schemas.openxmlformats.org/officeDocument/2006/relationships/hyperlink" Target="https://www.amazon.in/Hair-Removers-Laundry-Remover-Reusable/dp/B0B3JSWG81/ref=sr_1_501?qid=1672923617&amp;s=kitchen&amp;sr=1-501" TargetMode="External"/><Relationship Id="rId2921" Type="http://schemas.openxmlformats.org/officeDocument/2006/relationships/hyperlink" Target="https://m.media-amazon.com/images/I/41fDdRtjfxL._SY445_SX342_QL70_FMwebp_.jpg" TargetMode="External"/><Relationship Id="rId2922" Type="http://schemas.openxmlformats.org/officeDocument/2006/relationships/hyperlink" Target="https://www.amazon.in/Noir-Aqua-Spanner-Purifiers-cartridge/dp/B08L7J3T31/ref=sr_1_502?qid=1672923617&amp;s=kitchen&amp;sr=1-502" TargetMode="External"/><Relationship Id="rId2923" Type="http://schemas.openxmlformats.org/officeDocument/2006/relationships/hyperlink" Target="https://m.media-amazon.com/images/I/41gzDxk4+kL._SY300_SX300_.jpg" TargetMode="External"/><Relationship Id="rId2924" Type="http://schemas.openxmlformats.org/officeDocument/2006/relationships/hyperlink" Target="https://www.amazon.in/Prestige-Delight-PRWO-1-Litre-Electric/dp/B01M6453MB/ref=sr_1_503?qid=1672923617&amp;s=kitchen&amp;sr=1-503" TargetMode="External"/><Relationship Id="rId2925" Type="http://schemas.openxmlformats.org/officeDocument/2006/relationships/hyperlink" Target="https://m.media-amazon.com/images/W/WEBP_402378-T1/images/I/41qmt2a159L._SX300_SY300_QL70_FMwebp_.jpg" TargetMode="External"/><Relationship Id="rId2926" Type="http://schemas.openxmlformats.org/officeDocument/2006/relationships/hyperlink" Target="https://www.amazon.in/Bajaj-RX-10-2000-Watt-Convector/dp/B009P2LIL4/ref=sr_1_504?qid=1672923617&amp;s=kitchen&amp;sr=1-504" TargetMode="External"/><Relationship Id="rId2927" Type="http://schemas.openxmlformats.org/officeDocument/2006/relationships/hyperlink" Target="https://m.media-amazon.com/images/W/WEBP_402378-T1/images/I/51pNg1Zy4+L._SX300_SY300_.jpg" TargetMode="External"/><Relationship Id="rId2928" Type="http://schemas.openxmlformats.org/officeDocument/2006/relationships/hyperlink" Target="https://www.amazon.in/Havells-Ventilair-230mm-Exhaust-Grey/dp/B00J5DYCCA/ref=sr_1_505?qid=1672923617&amp;s=kitchen&amp;sr=1-505" TargetMode="External"/><Relationship Id="rId2929" Type="http://schemas.openxmlformats.org/officeDocument/2006/relationships/hyperlink" Target="https://m.media-amazon.com/images/W/WEBP_402378-T1/images/I/51J2Wk-+c+L._SY300_SX300_.jpg" TargetMode="External"/><Relationship Id="rId2910" Type="http://schemas.openxmlformats.org/officeDocument/2006/relationships/hyperlink" Target="https://www.amazon.in/akiara-Tailoring-Stitching-Scissors-Accessories/dp/B08ZXZ362Z/ref=sr_1_493?qid=1672923617&amp;s=kitchen&amp;sr=1-493" TargetMode="External"/><Relationship Id="rId2911" Type="http://schemas.openxmlformats.org/officeDocument/2006/relationships/hyperlink" Target="https://m.media-amazon.com/images/W/WEBP_402378-T1/images/I/41lsUHKNfSL._SY300_SX300_QL70_FMwebp_.jpg" TargetMode="External"/><Relationship Id="rId2912" Type="http://schemas.openxmlformats.org/officeDocument/2006/relationships/hyperlink" Target="https://www.amazon.in/Usha-1212-PTC-Adjustable-Thermostat/dp/B00GHL8VP2/ref=sr_1_494?qid=1672923617&amp;s=kitchen&amp;sr=1-494" TargetMode="External"/><Relationship Id="rId2913" Type="http://schemas.openxmlformats.org/officeDocument/2006/relationships/hyperlink" Target="https://m.media-amazon.com/images/W/WEBP_402378-T1/images/I/41KMMCNMM1L._SX300_SY300_QL70_FMwebp_.jpg" TargetMode="External"/><Relationship Id="rId2914" Type="http://schemas.openxmlformats.org/officeDocument/2006/relationships/hyperlink" Target="https://www.amazon.in/Handheld-Electric-Vegetable-Wireless-Processor/dp/B0B9JZW1SQ/ref=sr_1_495_mod_primary_new?qid=1672923617&amp;s=kitchen&amp;sbo=RZvfv%2F%2FHxDF%2BO5021pAnSA%3D%3D&amp;sr=1-495" TargetMode="External"/><Relationship Id="rId2915" Type="http://schemas.openxmlformats.org/officeDocument/2006/relationships/hyperlink" Target="https://m.media-amazon.com/images/I/41JyZuDzDgL._SX300_SY300_QL70_FMwebp_.jpg" TargetMode="External"/><Relationship Id="rId2916" Type="http://schemas.openxmlformats.org/officeDocument/2006/relationships/hyperlink" Target="https://www.amazon.in/Philips-HD9306-06-1-5-Litre-Multicolor/dp/B00TI8E7BI/ref=sr_1_499?qid=1672923617&amp;s=kitchen&amp;sr=1-499" TargetMode="External"/><Relationship Id="rId2917" Type="http://schemas.openxmlformats.org/officeDocument/2006/relationships/hyperlink" Target="https://m.media-amazon.com/images/I/51GEjZAmNRL._SX300_SY300_QL70_FMwebp_.jpg" TargetMode="External"/><Relationship Id="rId2918" Type="http://schemas.openxmlformats.org/officeDocument/2006/relationships/hyperlink" Target="https://www.amazon.in/LIBRA-Portable-Heater-Adjustable-Thermostat/dp/B07J9KXQCC/ref=sr_1_500?qid=1672923617&amp;s=kitchen&amp;sr=1-500" TargetMode="External"/><Relationship Id="rId2919" Type="http://schemas.openxmlformats.org/officeDocument/2006/relationships/hyperlink" Target="https://m.media-amazon.com/images/W/WEBP_402378-T1/images/I/519f6z2dnPL._SY300_SX300_QL70_FMwebp_.jpg" TargetMode="External"/><Relationship Id="rId1213" Type="http://schemas.openxmlformats.org/officeDocument/2006/relationships/hyperlink" Target="https://m.media-amazon.com/images/W/WEBP_402378-T1/images/I/218fOqSir3L._SX300_SY300_QL70_FMwebp_.jpg" TargetMode="External"/><Relationship Id="rId1697" Type="http://schemas.openxmlformats.org/officeDocument/2006/relationships/hyperlink" Target="https://m.media-amazon.com/images/W/WEBP_402378-T1/images/I/31bMTTJF1xL._SY300_SX300_QL70_FMwebp_.jpg" TargetMode="External"/><Relationship Id="rId2544" Type="http://schemas.openxmlformats.org/officeDocument/2006/relationships/hyperlink" Target="https://www.amazon.in/EasySpeed-GC2147-30-Resistant-Soleplate/dp/B08H6B3G96/ref=sr_1_290?qid=1672923606&amp;s=kitchen&amp;sr=1-290" TargetMode="External"/><Relationship Id="rId1214" Type="http://schemas.openxmlformats.org/officeDocument/2006/relationships/hyperlink" Target="https://www.amazon.in/Portronics-Wireless-Optical-Orientation-Adjustable/dp/B0B296NTFV/ref=sr_1_23?qid=1672902995&amp;s=computers&amp;sr=1-23" TargetMode="External"/><Relationship Id="rId1698" Type="http://schemas.openxmlformats.org/officeDocument/2006/relationships/hyperlink" Target="https://www.amazon.in/ProElite-Smart-Generation-Stylus-Translucent/dp/B07Z53L5QL/ref=sr_1_289?qid=1672903010&amp;s=computers&amp;sr=1-289" TargetMode="External"/><Relationship Id="rId2545" Type="http://schemas.openxmlformats.org/officeDocument/2006/relationships/hyperlink" Target="https://m.media-amazon.com/images/W/WEBP_402378-T2/images/I/31U-ACCgQ1L._SX300_SY300_QL70_FMwebp_.jpg" TargetMode="External"/><Relationship Id="rId1215" Type="http://schemas.openxmlformats.org/officeDocument/2006/relationships/hyperlink" Target="https://m.media-amazon.com/images/W/WEBP_402378-T1/images/I/41qqmdUWnhL._SX300_SY300_QL70_FMwebp_.jpg" TargetMode="External"/><Relationship Id="rId1699" Type="http://schemas.openxmlformats.org/officeDocument/2006/relationships/hyperlink" Target="https://m.media-amazon.com/images/I/51LTAUNKg9L._SX300_SY300_QL70_FMwebp_.jpg" TargetMode="External"/><Relationship Id="rId2546" Type="http://schemas.openxmlformats.org/officeDocument/2006/relationships/hyperlink" Target="https://www.amazon.in/Bajaj-New-Shakti-Neo-Storage/dp/B09N3BFP4M/ref=sr_1_291?qid=1672923606&amp;s=kitchen&amp;sr=1-291" TargetMode="External"/><Relationship Id="rId1216" Type="http://schemas.openxmlformats.org/officeDocument/2006/relationships/hyperlink" Target="https://www.amazon.in/Noise-ColorFit-Display-Monitoring-Smartwatches/dp/B09NVPSCQT/ref=sr_1_25?qid=1672902996&amp;s=computers&amp;sr=1-25" TargetMode="External"/><Relationship Id="rId2547" Type="http://schemas.openxmlformats.org/officeDocument/2006/relationships/hyperlink" Target="https://m.media-amazon.com/images/I/31t6ATbG1jL._SX300_SY300_QL70_FMwebp_.jpg" TargetMode="External"/><Relationship Id="rId1217" Type="http://schemas.openxmlformats.org/officeDocument/2006/relationships/hyperlink" Target="https://m.media-amazon.com/images/W/WEBP_402378-T2/images/I/41ApzUQQFVL._SX300_SY300_QL70_FMwebp_.jpg" TargetMode="External"/><Relationship Id="rId2548" Type="http://schemas.openxmlformats.org/officeDocument/2006/relationships/hyperlink" Target="https://www.amazon.in/House-Quirk-Reusable-Easy-Tear-Multicolour/dp/B09DSQXCM8/ref=sr_1_292?qid=1672923606&amp;s=kitchen&amp;sr=1-292" TargetMode="External"/><Relationship Id="rId1218" Type="http://schemas.openxmlformats.org/officeDocument/2006/relationships/hyperlink" Target="https://www.amazon.in/Fire-Boltt-Ninja-Smartwatch-Sports-Tracking/dp/B09YV4RG4D/ref=sr_1_27?qid=1672902996&amp;s=computers&amp;sr=1-27" TargetMode="External"/><Relationship Id="rId2549" Type="http://schemas.openxmlformats.org/officeDocument/2006/relationships/hyperlink" Target="https://m.media-amazon.com/images/W/WEBP_402378-T2/images/I/21Kb8kWuKTL._SX300_SY300_QL70_FMwebp_.jpg" TargetMode="External"/><Relationship Id="rId1219" Type="http://schemas.openxmlformats.org/officeDocument/2006/relationships/hyperlink" Target="https://m.media-amazon.com/images/I/31DbAD6EoCL._SX300_SY300_QL70_FMwebp_.jpg" TargetMode="External"/><Relationship Id="rId866" Type="http://schemas.openxmlformats.org/officeDocument/2006/relationships/hyperlink" Target="https://www.amazon.in/WeCool-C1-Technology-Windshield-Extendable/dp/B09P858DK8/ref=sr_1_104?qid=1672895777&amp;s=electronics&amp;sr=1-104" TargetMode="External"/><Relationship Id="rId865" Type="http://schemas.openxmlformats.org/officeDocument/2006/relationships/hyperlink" Target="https://m.media-amazon.com/images/I/41fkuZKjGCL._SX300_SY300_QL70_ML2_.jpg" TargetMode="External"/><Relationship Id="rId864" Type="http://schemas.openxmlformats.org/officeDocument/2006/relationships/hyperlink" Target="https://www.amazon.in/Goldmedal-202042-Plastic-Universal-Adaptor/dp/B0116MIKKC/ref=sr_1_103?qid=1672895777&amp;s=electronics&amp;sr=1-103" TargetMode="External"/><Relationship Id="rId863" Type="http://schemas.openxmlformats.org/officeDocument/2006/relationships/hyperlink" Target="https://m.media-amazon.com/images/I/31MmkM8HTiL._SY300_SX300_QL70_ML2_.jpg" TargetMode="External"/><Relationship Id="rId869" Type="http://schemas.openxmlformats.org/officeDocument/2006/relationships/hyperlink" Target="https://m.media-amazon.com/images/I/41iVkyHeTUL._SX300_SY300_QL70_ML2_.jpg" TargetMode="External"/><Relationship Id="rId868" Type="http://schemas.openxmlformats.org/officeDocument/2006/relationships/hyperlink" Target="https://www.amazon.in/HP-MicroSD-U1-TF-Card-32GB/dp/B07DJLFMPS/ref=sr_1_106?qid=1672895777&amp;s=electronics&amp;sr=1-106" TargetMode="External"/><Relationship Id="rId867" Type="http://schemas.openxmlformats.org/officeDocument/2006/relationships/hyperlink" Target="https://m.media-amazon.com/images/I/41z7FRqEerL._SX300_SY300_QL70_ML2_.jpg" TargetMode="External"/><Relationship Id="rId1690" Type="http://schemas.openxmlformats.org/officeDocument/2006/relationships/hyperlink" Target="https://www.amazon.in/Zebronics-Wonderbar-Powered-Computer-Speaker/dp/B08K9PX15C/ref=sr_1_285?qid=1672903008&amp;s=computers&amp;sr=1-285" TargetMode="External"/><Relationship Id="rId1691" Type="http://schemas.openxmlformats.org/officeDocument/2006/relationships/hyperlink" Target="https://m.media-amazon.com/images/I/214VmJYxx9L._SX300_SY300_QL70_FMwebp_.jpg" TargetMode="External"/><Relationship Id="rId1692" Type="http://schemas.openxmlformats.org/officeDocument/2006/relationships/hyperlink" Target="https://www.amazon.in/HP-Wired-Mouse-100-6VY96AA/dp/B083RD1J99/ref=sr_1_286?qid=1672903008&amp;s=computers&amp;sr=1-286" TargetMode="External"/><Relationship Id="rId862" Type="http://schemas.openxmlformats.org/officeDocument/2006/relationships/hyperlink" Target="https://www.amazon.in/oraimo-firefly-2s-charger-micro-usb-multi-protection/dp/B089WB69Y1/ref=sr_1_102?qid=1672895777&amp;s=electronics&amp;sr=1-102" TargetMode="External"/><Relationship Id="rId1693" Type="http://schemas.openxmlformats.org/officeDocument/2006/relationships/hyperlink" Target="https://m.media-amazon.com/images/I/51ucu0nCeSL._SX300_SY300_QL70_FMwebp_.jpg" TargetMode="External"/><Relationship Id="rId2540" Type="http://schemas.openxmlformats.org/officeDocument/2006/relationships/hyperlink" Target="https://www.amazon.in/PrettyKrafts-Folding-Laundry-Clothes-Organiser/dp/B08W9BK4MD/ref=sr_1_288?qid=1672923606&amp;s=kitchen&amp;sr=1-288" TargetMode="External"/><Relationship Id="rId861" Type="http://schemas.openxmlformats.org/officeDocument/2006/relationships/hyperlink" Target="https://m.media-amazon.com/images/I/41v82KfCUuL._SX300_SY300_QL70_ML2_.jpg" TargetMode="External"/><Relationship Id="rId1210" Type="http://schemas.openxmlformats.org/officeDocument/2006/relationships/hyperlink" Target="https://www.amazon.in/HP-v236w-64GB-USB-Drive/dp/B01L8ZNWN2/ref=sr_1_21?qid=1672902995&amp;s=computers&amp;sr=1-21" TargetMode="External"/><Relationship Id="rId1694" Type="http://schemas.openxmlformats.org/officeDocument/2006/relationships/hyperlink" Target="https://www.amazon.in/Anjaney-Enterprise-Multipurpose-Breakfast-Ergonomic/dp/B09Z7YGV3R/ref=sr_1_287?qid=1672903008&amp;s=computers&amp;sr=1-287" TargetMode="External"/><Relationship Id="rId2541" Type="http://schemas.openxmlformats.org/officeDocument/2006/relationships/hyperlink" Target="https://m.media-amazon.com/images/I/21OPu5-M3qL._SX300_SY300_QL70_FMwebp_.jpg" TargetMode="External"/><Relationship Id="rId860" Type="http://schemas.openxmlformats.org/officeDocument/2006/relationships/hyperlink" Target="https://www.amazon.in/Redmi-Phantom-Additional-Exchange-Included/dp/B09T2WRLJJ/ref=sr_1_101?qid=1672895777&amp;s=electronics&amp;sr=1-101" TargetMode="External"/><Relationship Id="rId1211" Type="http://schemas.openxmlformats.org/officeDocument/2006/relationships/hyperlink" Target="https://m.media-amazon.com/images/I/31plkeAvAQL._SX300_SY300_QL70_FMwebp_.jpg" TargetMode="External"/><Relationship Id="rId1695" Type="http://schemas.openxmlformats.org/officeDocument/2006/relationships/hyperlink" Target="https://m.media-amazon.com/images/W/WEBP_402378-T1/images/I/31Dj+5AQcJL._SY300_SX300_.jpg" TargetMode="External"/><Relationship Id="rId2542" Type="http://schemas.openxmlformats.org/officeDocument/2006/relationships/hyperlink" Target="https://www.amazon.in/Ikea-PRODUKT-Milk-frother-Frother-Handheld/dp/B09X5HD5T1/ref=sr_1_289_mod_primary_new?qid=1672923606&amp;s=kitchen&amp;sbo=RZvfv%2F%2FHxDF%2BO5021pAnSA%3D%3D&amp;sr=1-289" TargetMode="External"/><Relationship Id="rId1212" Type="http://schemas.openxmlformats.org/officeDocument/2006/relationships/hyperlink" Target="https://www.amazon.in/HP-X1000-Wired-Mouse-Black/dp/B009VCGPSY/ref=sr_1_22?qid=1672902995&amp;s=computers&amp;sr=1-22" TargetMode="External"/><Relationship Id="rId1696" Type="http://schemas.openxmlformats.org/officeDocument/2006/relationships/hyperlink" Target="https://www.amazon.in/ENVIE-ECR-20-Charger-Rechargeable-Batteries/dp/B00N3XLDW0/ref=sr_1_288?qid=1672903008&amp;s=computers&amp;sr=1-288" TargetMode="External"/><Relationship Id="rId2543" Type="http://schemas.openxmlformats.org/officeDocument/2006/relationships/hyperlink" Target="https://m.media-amazon.com/images/W/WEBP_402378-T2/images/I/4145oJH-y0L._SX300_SY300_QL70_FMwebp_.jpg" TargetMode="External"/><Relationship Id="rId1202" Type="http://schemas.openxmlformats.org/officeDocument/2006/relationships/hyperlink" Target="https://www.amazon.in/boAt-Wave-Lite-Smartwatch-Activity/dp/B09V12K8NT/ref=sr_1_17?qid=1672902995&amp;s=computers&amp;sr=1-17" TargetMode="External"/><Relationship Id="rId1686" Type="http://schemas.openxmlformats.org/officeDocument/2006/relationships/hyperlink" Target="https://www.amazon.in/Portronics-Ruffpad-Re-Writable-Writing-Battery/dp/B09VC2D2WG/ref=sr_1_283?qid=1672903008&amp;s=computers&amp;sr=1-283" TargetMode="External"/><Relationship Id="rId2533" Type="http://schemas.openxmlformats.org/officeDocument/2006/relationships/hyperlink" Target="https://m.media-amazon.com/images/W/WEBP_402378-T2/images/I/41nYaR0z9fL._SX300_SY300_QL70_FMwebp_.jpg" TargetMode="External"/><Relationship Id="rId1203" Type="http://schemas.openxmlformats.org/officeDocument/2006/relationships/hyperlink" Target="https://m.media-amazon.com/images/I/31rmf+p45oL._SY300_SX300_.jpg" TargetMode="External"/><Relationship Id="rId1687" Type="http://schemas.openxmlformats.org/officeDocument/2006/relationships/hyperlink" Target="https://m.media-amazon.com/images/W/WEBP_402378-T2/images/I/41qTZXl3KaL._SX300_SY300_QL70_FMwebp_.jpg" TargetMode="External"/><Relationship Id="rId2534" Type="http://schemas.openxmlformats.org/officeDocument/2006/relationships/hyperlink" Target="https://www.amazon.in/Morphy-Richards-Aristo-PTC-Heater/dp/B01M265AAK/ref=sr_1_285?qid=1672923606&amp;s=kitchen&amp;sr=1-285" TargetMode="External"/><Relationship Id="rId1204" Type="http://schemas.openxmlformats.org/officeDocument/2006/relationships/hyperlink" Target="https://www.amazon.in/JBL-C50HI-Ear-Headphones-Black/dp/B07JQKQ91F/ref=sr_1_18?qid=1672902995&amp;s=computers&amp;sr=1-18" TargetMode="External"/><Relationship Id="rId1688" Type="http://schemas.openxmlformats.org/officeDocument/2006/relationships/hyperlink" Target="https://www.amazon.in/Verilux%C2%AE-Multiport-Adapter-Portable-Compatible/dp/B09163Q5CD/ref=sr_1_284?qid=1672903008&amp;s=computers&amp;sr=1-284" TargetMode="External"/><Relationship Id="rId2535" Type="http://schemas.openxmlformats.org/officeDocument/2006/relationships/hyperlink" Target="https://m.media-amazon.com/images/W/WEBP_402378-T1/images/I/61Vt5Egqf4L._SY445_SX342_QL70_FMwebp_.jpg" TargetMode="External"/><Relationship Id="rId1205" Type="http://schemas.openxmlformats.org/officeDocument/2006/relationships/hyperlink" Target="https://m.media-amazon.com/images/W/WEBP_402378-T2/images/I/41oSVnJMFKL._SX300_SY300_QL70_FMwebp_.jpg" TargetMode="External"/><Relationship Id="rId1689" Type="http://schemas.openxmlformats.org/officeDocument/2006/relationships/hyperlink" Target="https://m.media-amazon.com/images/W/WEBP_402378-T1/images/I/31ikDjsSOML._SX300_SY300_QL70_FMwebp_.jpg" TargetMode="External"/><Relationship Id="rId2536" Type="http://schemas.openxmlformats.org/officeDocument/2006/relationships/hyperlink" Target="https://www.amazon.in/Gadgetronics-Weighing-Warranty-Batteries-Included/dp/B0B694PXQJ/ref=sr_1_286?qid=1672923606&amp;s=kitchen&amp;sr=1-286" TargetMode="External"/><Relationship Id="rId1206" Type="http://schemas.openxmlformats.org/officeDocument/2006/relationships/hyperlink" Target="https://www.amazon.in/LAPSTER-Charger-Protectors-Charging-Protective/dp/B08W56G1K9/ref=sr_1_19?qid=1672902995&amp;s=computers&amp;sr=1-19" TargetMode="External"/><Relationship Id="rId2537" Type="http://schemas.openxmlformats.org/officeDocument/2006/relationships/hyperlink" Target="https://m.media-amazon.com/images/I/51G5KRUKOgL._SX300_SY300_QL70_FMwebp_.jpg" TargetMode="External"/><Relationship Id="rId1207" Type="http://schemas.openxmlformats.org/officeDocument/2006/relationships/hyperlink" Target="https://m.media-amazon.com/images/W/WEBP_402378-T2/images/I/41LZP1CmYRL._SX300_SY300_QL70_FMwebp_.jpg" TargetMode="External"/><Relationship Id="rId2538" Type="http://schemas.openxmlformats.org/officeDocument/2006/relationships/hyperlink" Target="https://www.amazon.in/HUL-Pureit-Germkill-Advanced-Purifier/dp/B00B3VFJY2/ref=sr_1_287?qid=1672923606&amp;s=kitchen&amp;sr=1-287" TargetMode="External"/><Relationship Id="rId1208" Type="http://schemas.openxmlformats.org/officeDocument/2006/relationships/hyperlink" Target="https://www.amazon.in/PTron-Bullet-Pro-Lightweight-Smartphones/dp/B07WG8PDCW/ref=sr_1_20?qid=1672902995&amp;s=computers&amp;sr=1-20" TargetMode="External"/><Relationship Id="rId2539" Type="http://schemas.openxmlformats.org/officeDocument/2006/relationships/hyperlink" Target="https://m.media-amazon.com/images/I/41nfxayjM9L._SX300_SY300_QL70_FMwebp_.jpg" TargetMode="External"/><Relationship Id="rId1209" Type="http://schemas.openxmlformats.org/officeDocument/2006/relationships/hyperlink" Target="https://m.media-amazon.com/images/I/31febYa30qL._SX300_SY300_QL70_FMwebp_.jpg" TargetMode="External"/><Relationship Id="rId855" Type="http://schemas.openxmlformats.org/officeDocument/2006/relationships/hyperlink" Target="https://m.media-amazon.com/images/I/411yU+n3UkL._SY300_SX300_.jpg" TargetMode="External"/><Relationship Id="rId854" Type="http://schemas.openxmlformats.org/officeDocument/2006/relationships/hyperlink" Target="https://www.amazon.in/GIZGA-Protector-Charging-Protective-G55/dp/B08MTCKDYN/ref=sr_1_95?qid=1672895770&amp;s=electronics&amp;sr=1-95" TargetMode="External"/><Relationship Id="rId853" Type="http://schemas.openxmlformats.org/officeDocument/2006/relationships/hyperlink" Target="https://m.media-amazon.com/images/I/511g3fIVsqL._SY300_SX300_QL70_ML2_.jpg" TargetMode="External"/><Relationship Id="rId852" Type="http://schemas.openxmlformats.org/officeDocument/2006/relationships/hyperlink" Target="https://www.amazon.in/Samsung-Midnight-Storage-5000mAh-Battery/dp/B0B4F5L738/ref=sr_1_94?qid=1672895770&amp;s=electronics&amp;sr=1-94" TargetMode="External"/><Relationship Id="rId859" Type="http://schemas.openxmlformats.org/officeDocument/2006/relationships/hyperlink" Target="https://m.media-amazon.com/images/I/410TBgL2KXL._SX300_SY300_QL70_ML2_.jpg" TargetMode="External"/><Relationship Id="rId858" Type="http://schemas.openxmlformats.org/officeDocument/2006/relationships/hyperlink" Target="https://www.amazon.in/Portronics-POR-1081-Charging-1-2Meter-Function/dp/B08CF3D7QR/ref=sr_1_100?qid=1672895777&amp;s=electronics&amp;sr=1-100" TargetMode="External"/><Relationship Id="rId857" Type="http://schemas.openxmlformats.org/officeDocument/2006/relationships/hyperlink" Target="https://m.media-amazon.com/images/I/31dJ+lXJq3L._SY300_SX300_.jpg" TargetMode="External"/><Relationship Id="rId856" Type="http://schemas.openxmlformats.org/officeDocument/2006/relationships/hyperlink" Target="https://www.amazon.in/Redmi-Storage-Qualcomm%C2%AE-SnapdragonTM-Included/dp/B09QS8V5N8/ref=sr_1_96?qid=1672895770&amp;s=electronics&amp;sr=1-96" TargetMode="External"/><Relationship Id="rId1680" Type="http://schemas.openxmlformats.org/officeDocument/2006/relationships/hyperlink" Target="https://www.amazon.in/AmazonBasics-Apple-Certified-Lightning-Charging/dp/B07XLCFSSN/ref=sr_1_279?qid=1672903008&amp;s=computers&amp;sr=1-279" TargetMode="External"/><Relationship Id="rId1681" Type="http://schemas.openxmlformats.org/officeDocument/2006/relationships/hyperlink" Target="https://m.media-amazon.com/images/I/41P2EdQI1ZL._SY445_SX342_QL70_FMwebp_.jpg" TargetMode="External"/><Relationship Id="rId851" Type="http://schemas.openxmlformats.org/officeDocument/2006/relationships/hyperlink" Target="https://m.media-amazon.com/images/I/413sCRKobNL._SX300_SY300_QL70_ML2_.jpg" TargetMode="External"/><Relationship Id="rId1682" Type="http://schemas.openxmlformats.org/officeDocument/2006/relationships/hyperlink" Target="https://www.amazon.in/Sounce-Type-C-Compatible-Smartphone-Charging/dp/B09RZS1NQT/ref=sr_1_280?qid=1672903008&amp;s=computers&amp;sr=1-280" TargetMode="External"/><Relationship Id="rId850" Type="http://schemas.openxmlformats.org/officeDocument/2006/relationships/hyperlink" Target="https://www.amazon.in/Xiaomi-22-5W-Fast-Charger-Cable/dp/B09XBJ1CTN/ref=sr_1_93?qid=1672895770&amp;s=electronics&amp;sr=1-93" TargetMode="External"/><Relationship Id="rId1683" Type="http://schemas.openxmlformats.org/officeDocument/2006/relationships/hyperlink" Target="https://m.media-amazon.com/images/I/41Cdc4mU7RL._SX300_SY300_QL70_FMwebp_.jpg" TargetMode="External"/><Relationship Id="rId2530" Type="http://schemas.openxmlformats.org/officeDocument/2006/relationships/hyperlink" Target="https://www.amazon.in/Crompton-InstaGlide-Certified-Dry-Iron/dp/B08235JZFB/ref=sr_1_283?qid=1672923606&amp;s=kitchen&amp;sr=1-283" TargetMode="External"/><Relationship Id="rId1200" Type="http://schemas.openxmlformats.org/officeDocument/2006/relationships/hyperlink" Target="https://www.amazon.in/Rockerz-450-Wireless-Bluetooth-Headphone/dp/B07PR1CL3S/ref=sr_1_16?qid=1672902995&amp;s=computers&amp;sr=1-16" TargetMode="External"/><Relationship Id="rId1684" Type="http://schemas.openxmlformats.org/officeDocument/2006/relationships/hyperlink" Target="https://www.amazon.in/LS-LAPSTER-Accessories-Adapter-Recorder/dp/B084BR3QX8/ref=sr_1_282?qid=1672903008&amp;s=computers&amp;sr=1-282" TargetMode="External"/><Relationship Id="rId2531" Type="http://schemas.openxmlformats.org/officeDocument/2006/relationships/hyperlink" Target="https://m.media-amazon.com/images/I/313Cd59228L._SX300_SY300_QL70_FMwebp_.jpg" TargetMode="External"/><Relationship Id="rId1201" Type="http://schemas.openxmlformats.org/officeDocument/2006/relationships/hyperlink" Target="https://m.media-amazon.com/images/W/WEBP_402378-T1/images/I/41rxRY5TDSL._SX300_SY300_QL70_FMwebp_.jpg" TargetMode="External"/><Relationship Id="rId1685" Type="http://schemas.openxmlformats.org/officeDocument/2006/relationships/hyperlink" Target="https://m.media-amazon.com/images/W/WEBP_402378-T2/images/I/41t4-FpawsL._SX300_SY300_QL70_FMwebp_.jpg" TargetMode="External"/><Relationship Id="rId2532" Type="http://schemas.openxmlformats.org/officeDocument/2006/relationships/hyperlink" Target="https://www.amazon.in/Prestige-PSWP-2-0-Purifier-Cartridge/dp/B078XFKBZL/ref=sr_1_284_mod_primary_new?qid=1672923606&amp;s=kitchen&amp;sbo=RZvfv%2F%2FHxDF%2BO5021pAnSA%3D%3D&amp;sr=1-284" TargetMode="External"/><Relationship Id="rId1235" Type="http://schemas.openxmlformats.org/officeDocument/2006/relationships/hyperlink" Target="https://m.media-amazon.com/images/W/WEBP_402378-T2/images/I/41BeawIQB5L._SX300_SY300_QL70_FMwebp_.jpg" TargetMode="External"/><Relationship Id="rId2566" Type="http://schemas.openxmlformats.org/officeDocument/2006/relationships/hyperlink" Target="https://www.amazon.in/Inalsa-Electric-Heater-Hotty-Certification/dp/B09H34V36W/ref=sr_1_298_mod_primary_new?qid=1672923607&amp;s=kitchen&amp;sbo=RZvfv%2F%2FHxDF%2BO5021pAnSA%3D%3D&amp;sr=1-298" TargetMode="External"/><Relationship Id="rId1236" Type="http://schemas.openxmlformats.org/officeDocument/2006/relationships/hyperlink" Target="https://www.amazon.in/Scotch-Double-Foam-Tape-24/dp/B00N1U9AJS/ref=sr_1_36?qid=1672902996&amp;s=computers&amp;sr=1-36" TargetMode="External"/><Relationship Id="rId2567" Type="http://schemas.openxmlformats.org/officeDocument/2006/relationships/hyperlink" Target="https://m.media-amazon.com/images/I/21TQo2rZRbL._SX300_SY300_QL70_FMwebp_.jpg" TargetMode="External"/><Relationship Id="rId1237" Type="http://schemas.openxmlformats.org/officeDocument/2006/relationships/hyperlink" Target="https://m.media-amazon.com/images/I/31RiDkNjpjS._SX300_SY300_QL70_FMwebp_.jpg" TargetMode="External"/><Relationship Id="rId2568" Type="http://schemas.openxmlformats.org/officeDocument/2006/relationships/hyperlink" Target="https://www.amazon.in/Havells-Zella-Immersion-Watts-White/dp/B09J2QCKKM/ref=sr_1_299?qid=1672923607&amp;s=kitchen&amp;sr=1-299" TargetMode="External"/><Relationship Id="rId1238" Type="http://schemas.openxmlformats.org/officeDocument/2006/relationships/hyperlink" Target="https://www.amazon.in/BassHeads-152-ToneSecure-Braided-Earphones/dp/B07KY3FNQP/ref=sr_1_37?qid=1672902996&amp;s=computers&amp;sr=1-37" TargetMode="External"/><Relationship Id="rId2569" Type="http://schemas.openxmlformats.org/officeDocument/2006/relationships/hyperlink" Target="https://m.media-amazon.com/images/I/41iHB-nmy8L._SX300_SY300_QL70_FMwebp_.jpg" TargetMode="External"/><Relationship Id="rId1239" Type="http://schemas.openxmlformats.org/officeDocument/2006/relationships/hyperlink" Target="https://m.media-amazon.com/images/I/41r1d8a2WGL._SX300_SY300_QL70_FMwebp_.jpg" TargetMode="External"/><Relationship Id="rId409" Type="http://schemas.openxmlformats.org/officeDocument/2006/relationships/hyperlink" Target="https://m.media-amazon.com/images/W/WEBP_402378-T2/images/I/41k0WxE3sKS._SY445_SX342_QL70_FMwebp_.jpg" TargetMode="External"/><Relationship Id="rId404" Type="http://schemas.openxmlformats.org/officeDocument/2006/relationships/hyperlink" Target="https://www.amazon.in/Storite%C2%AE-USB-2-0-Mini-0-88feet/dp/B00GGGOYEK/ref=sr_1_222?qid=1672909135&amp;s=electronics&amp;sr=1-222" TargetMode="External"/><Relationship Id="rId888" Type="http://schemas.openxmlformats.org/officeDocument/2006/relationships/hyperlink" Target="https://www.amazon.in/Rugged-Extra-Tough-Unbreakable-Braided/dp/B0789LZTCJ/ref=sr_1_119?qid=1672895777&amp;s=electronics&amp;sr=1-119" TargetMode="External"/><Relationship Id="rId403" Type="http://schemas.openxmlformats.org/officeDocument/2006/relationships/hyperlink" Target="https://m.media-amazon.com/images/W/WEBP_402378-T2/images/I/41oK+rXtssS._SY300_SX300_.jpg" TargetMode="External"/><Relationship Id="rId887" Type="http://schemas.openxmlformats.org/officeDocument/2006/relationships/hyperlink" Target="https://m.media-amazon.com/images/I/41SDfuK7L2L._SX300_SY300_QL70_ML2_.jpg" TargetMode="External"/><Relationship Id="rId402" Type="http://schemas.openxmlformats.org/officeDocument/2006/relationships/hyperlink" Target="https://www.amazon.in/Caldipree-Silicone-Compatible-BN68-13897A-2022-BLACK/dp/B0BCKWZ884/ref=sr_1_221?qid=1672909135&amp;s=electronics&amp;sr=1-221" TargetMode="External"/><Relationship Id="rId886" Type="http://schemas.openxmlformats.org/officeDocument/2006/relationships/hyperlink" Target="https://www.amazon.in/iQOO-Raven-Black-128GB-Storage/dp/B07WGPKTS4/ref=sr_1_118?qid=1672895777&amp;s=electronics&amp;sr=1-118" TargetMode="External"/><Relationship Id="rId401" Type="http://schemas.openxmlformats.org/officeDocument/2006/relationships/hyperlink" Target="https://m.media-amazon.com/images/I/41LwSJdthGL._SX300_SY300_QL70_FMwebp_.jpg" TargetMode="External"/><Relationship Id="rId885" Type="http://schemas.openxmlformats.org/officeDocument/2006/relationships/hyperlink" Target="https://m.media-amazon.com/images/I/41Lif4YWC2L._SX300_SY300_QL70_ML2_.jpg" TargetMode="External"/><Relationship Id="rId408" Type="http://schemas.openxmlformats.org/officeDocument/2006/relationships/hyperlink" Target="https://www.amazon.in/Cotbolt-Compatible-BN59-01312A-Shockproof-Protective/dp/B09C635BMM/ref=sr_1_224?qid=1672909135&amp;s=electronics&amp;sr=1-224" TargetMode="External"/><Relationship Id="rId407" Type="http://schemas.openxmlformats.org/officeDocument/2006/relationships/hyperlink" Target="https://m.media-amazon.com/images/W/WEBP_402378-T1/images/I/413aXXtr4CL._SX300_SY300_QL70_FMwebp_.jpg" TargetMode="External"/><Relationship Id="rId406" Type="http://schemas.openxmlformats.org/officeDocument/2006/relationships/hyperlink" Target="https://www.amazon.in/Universal-Remote-Control-Sony-Bravia/dp/B07ZR4S1G4/ref=sr_1_223_mod_primary_new?qid=1672909135&amp;s=electronics&amp;sbo=RZvfv%2F%2FHxDF%2BO5021pAnSA%3D%3D&amp;sr=1-223" TargetMode="External"/><Relationship Id="rId405" Type="http://schemas.openxmlformats.org/officeDocument/2006/relationships/hyperlink" Target="https://m.media-amazon.com/images/W/WEBP_402378-T2/images/I/41qMoS4lfRL._SX300_SY300_QL70_FMwebp_.jpg" TargetMode="External"/><Relationship Id="rId889" Type="http://schemas.openxmlformats.org/officeDocument/2006/relationships/hyperlink" Target="https://m.media-amazon.com/images/I/31oA0-q5UzL._SX300_SY300_QL70_ML2_.jpg" TargetMode="External"/><Relationship Id="rId880" Type="http://schemas.openxmlformats.org/officeDocument/2006/relationships/hyperlink" Target="https://www.amazon.in/realme-narzo-Mint-Green-Storage/dp/B09FKDH6FS/ref=sr_1_115?qid=1672895777&amp;s=electronics&amp;sr=1-115" TargetMode="External"/><Relationship Id="rId2560" Type="http://schemas.openxmlformats.org/officeDocument/2006/relationships/hyperlink" Target="https://www.amazon.in/Eureka-Forbes-Vacuum-Cleaner-Washable/dp/B08L12N5H1/ref=sr_1_295?qid=1672923607&amp;s=kitchen&amp;sr=1-295" TargetMode="External"/><Relationship Id="rId1230" Type="http://schemas.openxmlformats.org/officeDocument/2006/relationships/hyperlink" Target="https://www.amazon.in/Wayona-Braided-WN3LG1-Syncing-Charging/dp/B07JW9H4J1/ref=sr_1_33?qid=1672902996&amp;s=computers&amp;sr=1-33" TargetMode="External"/><Relationship Id="rId2561" Type="http://schemas.openxmlformats.org/officeDocument/2006/relationships/hyperlink" Target="https://m.media-amazon.com/images/W/WEBP_402378-T2/images/I/41mtYvY3VdS._SX300_SY300_QL70_FMwebp_.jpg" TargetMode="External"/><Relationship Id="rId400" Type="http://schemas.openxmlformats.org/officeDocument/2006/relationships/hyperlink" Target="https://www.amazon.in/Time-Office-Replacement-Startek-FM220U/dp/B08XMG618K/ref=sr_1_220?qid=1672909135&amp;s=electronics&amp;sr=1-220" TargetMode="External"/><Relationship Id="rId884" Type="http://schemas.openxmlformats.org/officeDocument/2006/relationships/hyperlink" Target="https://www.amazon.in/Nokia-105-Single-Keypad-Wireless/dp/B09YDFDVNS/ref=sr_1_117?qid=1672895777&amp;s=electronics&amp;sr=1-117" TargetMode="External"/><Relationship Id="rId1231" Type="http://schemas.openxmlformats.org/officeDocument/2006/relationships/hyperlink" Target="https://m.media-amazon.com/images/W/WEBP_402378-T2/images/I/415nVOD7bWL._SX300_SY300_QL70_FMwebp_.jpg" TargetMode="External"/><Relationship Id="rId2562" Type="http://schemas.openxmlformats.org/officeDocument/2006/relationships/hyperlink" Target="https://www.amazon.in/Kent-16025-700-Watt-Sandwich-Grill/dp/B07GWTWFS2/ref=sr_1_296?qid=1672923607&amp;s=kitchen&amp;sr=1-296" TargetMode="External"/><Relationship Id="rId883" Type="http://schemas.openxmlformats.org/officeDocument/2006/relationships/hyperlink" Target="https://m.media-amazon.com/images/I/41o7qy-j6KL._SX300_SY300_QL70_ML2_.jpg" TargetMode="External"/><Relationship Id="rId1232" Type="http://schemas.openxmlformats.org/officeDocument/2006/relationships/hyperlink" Target="https://www.amazon.in/Duracell-Alkaline-Battery-Duralock-Technology/dp/B014SZO90Y/ref=sr_1_34?qid=1672902996&amp;s=computers&amp;sr=1-34" TargetMode="External"/><Relationship Id="rId2563" Type="http://schemas.openxmlformats.org/officeDocument/2006/relationships/hyperlink" Target="https://m.media-amazon.com/images/I/41IJvfYMaZL._SY300_SX300_QL70_FMwebp_.jpg" TargetMode="External"/><Relationship Id="rId882" Type="http://schemas.openxmlformats.org/officeDocument/2006/relationships/hyperlink" Target="https://www.amazon.in/Power-10000mAh-Metallic-Output-Charging/dp/B08HVJCW95/ref=sr_1_116?qid=1672895777&amp;s=electronics&amp;sr=1-116" TargetMode="External"/><Relationship Id="rId1233" Type="http://schemas.openxmlformats.org/officeDocument/2006/relationships/hyperlink" Target="https://m.media-amazon.com/images/W/WEBP_402378-T2/images/I/414BHyTttvL._SX300_SY300_QL70_FMwebp_.jpg" TargetMode="External"/><Relationship Id="rId2564" Type="http://schemas.openxmlformats.org/officeDocument/2006/relationships/hyperlink" Target="https://www.amazon.in/Candes-Gloster-Silent-Blower-Heater/dp/B09KRHXTLN/ref=sr_1_297?qid=1672923607&amp;s=kitchen&amp;sr=1-297" TargetMode="External"/><Relationship Id="rId881" Type="http://schemas.openxmlformats.org/officeDocument/2006/relationships/hyperlink" Target="https://m.media-amazon.com/images/I/31YFSh7g63L._SX300_SY300_QL70_ML2_.jpg" TargetMode="External"/><Relationship Id="rId1234" Type="http://schemas.openxmlformats.org/officeDocument/2006/relationships/hyperlink" Target="https://www.amazon.in/Classmate-Octane-Neon-Pack-5/dp/B07KCMR8D6/ref=sr_1_35?qid=1672902996&amp;s=computers&amp;sr=1-35" TargetMode="External"/><Relationship Id="rId2565" Type="http://schemas.openxmlformats.org/officeDocument/2006/relationships/hyperlink" Target="https://m.media-amazon.com/images/W/WEBP_402378-T2/images/I/411uVIJr+QL._SY300_SX300_.jpg" TargetMode="External"/><Relationship Id="rId1224" Type="http://schemas.openxmlformats.org/officeDocument/2006/relationships/hyperlink" Target="https://www.amazon.in/Fire-Boltt-Smartwatch-Bluetooth-Calling-Assistance/dp/B09YV4MW2T/ref=sr_1_30?qid=1672902996&amp;s=computers&amp;sr=1-30" TargetMode="External"/><Relationship Id="rId2555" Type="http://schemas.openxmlformats.org/officeDocument/2006/relationships/hyperlink" Target="https://m.media-amazon.com/images/I/41VM+D8AGWL._SY300_SX300_.jpg" TargetMode="External"/><Relationship Id="rId1225" Type="http://schemas.openxmlformats.org/officeDocument/2006/relationships/hyperlink" Target="https://m.media-amazon.com/images/I/31z5b7RYc2L._SX300_SY300_QL70_FMwebp_.jpg" TargetMode="External"/><Relationship Id="rId2556" Type="http://schemas.openxmlformats.org/officeDocument/2006/relationships/hyperlink" Target="https://www.amazon.in/KENT-Chopper-B-Stainless-Transparent-Anti-Skid/dp/B0B935YNR7/ref=sr_1_293?qid=1672923607&amp;s=kitchen&amp;sr=1-293" TargetMode="External"/><Relationship Id="rId1226" Type="http://schemas.openxmlformats.org/officeDocument/2006/relationships/hyperlink" Target="https://www.amazon.in/Dell-MS116-1000DPI-Wired-Optical/dp/B01HJI0FS2/ref=sr_1_31?qid=1672902996&amp;s=computers&amp;sr=1-31" TargetMode="External"/><Relationship Id="rId2557" Type="http://schemas.openxmlformats.org/officeDocument/2006/relationships/hyperlink" Target="https://m.media-amazon.com/images/W/WEBP_402378-T2/images/I/31RWtNDo6EL._SX300_SY300_QL70_FMwebp_.jpg" TargetMode="External"/><Relationship Id="rId1227" Type="http://schemas.openxmlformats.org/officeDocument/2006/relationships/hyperlink" Target="https://m.media-amazon.com/images/I/41UYenF+lnL._SX300_SY300_.jpg" TargetMode="External"/><Relationship Id="rId2558" Type="http://schemas.openxmlformats.org/officeDocument/2006/relationships/hyperlink" Target="https://www.amazon.in/Crompton-Greaves-ASWH-2015-15-Litre-Storage/dp/B07JGCGNDG/ref=sr_1_294_mod_primary_new?qid=1672923607&amp;s=kitchen&amp;sbo=RZvfv%2F%2FHxDF%2BO5021pAnSA%3D%3D&amp;sr=1-294" TargetMode="External"/><Relationship Id="rId1228" Type="http://schemas.openxmlformats.org/officeDocument/2006/relationships/hyperlink" Target="https://www.amazon.in/Boya-Omnidirectional-Lavalier-Condenser-Microphone/dp/B076B8G5D8/ref=sr_1_32?qid=1672902996&amp;s=computers&amp;sr=1-32" TargetMode="External"/><Relationship Id="rId2559" Type="http://schemas.openxmlformats.org/officeDocument/2006/relationships/hyperlink" Target="https://m.media-amazon.com/images/W/WEBP_402378-T1/images/I/41lZEy8e9DL._SX300_SY300_QL70_FMwebp_.jpg" TargetMode="External"/><Relationship Id="rId1229" Type="http://schemas.openxmlformats.org/officeDocument/2006/relationships/hyperlink" Target="https://m.media-amazon.com/images/W/WEBP_402378-T2/images/I/51UsScvHQNL._SX300_SY300_QL70_FMwebp_.jpg" TargetMode="External"/><Relationship Id="rId877" Type="http://schemas.openxmlformats.org/officeDocument/2006/relationships/hyperlink" Target="https://m.media-amazon.com/images/I/31mbyi7ocJL._SX300_SY300_QL70_ML2_.jpg" TargetMode="External"/><Relationship Id="rId876" Type="http://schemas.openxmlformats.org/officeDocument/2006/relationships/hyperlink" Target="https://www.amazon.in/Boat-Bassheads-242-Earphones-Resistance/dp/B07S9S86BF/ref=sr_1_110?qid=1672895777&amp;s=electronics&amp;sr=1-110" TargetMode="External"/><Relationship Id="rId875" Type="http://schemas.openxmlformats.org/officeDocument/2006/relationships/hyperlink" Target="https://m.media-amazon.com/images/I/41OVH5kIQhL._SX300_SY300_QL70_ML2_.jpg" TargetMode="External"/><Relationship Id="rId874" Type="http://schemas.openxmlformats.org/officeDocument/2006/relationships/hyperlink" Target="https://www.amazon.in/Redmi-Stealth-Additional-Exchange-Included/dp/B09T2S8X9C/ref=sr_1_109?qid=1672895777&amp;s=electronics&amp;sr=1-109" TargetMode="External"/><Relationship Id="rId879" Type="http://schemas.openxmlformats.org/officeDocument/2006/relationships/hyperlink" Target="https://m.media-amazon.com/images/I/4147W6koDNL._SX300_SY300_QL70_ML2_.jpg" TargetMode="External"/><Relationship Id="rId878" Type="http://schemas.openxmlformats.org/officeDocument/2006/relationships/hyperlink" Target="https://www.amazon.in/Portronics-POR-122-MODESK-Universal-Mobile/dp/B07N8RQ6W7/ref=sr_1_111?qid=1672895777&amp;s=electronics&amp;sr=1-111" TargetMode="External"/><Relationship Id="rId2550" Type="http://schemas.openxmlformats.org/officeDocument/2006/relationships/hyperlink" Target="https://www.amazon.in/Allin-Exporters-Ultrasonic-Humidifier-Purifier/dp/B01M69WCZ6/ref=sr_1_293?qid=1672923606&amp;s=kitchen&amp;sr=1-293" TargetMode="External"/><Relationship Id="rId873" Type="http://schemas.openxmlformats.org/officeDocument/2006/relationships/hyperlink" Target="https://m.media-amazon.com/images/I/41iEZV6nKbL._SX300_SY300_QL70_ML2_.jpg" TargetMode="External"/><Relationship Id="rId1220" Type="http://schemas.openxmlformats.org/officeDocument/2006/relationships/hyperlink" Target="https://www.amazon.in/Boult-Audio-X1-Earphones-Cancellation/dp/B07TCN5VR9/ref=sr_1_28?qid=1672902996&amp;s=computers&amp;sr=1-28" TargetMode="External"/><Relationship Id="rId2551" Type="http://schemas.openxmlformats.org/officeDocument/2006/relationships/hyperlink" Target="https://m.media-amazon.com/images/W/WEBP_402378-T1/images/I/51IE+nI0KGL._SY300_SX300_.jpg" TargetMode="External"/><Relationship Id="rId872" Type="http://schemas.openxmlformats.org/officeDocument/2006/relationships/hyperlink" Target="https://www.amazon.in/iQOO-Storage-Snapdragon-Purchased-Separately/dp/B07WDK3ZS6/ref=sr_1_108?qid=1672895777&amp;s=electronics&amp;sr=1-108" TargetMode="External"/><Relationship Id="rId1221" Type="http://schemas.openxmlformats.org/officeDocument/2006/relationships/hyperlink" Target="https://m.media-amazon.com/images/W/WEBP_402378-T1/images/I/4178Hx01kZL._SY300_SX300_QL70_FMwebp_.jpg" TargetMode="External"/><Relationship Id="rId2552" Type="http://schemas.openxmlformats.org/officeDocument/2006/relationships/hyperlink" Target="https://www.amazon.in/Multifunctional-Electric-Automatic-Non-Stick-Pan-Tiger/dp/B0BM9H2NY9/ref=sr_1_294?qid=1672923606&amp;s=kitchen&amp;sr=1-294" TargetMode="External"/><Relationship Id="rId871" Type="http://schemas.openxmlformats.org/officeDocument/2006/relationships/hyperlink" Target="https://m.media-amazon.com/images/I/41Yylo75u7L._SX300_SY300_QL70_ML2_.jpg" TargetMode="External"/><Relationship Id="rId1222" Type="http://schemas.openxmlformats.org/officeDocument/2006/relationships/hyperlink" Target="https://www.amazon.in/Dell-KB216-Wired-Multimedia-Keyboard/dp/B00ZYLMQH0/ref=sr_1_29?qid=1672902996&amp;s=computers&amp;sr=1-29" TargetMode="External"/><Relationship Id="rId2553" Type="http://schemas.openxmlformats.org/officeDocument/2006/relationships/hyperlink" Target="https://m.media-amazon.com/images/I/41XrOa1+-PL._SY300_SX300_.jpg" TargetMode="External"/><Relationship Id="rId870" Type="http://schemas.openxmlformats.org/officeDocument/2006/relationships/hyperlink" Target="https://www.amazon.in/iQOO-Lumina-Blue-128GB-Storage/dp/B07WHQWXL7/ref=sr_1_107?qid=1672895777&amp;s=electronics&amp;sr=1-107" TargetMode="External"/><Relationship Id="rId1223" Type="http://schemas.openxmlformats.org/officeDocument/2006/relationships/hyperlink" Target="https://m.media-amazon.com/images/I/41Mce3f9faL._SX300_SY300_QL70_FMwebp_.jpg" TargetMode="External"/><Relationship Id="rId2554" Type="http://schemas.openxmlformats.org/officeDocument/2006/relationships/hyperlink" Target="https://www.amazon.in/Maharaja-Whiteline-Carbon-Standard-5200100986/dp/B099FDW2ZF/ref=sr_1_292?qid=1672923607&amp;s=kitchen&amp;sr=1-292" TargetMode="External"/><Relationship Id="rId1653" Type="http://schemas.openxmlformats.org/officeDocument/2006/relationships/hyperlink" Target="https://m.media-amazon.com/images/W/WEBP_402378-T1/images/I/41tWgm56a0L._SX300_SY300_QL70_FMwebp_.jpg" TargetMode="External"/><Relationship Id="rId2500" Type="http://schemas.openxmlformats.org/officeDocument/2006/relationships/hyperlink" Target="https://www.amazon.in/Ace-1600-Watt-21-Litre-Stainless-Function/dp/B07RCGTZ4M/ref=sr_1_268?qid=1672923605&amp;s=kitchen&amp;sr=1-268" TargetMode="External"/><Relationship Id="rId1654" Type="http://schemas.openxmlformats.org/officeDocument/2006/relationships/hyperlink" Target="https://www.amazon.in/OFIXO-Multi-Purpose-Foldable-Portable-Writing/dp/B08HQL67D6/ref=sr_1_264?qid=1672903007&amp;s=computers&amp;sr=1-264" TargetMode="External"/><Relationship Id="rId2501" Type="http://schemas.openxmlformats.org/officeDocument/2006/relationships/hyperlink" Target="https://m.media-amazon.com/images/W/WEBP_402378-T2/images/I/41QEK7WRJbL._SX300_SY300_QL70_FMwebp_.jpg" TargetMode="External"/><Relationship Id="rId1655" Type="http://schemas.openxmlformats.org/officeDocument/2006/relationships/hyperlink" Target="https://m.media-amazon.com/images/W/WEBP_402378-T2/images/I/41W4O2H532L._SX300_SY300_QL70_FMwebp_.jpg" TargetMode="External"/><Relationship Id="rId2502" Type="http://schemas.openxmlformats.org/officeDocument/2006/relationships/hyperlink" Target="https://www.amazon.in/Inalsa-Robot-1000-800-Watt-Blender/dp/B0747VDH9L/ref=sr_1_269?qid=1672923605&amp;s=kitchen&amp;sr=1-269" TargetMode="External"/><Relationship Id="rId1656" Type="http://schemas.openxmlformats.org/officeDocument/2006/relationships/hyperlink" Target="https://www.amazon.in/Fire-Boltt-Bluetooth-Smartwatch-Monitoring-Assistant/dp/B09RKFBCV7/ref=sr_1_265?qid=1672903008&amp;s=computers&amp;sr=1-265" TargetMode="External"/><Relationship Id="rId2503" Type="http://schemas.openxmlformats.org/officeDocument/2006/relationships/hyperlink" Target="https://m.media-amazon.com/images/I/519Sexv76CL._SY300_SX300_QL70_FMwebp_.jpg" TargetMode="External"/><Relationship Id="rId1657" Type="http://schemas.openxmlformats.org/officeDocument/2006/relationships/hyperlink" Target="https://m.media-amazon.com/images/W/WEBP_402378-T2/images/I/31pnooau8vS._SX300_SY300_QL70_FMwebp_.jpg" TargetMode="External"/><Relationship Id="rId2504" Type="http://schemas.openxmlformats.org/officeDocument/2006/relationships/hyperlink" Target="https://www.amazon.in/Akiara-Electric-Handheld-Cordless-Tailoring/dp/B08XLR6DSB/ref=sr_1_270?qid=1672923605&amp;s=kitchen&amp;sr=1-270" TargetMode="External"/><Relationship Id="rId1658" Type="http://schemas.openxmlformats.org/officeDocument/2006/relationships/hyperlink" Target="https://www.amazon.in/Airtel-DigitalTV-Hotspot-Router-ongle/dp/B08KHM9VBJ/ref=sr_1_266?qid=1672903008&amp;s=computers&amp;sr=1-266" TargetMode="External"/><Relationship Id="rId2505" Type="http://schemas.openxmlformats.org/officeDocument/2006/relationships/hyperlink" Target="https://m.media-amazon.com/images/I/41iBNm2ivFL._SX300_SY300_QL70_FMwebp_.jpg" TargetMode="External"/><Relationship Id="rId1659" Type="http://schemas.openxmlformats.org/officeDocument/2006/relationships/hyperlink" Target="https://m.media-amazon.com/images/I/41nub-26HfL._SX300_SY300_QL70_FMwebp_.jpg" TargetMode="External"/><Relationship Id="rId2506" Type="http://schemas.openxmlformats.org/officeDocument/2006/relationships/hyperlink" Target="https://www.amazon.in/EasySpeed-GC2145-Resistant-Soleplate-Drip-Stop/dp/B08H6CZSHT/ref=sr_1_268?qid=1672923606&amp;s=kitchen&amp;sr=1-268" TargetMode="External"/><Relationship Id="rId2507" Type="http://schemas.openxmlformats.org/officeDocument/2006/relationships/hyperlink" Target="https://m.media-amazon.com/images/I/413w7idJYKL._SX300_SY300_QL70_FMwebp_.jpg" TargetMode="External"/><Relationship Id="rId2508" Type="http://schemas.openxmlformats.org/officeDocument/2006/relationships/hyperlink" Target="https://www.amazon.in/Inalsa-Bullet-400-Watt-Technology-Chopper/dp/B07CVR2L5K/ref=sr_1_269?qid=1672923606&amp;s=kitchen&amp;sr=1-269" TargetMode="External"/><Relationship Id="rId829" Type="http://schemas.openxmlformats.org/officeDocument/2006/relationships/hyperlink" Target="https://m.media-amazon.com/images/I/41w5fk8Vl6L._SX300_SY300_QL70_ML2_.jpg" TargetMode="External"/><Relationship Id="rId2509" Type="http://schemas.openxmlformats.org/officeDocument/2006/relationships/hyperlink" Target="https://m.media-amazon.com/images/W/WEBP_402378-T1/images/I/41MJ2hsq4LL._SX300_SY300_QL70_FMwebp_.jpg" TargetMode="External"/><Relationship Id="rId828" Type="http://schemas.openxmlformats.org/officeDocument/2006/relationships/hyperlink" Target="https://www.amazon.in/Ambrane-Multi-Layer-Protection-Li-Polymer-Stylo-10k/dp/B0993BB11X/ref=sr_1_82?qid=1672895770&amp;s=electronics&amp;sr=1-82" TargetMode="External"/><Relationship Id="rId827" Type="http://schemas.openxmlformats.org/officeDocument/2006/relationships/hyperlink" Target="https://m.media-amazon.com/images/I/21e5ZrIutKS._SX300_SY300_QL70_ML2_.jpg" TargetMode="External"/><Relationship Id="rId822" Type="http://schemas.openxmlformats.org/officeDocument/2006/relationships/hyperlink" Target="https://www.amazon.in/OnePlus-Forest-Green-Storage-SuperVOOC/dp/B09WRMNJ9G/ref=sr_1_79?qid=1672895770&amp;s=electronics&amp;sr=1-79" TargetMode="External"/><Relationship Id="rId821" Type="http://schemas.openxmlformats.org/officeDocument/2006/relationships/hyperlink" Target="https://m.media-amazon.com/images/I/41pQ4gJMwEL._SX300_SY300_QL70_ML2_.jpg" TargetMode="External"/><Relationship Id="rId820" Type="http://schemas.openxmlformats.org/officeDocument/2006/relationships/hyperlink" Target="https://www.amazon.in/Samsung-Galaxy-Storage-6000mAh-Battery/dp/B0B4F2TTTS/ref=sr_1_78?qid=1672895770&amp;s=electronics&amp;sr=1-78" TargetMode="External"/><Relationship Id="rId826" Type="http://schemas.openxmlformats.org/officeDocument/2006/relationships/hyperlink" Target="https://www.amazon.in/Ambrane-Adjustment-Compatibility-Multipurpose-Anti-Skid/dp/B09ZPL5VYM/ref=sr_1_81?qid=1672895770&amp;s=electronics&amp;sr=1-81" TargetMode="External"/><Relationship Id="rId825" Type="http://schemas.openxmlformats.org/officeDocument/2006/relationships/hyperlink" Target="https://m.media-amazon.com/images/I/41-oxsVh7nL._SX300_SY300_QL70_ML2_.jpg" TargetMode="External"/><Relationship Id="rId824" Type="http://schemas.openxmlformats.org/officeDocument/2006/relationships/hyperlink" Target="https://www.amazon.in/Samsung-Emerald-Storage-Purchased-Separately/dp/B0B14MR9L1/ref=sr_1_80?qid=1672895770&amp;s=electronics&amp;sr=1-80" TargetMode="External"/><Relationship Id="rId823" Type="http://schemas.openxmlformats.org/officeDocument/2006/relationships/hyperlink" Target="https://m.media-amazon.com/images/I/419KF2t1nML._SX300_SY300_QL70_ML2_.jpg" TargetMode="External"/><Relationship Id="rId1650" Type="http://schemas.openxmlformats.org/officeDocument/2006/relationships/hyperlink" Target="https://www.amazon.in/Resonate-RouterUPS-CRU12V2-Backup-Router/dp/B017NC2IPM/ref=sr_1_261?qid=1672903007&amp;s=computers&amp;sr=1-261" TargetMode="External"/><Relationship Id="rId1651" Type="http://schemas.openxmlformats.org/officeDocument/2006/relationships/hyperlink" Target="https://m.media-amazon.com/images/W/WEBP_402378-T2/images/I/41yNejBMf+L._SY300_SX300_.jpg" TargetMode="External"/><Relationship Id="rId1652" Type="http://schemas.openxmlformats.org/officeDocument/2006/relationships/hyperlink" Target="https://www.amazon.in/Post-Cubes-sheets-colours-inches/dp/B00N1U7JXM/ref=sr_1_262_mod_primary_new?qid=1672903007&amp;s=computers&amp;sbo=RZvfv%2F%2FHxDF%2BO5021pAnSA%3D%3D&amp;sr=1-262" TargetMode="External"/><Relationship Id="rId1642" Type="http://schemas.openxmlformats.org/officeDocument/2006/relationships/hyperlink" Target="https://www.amazon.in/Redgear-MP35-Speed-Type-Gaming-Mousepad/dp/B01J1CFO5I/ref=sr_1_257?qid=1672903007&amp;s=computers&amp;sr=1-257" TargetMode="External"/><Relationship Id="rId1643" Type="http://schemas.openxmlformats.org/officeDocument/2006/relationships/hyperlink" Target="https://m.media-amazon.com/images/W/WEBP_402378-T2/images/I/31C+JNS-7PL._SY300_SX300_.jpg" TargetMode="External"/><Relationship Id="rId1644" Type="http://schemas.openxmlformats.org/officeDocument/2006/relationships/hyperlink" Target="https://www.amazon.in/Lenovo-GY50R91293-Wireless-Mouse-Black/dp/B07J2NGB69/ref=sr_1_258?qid=1672903007&amp;s=computers&amp;sr=1-258" TargetMode="External"/><Relationship Id="rId1645" Type="http://schemas.openxmlformats.org/officeDocument/2006/relationships/hyperlink" Target="https://m.media-amazon.com/images/I/41hzQslWQlL._SX300_SY300_QL70_FMwebp_.jpg" TargetMode="External"/><Relationship Id="rId1646" Type="http://schemas.openxmlformats.org/officeDocument/2006/relationships/hyperlink" Target="https://www.amazon.in/Logitech-Multi-Device-Bluetooth-Keyboard-Black/dp/B00MUTWLW4/ref=sr_1_259?qid=1672903007&amp;s=computers&amp;sr=1-259" TargetMode="External"/><Relationship Id="rId1647" Type="http://schemas.openxmlformats.org/officeDocument/2006/relationships/hyperlink" Target="https://m.media-amazon.com/images/W/WEBP_402378-T2/images/I/419QKVTxaSL._SX300_SY300_QL70_FMwebp_.jpg" TargetMode="External"/><Relationship Id="rId1648" Type="http://schemas.openxmlformats.org/officeDocument/2006/relationships/hyperlink" Target="https://www.amazon.in/Charging-Braided-Charger-Samsung-Galaxy/dp/B08QSC1XY8/ref=sr_1_260?qid=1672903007&amp;s=computers&amp;sr=1-260" TargetMode="External"/><Relationship Id="rId1649" Type="http://schemas.openxmlformats.org/officeDocument/2006/relationships/hyperlink" Target="https://m.media-amazon.com/images/W/WEBP_402378-T1/images/I/318egjvJ0mL._SX300_SY300_QL70_FMwebp_.jpg" TargetMode="External"/><Relationship Id="rId819" Type="http://schemas.openxmlformats.org/officeDocument/2006/relationships/hyperlink" Target="https://m.media-amazon.com/images/I/41op1vdp-UL._SX300_SY300_QL70_ML2_.jpg" TargetMode="External"/><Relationship Id="rId818" Type="http://schemas.openxmlformats.org/officeDocument/2006/relationships/hyperlink" Target="https://www.amazon.in/Boom-Ultima-Headphones-Cancelling-Earphones/dp/B08D75R3Z1/ref=sr_1_77?qid=1672895770&amp;s=electronics&amp;sr=1-77" TargetMode="External"/><Relationship Id="rId817" Type="http://schemas.openxmlformats.org/officeDocument/2006/relationships/hyperlink" Target="https://m.media-amazon.com/images/I/41EnFjIAoaL._SX300_SY300_QL70_ML2_.jpg" TargetMode="External"/><Relationship Id="rId816" Type="http://schemas.openxmlformats.org/officeDocument/2006/relationships/hyperlink" Target="https://www.amazon.in/Sounce-Charger-Protector-Charging-Protective/dp/B085HY1DGR/ref=sr_1_76?qid=1672895770&amp;s=electronics&amp;sr=1-76" TargetMode="External"/><Relationship Id="rId811" Type="http://schemas.openxmlformats.org/officeDocument/2006/relationships/hyperlink" Target="https://m.media-amazon.com/images/I/31Sx7+mu+vL._SY300_SX300_.jpg" TargetMode="External"/><Relationship Id="rId810" Type="http://schemas.openxmlformats.org/officeDocument/2006/relationships/hyperlink" Target="https://www.amazon.in/STRIFF-Mobile-Android-Samsung-OnePlus/dp/B07GXHC691/ref=sr_1_73?qid=1672895770&amp;s=electronics&amp;sr=1-73" TargetMode="External"/><Relationship Id="rId815" Type="http://schemas.openxmlformats.org/officeDocument/2006/relationships/hyperlink" Target="https://m.media-amazon.com/images/I/41nf9n-v3pL._SX300_SY300_QL70_ML2_.jpg" TargetMode="External"/><Relationship Id="rId814" Type="http://schemas.openxmlformats.org/officeDocument/2006/relationships/hyperlink" Target="https://www.amazon.in/OnePlus-Nord-Jade-256GB-Storage/dp/B0B3D39RKV/ref=sr_1_75?qid=1672895770&amp;s=electronics&amp;sr=1-75" TargetMode="External"/><Relationship Id="rId813" Type="http://schemas.openxmlformats.org/officeDocument/2006/relationships/hyperlink" Target="https://m.media-amazon.com/images/I/41iEc0hf6TL._SX300_SY300_QL70_ML2_.jpg" TargetMode="External"/><Relationship Id="rId812" Type="http://schemas.openxmlformats.org/officeDocument/2006/relationships/hyperlink" Target="https://www.amazon.in/Samsung-Galaxy-SM-R180NZKAINU-Mystic-Black/dp/B08FN6WGDQ/ref=sr_1_74?qid=1672895770&amp;s=electronics&amp;sr=1-74" TargetMode="External"/><Relationship Id="rId1640" Type="http://schemas.openxmlformats.org/officeDocument/2006/relationships/hyperlink" Target="https://www.amazon.in/Elements-Portable-External-Drive-Black/dp/B06XDKWLJH/ref=sr_1_256?qid=1672903007&amp;s=computers&amp;sr=1-256" TargetMode="External"/><Relationship Id="rId1641" Type="http://schemas.openxmlformats.org/officeDocument/2006/relationships/hyperlink" Target="https://m.media-amazon.com/images/W/WEBP_402378-T1/images/I/41NYfAbBY2L._SX300_SY300_QL70_FMwebp_.jpg" TargetMode="External"/><Relationship Id="rId1675" Type="http://schemas.openxmlformats.org/officeDocument/2006/relationships/hyperlink" Target="https://m.media-amazon.com/images/I/41tcZ6fcJML._SX300_SY300_QL70_FMwebp_.jpg" TargetMode="External"/><Relationship Id="rId2522" Type="http://schemas.openxmlformats.org/officeDocument/2006/relationships/hyperlink" Target="https://www.amazon.in/Morphy-Richards-Europa-Espresso-Cappuccino/dp/B008P7IF02/ref=sr_1_276?qid=1672923606&amp;s=kitchen&amp;sr=1-276" TargetMode="External"/><Relationship Id="rId1676" Type="http://schemas.openxmlformats.org/officeDocument/2006/relationships/hyperlink" Target="https://www.amazon.in/Envie-1000-4PL-Ni-CD-Rechargeable/dp/B00BN5SNF0/ref=sr_1_276?qid=1672903008&amp;s=computers&amp;sr=1-276" TargetMode="External"/><Relationship Id="rId2523" Type="http://schemas.openxmlformats.org/officeDocument/2006/relationships/hyperlink" Target="https://m.media-amazon.com/images/W/WEBP_402378-T1/images/I/41q7gsgB+gL._SY300_SX300_.jpg" TargetMode="External"/><Relationship Id="rId1677" Type="http://schemas.openxmlformats.org/officeDocument/2006/relationships/hyperlink" Target="https://m.media-amazon.com/images/W/WEBP_402378-T1/images/I/31CndDabh2L._SX300_SY300_QL70_FMwebp_.jpg" TargetMode="External"/><Relationship Id="rId2524" Type="http://schemas.openxmlformats.org/officeDocument/2006/relationships/hyperlink" Target="https://www.amazon.in/Lifelong-PowerPro-Mixer-Grinder-Super/dp/B08CNLYKW5/ref=sr_1_277?qid=1672923606&amp;s=kitchen&amp;sr=1-277" TargetMode="External"/><Relationship Id="rId1678" Type="http://schemas.openxmlformats.org/officeDocument/2006/relationships/hyperlink" Target="https://www.amazon.in/Zebronics-Zeb-Buds-30-Multifunction-Lightweight/dp/B09SGGRKV8/ref=sr_1_278?qid=1672903008&amp;s=computers&amp;sr=1-278" TargetMode="External"/><Relationship Id="rId2525" Type="http://schemas.openxmlformats.org/officeDocument/2006/relationships/hyperlink" Target="https://m.media-amazon.com/images/I/41VG2A4BrbL._SX300_SY300_QL70_FMwebp_.jpg" TargetMode="External"/><Relationship Id="rId1679" Type="http://schemas.openxmlformats.org/officeDocument/2006/relationships/hyperlink" Target="https://m.media-amazon.com/images/W/WEBP_402378-T2/images/I/3183iGEWksL._SX300_SY300_QL70_FMwebp_.jpg" TargetMode="External"/><Relationship Id="rId2526" Type="http://schemas.openxmlformats.org/officeDocument/2006/relationships/hyperlink" Target="https://www.amazon.in/CTEK15L-Premium-Stainless-Electric-Cut-Off/dp/B08C7TYHPB/ref=sr_1_278?qid=1672923606&amp;s=kitchen&amp;sr=1-278" TargetMode="External"/><Relationship Id="rId2527" Type="http://schemas.openxmlformats.org/officeDocument/2006/relationships/hyperlink" Target="https://m.media-amazon.com/images/I/51OQUmSwngL._SX300_SY300_QL70_FMwebp_.jpg" TargetMode="External"/><Relationship Id="rId2528" Type="http://schemas.openxmlformats.org/officeDocument/2006/relationships/hyperlink" Target="https://www.amazon.in/OPERATION-CHARGING-MULTI-CLIP-FUNCTION-PERSONAL/dp/B08VJFYH6N/ref=sr_1_279?qid=1672923606&amp;s=kitchen&amp;sr=1-279" TargetMode="External"/><Relationship Id="rId2529" Type="http://schemas.openxmlformats.org/officeDocument/2006/relationships/hyperlink" Target="https://m.media-amazon.com/images/I/31TSknJ2JbL._SY300_SX300_QL70_FMwebp_.jpg" TargetMode="External"/><Relationship Id="rId849" Type="http://schemas.openxmlformats.org/officeDocument/2006/relationships/hyperlink" Target="https://m.media-amazon.com/images/I/21df1gnW1SL._SX300_SY300_QL70_ML2_.jpg" TargetMode="External"/><Relationship Id="rId844" Type="http://schemas.openxmlformats.org/officeDocument/2006/relationships/hyperlink" Target="https://www.amazon.in/boAt-Wave-Call-Dedicated-Multi-Sport/dp/B0B5D39BCD/ref=sr_1_90?qid=1672895770&amp;s=electronics&amp;sr=1-90" TargetMode="External"/><Relationship Id="rId843" Type="http://schemas.openxmlformats.org/officeDocument/2006/relationships/hyperlink" Target="https://m.media-amazon.com/images/I/41R9fDKo6iL._SX300_SY300_QL70_ML2_.jpg" TargetMode="External"/><Relationship Id="rId842" Type="http://schemas.openxmlformats.org/officeDocument/2006/relationships/hyperlink" Target="https://www.amazon.in/boAt-Smartwatch-Multiple-Monitoring-Resistance/dp/B096VF5YYF/ref=sr_1_89?qid=1672895770&amp;s=electronics&amp;sr=1-89" TargetMode="External"/><Relationship Id="rId841" Type="http://schemas.openxmlformats.org/officeDocument/2006/relationships/hyperlink" Target="https://m.media-amazon.com/images/I/41pfjyUPZLL._SX300_SY300_QL70_ML2_.jpg" TargetMode="External"/><Relationship Id="rId848" Type="http://schemas.openxmlformats.org/officeDocument/2006/relationships/hyperlink" Target="https://www.amazon.in/Ambrane-Unbreakable-Charging-Braided-Android/dp/B082LZGK39/ref=sr_1_92?qid=1672895770&amp;s=electronics&amp;sr=1-92" TargetMode="External"/><Relationship Id="rId847" Type="http://schemas.openxmlformats.org/officeDocument/2006/relationships/hyperlink" Target="https://m.media-amazon.com/images/I/31kj3q4SepL._SY445_SX342_QL70_ML2_.jpg" TargetMode="External"/><Relationship Id="rId846" Type="http://schemas.openxmlformats.org/officeDocument/2006/relationships/hyperlink" Target="https://www.amazon.in/MI-MTCY001IN-USB-Type-C-Cable/dp/B08DDRGWTJ/ref=sr_1_91?qid=1672895770&amp;s=electronics&amp;sr=1-91" TargetMode="External"/><Relationship Id="rId845" Type="http://schemas.openxmlformats.org/officeDocument/2006/relationships/hyperlink" Target="https://m.media-amazon.com/images/I/31XO-wfGGGL._SX300_SY300_QL70_ML2_.jpg" TargetMode="External"/><Relationship Id="rId1670" Type="http://schemas.openxmlformats.org/officeDocument/2006/relationships/hyperlink" Target="https://www.amazon.in/Kingston-DataTraveler-Exodia-DTX-Flash/dp/B08JD36C6H/ref=sr_1_272?qid=1672903008&amp;s=computers&amp;sr=1-272" TargetMode="External"/><Relationship Id="rId840" Type="http://schemas.openxmlformats.org/officeDocument/2006/relationships/hyperlink" Target="https://www.amazon.in/Samsung-Midnight-Storage-6000mAh-Battery/dp/B0B4F52B5X/ref=sr_1_88?qid=1672895770&amp;s=electronics&amp;sr=1-88" TargetMode="External"/><Relationship Id="rId1671" Type="http://schemas.openxmlformats.org/officeDocument/2006/relationships/hyperlink" Target="https://m.media-amazon.com/images/I/41PBiq0KGUL._SX300_SY300_QL70_FMwebp_.jpg" TargetMode="External"/><Relationship Id="rId1672" Type="http://schemas.openxmlformats.org/officeDocument/2006/relationships/hyperlink" Target="https://www.amazon.in/Duracell-Ultra-5000688-Rechargeable-Batteries/dp/B00E3DVQFS/ref=sr_1_274?qid=1672903008&amp;s=computers&amp;sr=1-274" TargetMode="External"/><Relationship Id="rId1673" Type="http://schemas.openxmlformats.org/officeDocument/2006/relationships/hyperlink" Target="https://m.media-amazon.com/images/I/41wN7jooz0L._SX300_SY300_QL70_FMwebp_.jpg" TargetMode="External"/><Relationship Id="rId2520" Type="http://schemas.openxmlformats.org/officeDocument/2006/relationships/hyperlink" Target="https://www.amazon.in/Hindware-Atlantic-Instant-Heating-Stainless/dp/B0BCKJJN8R/ref=sr_1_275?qid=1672923606&amp;s=kitchen&amp;sr=1-275" TargetMode="External"/><Relationship Id="rId1674" Type="http://schemas.openxmlformats.org/officeDocument/2006/relationships/hyperlink" Target="https://www.amazon.in/pTron-3-5Amps-Charging-480Mbps-Smartphones/dp/B0B4HJNPV4/ref=sr_1_275?qid=1672903008&amp;s=computers&amp;sr=1-275" TargetMode="External"/><Relationship Id="rId2521" Type="http://schemas.openxmlformats.org/officeDocument/2006/relationships/hyperlink" Target="https://m.media-amazon.com/images/W/WEBP_402378-T1/images/I/31M+TYWPdQL._SY300_SX300_.jpg" TargetMode="External"/><Relationship Id="rId1664" Type="http://schemas.openxmlformats.org/officeDocument/2006/relationships/hyperlink" Target="https://www.amazon.in/DIGITEK-Portable-Flexible-Compact-Operating/dp/B08B6XWQ1C/ref=sr_1_269?qid=1672903008&amp;s=computers&amp;sr=1-269" TargetMode="External"/><Relationship Id="rId2511" Type="http://schemas.openxmlformats.org/officeDocument/2006/relationships/hyperlink" Target="https://m.media-amazon.com/images/I/31nbqS8FhKL._SX300_SY300_QL70_FMwebp_.jpg" TargetMode="External"/><Relationship Id="rId1665" Type="http://schemas.openxmlformats.org/officeDocument/2006/relationships/hyperlink" Target="https://m.media-amazon.com/images/I/51jNo4QNTNL._SY445_SX342_QL70_FMwebp_.jpg" TargetMode="External"/><Relationship Id="rId2512" Type="http://schemas.openxmlformats.org/officeDocument/2006/relationships/hyperlink" Target="https://www.amazon.in/Wipro-Sandwich-function-SW-warranty-Standard/dp/B0B2DD8BQ8/ref=sr_1_271?qid=1672923606&amp;s=kitchen&amp;sr=1-271" TargetMode="External"/><Relationship Id="rId1666" Type="http://schemas.openxmlformats.org/officeDocument/2006/relationships/hyperlink" Target="https://www.amazon.in/Technotech-Ethernet-Network-Patch-Cable/dp/B01DGVKBC6/ref=sr_1_270?qid=1672903008&amp;s=computers&amp;sr=1-270" TargetMode="External"/><Relationship Id="rId2513" Type="http://schemas.openxmlformats.org/officeDocument/2006/relationships/hyperlink" Target="https://m.media-amazon.com/images/W/WEBP_402378-T1/images/I/51mvimcd7EL._SY445_SX342_QL70_FMwebp_.jpg" TargetMode="External"/><Relationship Id="rId1667" Type="http://schemas.openxmlformats.org/officeDocument/2006/relationships/hyperlink" Target="https://m.media-amazon.com/images/I/11ICusapw3L._SY300_SX300_QL70_FMwebp_.jpg" TargetMode="External"/><Relationship Id="rId2514" Type="http://schemas.openxmlformats.org/officeDocument/2006/relationships/hyperlink" Target="https://www.amazon.in/Rico-1500-W-immersion-water-heater/dp/B0123P3PWE/ref=sr_1_272?qid=1672923606&amp;s=kitchen&amp;sr=1-272" TargetMode="External"/><Relationship Id="rId1668" Type="http://schemas.openxmlformats.org/officeDocument/2006/relationships/hyperlink" Target="https://www.amazon.in/Samsung-Original-Type-Cable-Meter/dp/B008FWZGSG/ref=sr_1_271?qid=1672903008&amp;s=computers&amp;sr=1-271" TargetMode="External"/><Relationship Id="rId2515" Type="http://schemas.openxmlformats.org/officeDocument/2006/relationships/hyperlink" Target="https://m.media-amazon.com/images/I/41zqeckaQtS._SY300_SX300_QL70_FMwebp_.jpg" TargetMode="External"/><Relationship Id="rId1669" Type="http://schemas.openxmlformats.org/officeDocument/2006/relationships/hyperlink" Target="https://m.media-amazon.com/images/W/WEBP_402378-T1/images/I/21e4IoLXBFL._SY300_SX300_QL70_FMwebp_.jpg" TargetMode="External"/><Relationship Id="rId2516" Type="http://schemas.openxmlformats.org/officeDocument/2006/relationships/hyperlink" Target="https://www.amazon.in/Eureka-Forbes-Active-Cleaner-washable/dp/B08HDCWDXD/ref=sr_1_273?qid=1672923606&amp;s=kitchen&amp;sr=1-273" TargetMode="External"/><Relationship Id="rId2517" Type="http://schemas.openxmlformats.org/officeDocument/2006/relationships/hyperlink" Target="https://m.media-amazon.com/images/W/WEBP_402378-T2/images/I/41AQNOLe6GL._SX300_SY300_QL70_FMwebp_.jpg" TargetMode="External"/><Relationship Id="rId2518" Type="http://schemas.openxmlformats.org/officeDocument/2006/relationships/hyperlink" Target="https://www.amazon.in/CSI-INTERNATIONAL%C2%AE-Instant-portable-Plastic/dp/B0836JGZ74/ref=sr_1_274?qid=1672923606&amp;s=kitchen&amp;sr=1-274" TargetMode="External"/><Relationship Id="rId2519" Type="http://schemas.openxmlformats.org/officeDocument/2006/relationships/hyperlink" Target="https://m.media-amazon.com/images/W/WEBP_402378-T1/images/I/31i-KNZeKML._SX300_SY300_QL70_FMwebp_.jpg" TargetMode="External"/><Relationship Id="rId839" Type="http://schemas.openxmlformats.org/officeDocument/2006/relationships/hyperlink" Target="https://m.media-amazon.com/images/I/41Vj+8XWIQL._SY300_SX300_.jpg" TargetMode="External"/><Relationship Id="rId838" Type="http://schemas.openxmlformats.org/officeDocument/2006/relationships/hyperlink" Target="https://www.amazon.in/boAt-Micro-USB-Tangle-Free-Transmission/dp/B08WRWPM22/ref=sr_1_87?qid=1672895770&amp;s=electronics&amp;sr=1-87" TargetMode="External"/><Relationship Id="rId833" Type="http://schemas.openxmlformats.org/officeDocument/2006/relationships/hyperlink" Target="https://m.media-amazon.com/images/I/31P2d7102lL._SY300_SX300_QL70_ML2_.jpg" TargetMode="External"/><Relationship Id="rId832" Type="http://schemas.openxmlformats.org/officeDocument/2006/relationships/hyperlink" Target="https://www.amazon.in/Tangent-Lite-Magnetic-Bluetooth-Headphones/dp/B085W8CFLH/ref=sr_1_84?qid=1672895770&amp;s=electronics&amp;sr=1-84" TargetMode="External"/><Relationship Id="rId831" Type="http://schemas.openxmlformats.org/officeDocument/2006/relationships/hyperlink" Target="https://m.media-amazon.com/images/I/41qhEf58vbL._SX300_SY300_QL70_ML2_.jpg" TargetMode="External"/><Relationship Id="rId830" Type="http://schemas.openxmlformats.org/officeDocument/2006/relationships/hyperlink" Target="https://www.amazon.in/Nokia-105-Single-Keypad-Wireless/dp/B09V2PZDX8/ref=sr_1_83?qid=1672895770&amp;s=electronics&amp;sr=1-83" TargetMode="External"/><Relationship Id="rId837" Type="http://schemas.openxmlformats.org/officeDocument/2006/relationships/hyperlink" Target="https://m.media-amazon.com/images/I/41jlwEZpa5L._SX300_SY300_QL70_ML2_.jpg" TargetMode="External"/><Relationship Id="rId836" Type="http://schemas.openxmlformats.org/officeDocument/2006/relationships/hyperlink" Target="https://www.amazon.in/Ambrane-20000mAh-Lithium-Polymer-Stylo-20K/dp/B07RD611Z8/ref=sr_1_86?qid=1672895770&amp;s=electronics&amp;sr=1-86" TargetMode="External"/><Relationship Id="rId835" Type="http://schemas.openxmlformats.org/officeDocument/2006/relationships/hyperlink" Target="https://m.media-amazon.com/images/I/31RktQKvhoL._SX300_SY300_QL70_ML2_.jpg" TargetMode="External"/><Relationship Id="rId834" Type="http://schemas.openxmlformats.org/officeDocument/2006/relationships/hyperlink" Target="https://www.amazon.in/Samsung-microSDXC-Memory-Adapter-MB-MC64KA/dp/B09MT6XSFW/ref=sr_1_85?qid=1672895770&amp;s=electronics&amp;sr=1-85" TargetMode="External"/><Relationship Id="rId1660" Type="http://schemas.openxmlformats.org/officeDocument/2006/relationships/hyperlink" Target="https://www.amazon.in/Gizga-Essentials-Laptop-Adapter-Certified/dp/B01IOZUHRS/ref=sr_1_267?qid=1672903008&amp;s=computers&amp;sr=1-267" TargetMode="External"/><Relationship Id="rId1661" Type="http://schemas.openxmlformats.org/officeDocument/2006/relationships/hyperlink" Target="https://m.media-amazon.com/images/W/WEBP_402378-T2/images/I/41X6hey-ExL._SX300_SY300_QL70_FMwebp_.jpg" TargetMode="External"/><Relationship Id="rId1662" Type="http://schemas.openxmlformats.org/officeDocument/2006/relationships/hyperlink" Target="https://www.amazon.in/Logitech-Wireless-mk270r-Keyboard-Mouse/dp/B00CEQEGPI/ref=sr_1_268?qid=1672903008&amp;s=computers&amp;sr=1-268" TargetMode="External"/><Relationship Id="rId1663" Type="http://schemas.openxmlformats.org/officeDocument/2006/relationships/hyperlink" Target="https://m.media-amazon.com/images/W/WEBP_402378-T1/images/I/31Vt3iyEaIL._SX300_SY300_QL70_FMwebp_.jpg" TargetMode="External"/><Relationship Id="rId2510" Type="http://schemas.openxmlformats.org/officeDocument/2006/relationships/hyperlink" Target="https://www.amazon.in/Borosil-Electric-Vegetables-Transparent-Stainless/dp/B09J4YQYX3/ref=sr_1_270?qid=1672923606&amp;s=kitchen&amp;sr=1-270" TargetMode="External"/><Relationship Id="rId2148" Type="http://schemas.openxmlformats.org/officeDocument/2006/relationships/hyperlink" Target="https://www.amazon.in/Orient-Electric-Fabrijoy-DIFJ10BP-1000-Watt/dp/B01MY839VW/ref=sr_1_69?qid=1672923593&amp;s=kitchen&amp;sr=1-69" TargetMode="External"/><Relationship Id="rId2149" Type="http://schemas.openxmlformats.org/officeDocument/2006/relationships/hyperlink" Target="https://images-na.ssl-images-amazon.com/images/W/WEBP_402378-T1/images/I/41d17oVYVeL._SX300_SY300_QL70_FMwebp_.jpg" TargetMode="External"/><Relationship Id="rId469" Type="http://schemas.openxmlformats.org/officeDocument/2006/relationships/hyperlink" Target="https://m.media-amazon.com/images/W/WEBP_402378-T2/images/I/31q4l5k9uOL._SX300_SY300_QL70_FMwebp_.jpg" TargetMode="External"/><Relationship Id="rId468" Type="http://schemas.openxmlformats.org/officeDocument/2006/relationships/hyperlink" Target="https://www.amazon.in/LOHAYA-Remote-Compatible-Smart-Control/dp/B07V5YF4ND/ref=sr_1_255?qid=1672909136&amp;s=electronics&amp;sr=1-255" TargetMode="External"/><Relationship Id="rId467" Type="http://schemas.openxmlformats.org/officeDocument/2006/relationships/hyperlink" Target="https://m.media-amazon.com/images/I/4173mQ7F-mL._SX300_SY300_QL70_FMwebp_.jpg" TargetMode="External"/><Relationship Id="rId1290" Type="http://schemas.openxmlformats.org/officeDocument/2006/relationships/hyperlink" Target="https://www.amazon.in/Sounce-Charger-Protector-Charging-Protective/dp/B085HY1DGR/ref=sr_1_64?qid=1672902997&amp;s=computers&amp;sr=1-64" TargetMode="External"/><Relationship Id="rId1291" Type="http://schemas.openxmlformats.org/officeDocument/2006/relationships/hyperlink" Target="https://m.media-amazon.com/images/I/51YPXDh78VL._SX300_SY300_QL70_FMwebp_.jpg" TargetMode="External"/><Relationship Id="rId1292" Type="http://schemas.openxmlformats.org/officeDocument/2006/relationships/hyperlink" Target="https://www.amazon.in/Universal-Silicone-Keyboard-Protector-15-6-inch/dp/B00MFPCY5C/ref=sr_1_65?qid=1672902997&amp;s=computers&amp;sr=1-65" TargetMode="External"/><Relationship Id="rId462" Type="http://schemas.openxmlformats.org/officeDocument/2006/relationships/hyperlink" Target="https://www.amazon.in/AmazonBasics-Feet-DisplayPort-Cable/dp/B01J8S6X2I/ref=sr_1_252?qid=1672909136&amp;s=electronics&amp;sr=1-252" TargetMode="External"/><Relationship Id="rId1293" Type="http://schemas.openxmlformats.org/officeDocument/2006/relationships/hyperlink" Target="https://m.media-amazon.com/images/I/31YFd-LQ8rL._SY300_SX300_QL70_FMwebp_.jpg" TargetMode="External"/><Relationship Id="rId2140" Type="http://schemas.openxmlformats.org/officeDocument/2006/relationships/hyperlink" Target="https://www.amazon.in/SOFLIN-Electric-Automatic-Poacher-Steaming/dp/B07GMFY9QM/ref=sr_1_60?qid=1672923593&amp;s=kitchen&amp;sr=1-60" TargetMode="External"/><Relationship Id="rId461" Type="http://schemas.openxmlformats.org/officeDocument/2006/relationships/hyperlink" Target="https://m.media-amazon.com/images/W/WEBP_402378-T2/images/I/41AcG6PavXL._SX300_SY300_QL70_FMwebp_.jpg" TargetMode="External"/><Relationship Id="rId1294" Type="http://schemas.openxmlformats.org/officeDocument/2006/relationships/hyperlink" Target="https://www.amazon.in/SanDisk-Ultra-128-Drive-Black/dp/B07JJFSG2B/ref=sr_1_66?qid=1672902997&amp;s=computers&amp;sr=1-66" TargetMode="External"/><Relationship Id="rId2141" Type="http://schemas.openxmlformats.org/officeDocument/2006/relationships/hyperlink" Target="https://m.media-amazon.com/images/W/WEBP_402378-T1/images/I/41e3A7YKxeL._SX300_SY300_QL70_FMwebp_.jpg" TargetMode="External"/><Relationship Id="rId460" Type="http://schemas.openxmlformats.org/officeDocument/2006/relationships/hyperlink" Target="https://www.amazon.in/AGARO-Type-C-Charging-Braided-1-2Meters/dp/B07PFJ5VQD/ref=sr_1_251?qid=1672909136&amp;s=electronics&amp;sr=1-251" TargetMode="External"/><Relationship Id="rId1295" Type="http://schemas.openxmlformats.org/officeDocument/2006/relationships/hyperlink" Target="https://m.media-amazon.com/images/I/31-1GGUrjUL._SX300_SY300_QL70_FMwebp_.jpg" TargetMode="External"/><Relationship Id="rId2142" Type="http://schemas.openxmlformats.org/officeDocument/2006/relationships/hyperlink" Target="https://www.amazon.in/Lifelong-LLQH925-settings-operation-Indicator/dp/B0BGPN4GGH/ref=sr_1_62?qid=1672923593&amp;s=kitchen&amp;sr=1-62" TargetMode="External"/><Relationship Id="rId1296" Type="http://schemas.openxmlformats.org/officeDocument/2006/relationships/hyperlink" Target="https://www.amazon.in/Boult-Audio-Bluetooth-Environmental-Cancellation/dp/B09NR6G588/ref=sr_1_67?qid=1672902997&amp;s=computers&amp;sr=1-67" TargetMode="External"/><Relationship Id="rId2143" Type="http://schemas.openxmlformats.org/officeDocument/2006/relationships/hyperlink" Target="https://m.media-amazon.com/images/I/41twHEBU-LL._SX300_SY300_QL70_FMwebp_.jpg" TargetMode="External"/><Relationship Id="rId466" Type="http://schemas.openxmlformats.org/officeDocument/2006/relationships/hyperlink" Target="https://www.amazon.in/Sansui-Certified-Android-JSW55ASUHD-Mystique/dp/B09NNGHG22/ref=sr_1_254?qid=1672909136&amp;s=electronics&amp;sr=1-254" TargetMode="External"/><Relationship Id="rId1297" Type="http://schemas.openxmlformats.org/officeDocument/2006/relationships/hyperlink" Target="https://m.media-amazon.com/images/I/31959YGwwiL._SX300_SY300_QL70_FMwebp_.jpg" TargetMode="External"/><Relationship Id="rId2144" Type="http://schemas.openxmlformats.org/officeDocument/2006/relationships/hyperlink" Target="https://www.amazon.in/Amazon-Basics-Electric-Kettle-Stainless/dp/B0B2DZ5S6R/ref=sr_1_63?qid=1672923593&amp;s=kitchen&amp;sr=1-63" TargetMode="External"/><Relationship Id="rId465" Type="http://schemas.openxmlformats.org/officeDocument/2006/relationships/hyperlink" Target="https://m.media-amazon.com/images/I/51TJwbyAtNL._SX300_SY300_QL70_FMwebp_.jpg" TargetMode="External"/><Relationship Id="rId1298" Type="http://schemas.openxmlformats.org/officeDocument/2006/relationships/hyperlink" Target="https://www.amazon.in/DELL-WM118-Wireless-Optical-Mouse/dp/B07JPX9CR7/ref=sr_1_68?qid=1672902997&amp;s=computers&amp;sr=1-68" TargetMode="External"/><Relationship Id="rId2145" Type="http://schemas.openxmlformats.org/officeDocument/2006/relationships/hyperlink" Target="https://m.media-amazon.com/images/I/41LFdROYICL._SX300_SY300_QL70_FMwebp_.jpg" TargetMode="External"/><Relationship Id="rId464" Type="http://schemas.openxmlformats.org/officeDocument/2006/relationships/hyperlink" Target="https://www.amazon.in/Inches-Ultra-Smart-Android-L43M6-ES/dp/B09MJ77786/ref=sr_1_253?qid=1672909136&amp;s=electronics&amp;sr=1-253" TargetMode="External"/><Relationship Id="rId1299" Type="http://schemas.openxmlformats.org/officeDocument/2006/relationships/hyperlink" Target="https://m.media-amazon.com/images/I/41vEB+mY55L._SY300_SX300_.jpg" TargetMode="External"/><Relationship Id="rId2146" Type="http://schemas.openxmlformats.org/officeDocument/2006/relationships/hyperlink" Target="https://www.amazon.in/Prestige-Sandwich-Maker-PGMFD-01/dp/B07S851WX5/ref=sr_1_67?qid=1672923593&amp;s=kitchen&amp;sr=1-67" TargetMode="External"/><Relationship Id="rId463" Type="http://schemas.openxmlformats.org/officeDocument/2006/relationships/hyperlink" Target="https://images-na.ssl-images-amazon.com/images/W/WEBP_402378-T2/images/I/51Y4ApH7emL._SX300_SY300_QL70_FMwebp_.jpg" TargetMode="External"/><Relationship Id="rId2147" Type="http://schemas.openxmlformats.org/officeDocument/2006/relationships/hyperlink" Target="https://m.media-amazon.com/images/W/WEBP_402378-T1/images/I/31VoHcKK5ZL._SX300_SY300_QL70_FMwebp_.jpg" TargetMode="External"/><Relationship Id="rId2137" Type="http://schemas.openxmlformats.org/officeDocument/2006/relationships/hyperlink" Target="https://m.media-amazon.com/images/I/41vK2c5b-lL._SX300_SY300_QL70_FMwebp_.jpg" TargetMode="External"/><Relationship Id="rId2138" Type="http://schemas.openxmlformats.org/officeDocument/2006/relationships/hyperlink" Target="https://www.amazon.in/Butterfly-Jet-Elite-750-Watt-Grinder/dp/B07DGD4Z4C/ref=sr_1_59?qid=1672923593&amp;s=kitchen&amp;sr=1-59" TargetMode="External"/><Relationship Id="rId2139" Type="http://schemas.openxmlformats.org/officeDocument/2006/relationships/hyperlink" Target="https://m.media-amazon.com/images/I/31zTQCdL35S._SX300_SY300_QL70_FMwebp_.jpg" TargetMode="External"/><Relationship Id="rId459" Type="http://schemas.openxmlformats.org/officeDocument/2006/relationships/hyperlink" Target="https://m.media-amazon.com/images/W/WEBP_402378-T2/images/I/41rDN2Ylj1L._SX300_SY300_QL70_FMwebp_.jpg" TargetMode="External"/><Relationship Id="rId458" Type="http://schemas.openxmlformats.org/officeDocument/2006/relationships/hyperlink" Target="https://www.amazon.in/LTG-500-2Mtr-Cable-Metallic-Silver/dp/B0162LYSFS/ref=sr_1_250?qid=1672909136&amp;s=electronics&amp;sr=1-250" TargetMode="External"/><Relationship Id="rId457" Type="http://schemas.openxmlformats.org/officeDocument/2006/relationships/hyperlink" Target="https://m.media-amazon.com/images/I/41VKU5Lkg3L._SX300_SY300_QL70_FMwebp_.jpg" TargetMode="External"/><Relationship Id="rId456" Type="http://schemas.openxmlformats.org/officeDocument/2006/relationships/hyperlink" Target="https://www.amazon.in/RTSTM-Support-10-Meters-Devices/dp/B0718ZN31Q/ref=sr_1_249?qid=1672909136&amp;s=electronics&amp;sr=1-249" TargetMode="External"/><Relationship Id="rId1280" Type="http://schemas.openxmlformats.org/officeDocument/2006/relationships/hyperlink" Target="https://www.amazon.in/boAt-Bassheads-242-Wired-Earphones/dp/B08H9Z3XQW/ref=sr_1_58?qid=1672902997&amp;s=computers&amp;sr=1-58" TargetMode="External"/><Relationship Id="rId1281" Type="http://schemas.openxmlformats.org/officeDocument/2006/relationships/hyperlink" Target="https://m.media-amazon.com/images/W/WEBP_402378-T1/images/I/41jOKzw6-EL._SX300_SY300_QL70_FMwebp_.jpg" TargetMode="External"/><Relationship Id="rId451" Type="http://schemas.openxmlformats.org/officeDocument/2006/relationships/hyperlink" Target="https://m.media-amazon.com/images/W/WEBP_402378-T1/images/I/31KL5uYqVRL._SX300_SY300_QL70_FMwebp_.jpg" TargetMode="External"/><Relationship Id="rId1282" Type="http://schemas.openxmlformats.org/officeDocument/2006/relationships/hyperlink" Target="https://www.amazon.in/DIGITEK%C2%AE-DTR-260-GT-Flexible/dp/B08LPJZSSW/ref=sr_1_59?qid=1672902997&amp;s=computers&amp;sr=1-59" TargetMode="External"/><Relationship Id="rId450" Type="http://schemas.openxmlformats.org/officeDocument/2006/relationships/hyperlink" Target="https://www.amazon.in/TATASKY-Connection-Month-Basic-Installation/dp/B07YZG8PPY/ref=sr_1_245?qid=1672909136&amp;s=electronics&amp;sr=1-245" TargetMode="External"/><Relationship Id="rId1283" Type="http://schemas.openxmlformats.org/officeDocument/2006/relationships/hyperlink" Target="https://m.media-amazon.com/images/I/31R6RP26dzL._SY300_SX300_QL70_FMwebp_.jpg" TargetMode="External"/><Relationship Id="rId2130" Type="http://schemas.openxmlformats.org/officeDocument/2006/relationships/hyperlink" Target="https://www.amazon.in/Philips-Collection-HD4928-01-2100-Watt/dp/B00EDJJ7FS/ref=sr_1_54?qid=1672923593&amp;s=kitchen&amp;sr=1-54" TargetMode="External"/><Relationship Id="rId1284" Type="http://schemas.openxmlformats.org/officeDocument/2006/relationships/hyperlink" Target="https://www.amazon.in/Samsung-microSDXC-Memory-Adapter-MB-MC128KA/dp/B09MT84WV5/ref=sr_1_60?qid=1672902997&amp;s=computers&amp;sr=1-60" TargetMode="External"/><Relationship Id="rId2131" Type="http://schemas.openxmlformats.org/officeDocument/2006/relationships/hyperlink" Target="https://m.media-amazon.com/images/W/WEBP_402378-T2/images/I/41xXipZ7vjL._SX300_SY300_QL70_FMwebp_.jpg" TargetMode="External"/><Relationship Id="rId1285" Type="http://schemas.openxmlformats.org/officeDocument/2006/relationships/hyperlink" Target="https://m.media-amazon.com/images/I/31wOPjcSxlL._SX300_SY300_QL70_FMwebp_.jpg" TargetMode="External"/><Relationship Id="rId2132" Type="http://schemas.openxmlformats.org/officeDocument/2006/relationships/hyperlink" Target="https://www.amazon.in/Pigeon-Stovekraft-Acer-Plus-Induction/dp/B0832W3B7Q/ref=sr_1_55?qid=1672923593&amp;s=kitchen&amp;sr=1-55" TargetMode="External"/><Relationship Id="rId455" Type="http://schemas.openxmlformats.org/officeDocument/2006/relationships/hyperlink" Target="https://m.media-amazon.com/images/I/41+H-BiHBlS._SX300_SY300_.jpg" TargetMode="External"/><Relationship Id="rId1286" Type="http://schemas.openxmlformats.org/officeDocument/2006/relationships/hyperlink" Target="https://www.amazon.in/Solero-TB301-Charging-480Mbps-1-5-Meter/dp/B08Y1TFSP6/ref=sr_1_61?qid=1672902997&amp;s=computers&amp;sr=1-61" TargetMode="External"/><Relationship Id="rId2133" Type="http://schemas.openxmlformats.org/officeDocument/2006/relationships/hyperlink" Target="https://m.media-amazon.com/images/I/41NW-vJum5L._SX300_SY300_QL70_FMwebp_.jpg" TargetMode="External"/><Relationship Id="rId454" Type="http://schemas.openxmlformats.org/officeDocument/2006/relationships/hyperlink" Target="https://www.amazon.in/SoniVision-SA-D100-Theater-Compatible-RM-ANU156/dp/B08DCVRW98/ref=sr_1_247?qid=1672909136&amp;s=electronics&amp;sr=1-247" TargetMode="External"/><Relationship Id="rId1287" Type="http://schemas.openxmlformats.org/officeDocument/2006/relationships/hyperlink" Target="https://m.media-amazon.com/images/W/WEBP_402378-T1/images/I/41ZraPJKHYL._SY300_SX300_QL70_FMwebp_.jpg" TargetMode="External"/><Relationship Id="rId2134" Type="http://schemas.openxmlformats.org/officeDocument/2006/relationships/hyperlink" Target="https://www.amazon.in/Agaro-Esteem-Multi-Kettle-1-2/dp/B07WNK1FFN/ref=sr_1_56?qid=1672923593&amp;s=kitchen&amp;sr=1-56" TargetMode="External"/><Relationship Id="rId453" Type="http://schemas.openxmlformats.org/officeDocument/2006/relationships/hyperlink" Target="https://m.media-amazon.com/images/W/WEBP_402378-T1/images/I/31h559f7EaL._SX300_SY300_QL70_FMwebp_.jpg" TargetMode="External"/><Relationship Id="rId1288" Type="http://schemas.openxmlformats.org/officeDocument/2006/relationships/hyperlink" Target="https://www.amazon.in/805-Black-Original-Ink-Cartridge/dp/B08CYPB15D/ref=sr_1_62?qid=1672902997&amp;s=computers&amp;sr=1-62" TargetMode="External"/><Relationship Id="rId2135" Type="http://schemas.openxmlformats.org/officeDocument/2006/relationships/hyperlink" Target="https://m.media-amazon.com/images/W/WEBP_402378-T1/images/I/41B-iX4Pf5L._SX300_SY300_QL70_FMwebp_.jpg" TargetMode="External"/><Relationship Id="rId452" Type="http://schemas.openxmlformats.org/officeDocument/2006/relationships/hyperlink" Target="https://www.amazon.in/Remote-Compatible-Samsung-Control-Works/dp/B09H39KTTB/ref=sr_1_246?qid=1672909136&amp;s=electronics&amp;sr=1-246" TargetMode="External"/><Relationship Id="rId1289" Type="http://schemas.openxmlformats.org/officeDocument/2006/relationships/hyperlink" Target="https://m.media-amazon.com/images/I/41nf9n-v3pL._SX300_SY300_QL70_FMwebp_.jpg" TargetMode="External"/><Relationship Id="rId2136" Type="http://schemas.openxmlformats.org/officeDocument/2006/relationships/hyperlink" Target="https://www.amazon.in/Bajaj-Minor-1000-Watt-Room-Heater/dp/B009P2LK08/ref=sr_1_57?qid=1672923593&amp;s=kitchen&amp;sr=1-57" TargetMode="External"/><Relationship Id="rId491" Type="http://schemas.openxmlformats.org/officeDocument/2006/relationships/hyperlink" Target="https://m.media-amazon.com/images/I/412XfBAEikL._SX300_SY300_QL70_FMwebp_.jpg" TargetMode="External"/><Relationship Id="rId490" Type="http://schemas.openxmlformats.org/officeDocument/2006/relationships/hyperlink" Target="https://www.amazon.in/Electvision-Remote-Control-Compatible-Without/dp/B098TV3L96/ref=sr_1_279?qid=1672909138&amp;s=electronics&amp;sr=1-279" TargetMode="External"/><Relationship Id="rId489" Type="http://schemas.openxmlformats.org/officeDocument/2006/relationships/hyperlink" Target="https://m.media-amazon.com/images/W/WEBP_402378-T2/images/I/41rEpW57SyL._SX300_SY300_QL70_FMwebp_.jpg" TargetMode="External"/><Relationship Id="rId2160" Type="http://schemas.openxmlformats.org/officeDocument/2006/relationships/hyperlink" Target="https://www.amazon.in/PHILIPS-Handheld-Garment-STH3000-20/dp/B08TM71L54/ref=sr_1_77?qid=1672923593&amp;s=kitchen&amp;sr=1-77" TargetMode="External"/><Relationship Id="rId2161" Type="http://schemas.openxmlformats.org/officeDocument/2006/relationships/hyperlink" Target="https://m.media-amazon.com/images/W/WEBP_402378-T1/images/I/51ey0zzictL._SX300_SY300_QL70_FMwebp_.jpg" TargetMode="External"/><Relationship Id="rId484" Type="http://schemas.openxmlformats.org/officeDocument/2006/relationships/hyperlink" Target="https://www.amazon.in/Wayona-Braided-Charger-Charging-Samsung/dp/B081FJWN52/ref=sr_1_273?qid=1672909138&amp;s=electronics&amp;sr=1-273" TargetMode="External"/><Relationship Id="rId2162" Type="http://schemas.openxmlformats.org/officeDocument/2006/relationships/hyperlink" Target="https://www.amazon.in/Wall-Outlet-Electric-Heaters-Bedroom-bathrooms/dp/B0BPBXNQQT/ref=sr_1_78?qid=1672923593&amp;s=kitchen&amp;sr=1-78" TargetMode="External"/><Relationship Id="rId483" Type="http://schemas.openxmlformats.org/officeDocument/2006/relationships/hyperlink" Target="https://m.media-amazon.com/images/I/41etMsrKqTL._SX300_SY300_QL70_FMwebp_.jpg" TargetMode="External"/><Relationship Id="rId2163" Type="http://schemas.openxmlformats.org/officeDocument/2006/relationships/hyperlink" Target="https://m.media-amazon.com/images/I/41gZhEcCCQL._SX300_SY300_QL70_FMwebp_.jpg" TargetMode="External"/><Relationship Id="rId482" Type="http://schemas.openxmlformats.org/officeDocument/2006/relationships/hyperlink" Target="https://www.amazon.in/Ambrane-Charging-Neckband-Wireless-ACT/dp/B09YLX91QR/ref=sr_1_272?qid=1672909138&amp;s=electronics&amp;sr=1-272" TargetMode="External"/><Relationship Id="rId2164" Type="http://schemas.openxmlformats.org/officeDocument/2006/relationships/hyperlink" Target="https://www.amazon.in/Wonderchef-Nutri-Blend-Watts-Juicer-Grinder/dp/B00W56GLOQ/ref=sr_1_76?qid=1672923595&amp;s=kitchen&amp;sr=1-76" TargetMode="External"/><Relationship Id="rId481" Type="http://schemas.openxmlformats.org/officeDocument/2006/relationships/hyperlink" Target="https://m.media-amazon.com/images/W/WEBP_402378-T2/images/I/31VemHkewfL._SX300_SY300_QL70_FMwebp_.jpg" TargetMode="External"/><Relationship Id="rId2165" Type="http://schemas.openxmlformats.org/officeDocument/2006/relationships/hyperlink" Target="https://m.media-amazon.com/images/W/WEBP_402378-T2/images/I/31WXnM9XIYL._SX300_SY300_QL70_FMwebp_.jpg" TargetMode="External"/><Relationship Id="rId488" Type="http://schemas.openxmlformats.org/officeDocument/2006/relationships/hyperlink" Target="https://www.amazon.in/Smashtronics%C2%AE-Silicone-Firestick-Control-Shockproof/dp/B09L835C3V/ref=sr_1_276?qid=1672909138&amp;s=electronics&amp;sr=1-276" TargetMode="External"/><Relationship Id="rId2166" Type="http://schemas.openxmlformats.org/officeDocument/2006/relationships/hyperlink" Target="https://www.amazon.in/Armour-AR1100WB-1100-Watt-Soleplate-Purple/dp/B0883KDSXC/ref=sr_1_77?qid=1672923595&amp;s=kitchen&amp;sr=1-77" TargetMode="External"/><Relationship Id="rId487" Type="http://schemas.openxmlformats.org/officeDocument/2006/relationships/hyperlink" Target="https://m.media-amazon.com/images/W/WEBP_402378-T2/images/I/31dENZ1gQVL._SX300_SY300_QL70_FMwebp_.jpg" TargetMode="External"/><Relationship Id="rId2167" Type="http://schemas.openxmlformats.org/officeDocument/2006/relationships/hyperlink" Target="https://m.media-amazon.com/images/I/41cxgOxlbYL._SX300_SY300_QL70_FMwebp_.jpg" TargetMode="External"/><Relationship Id="rId486" Type="http://schemas.openxmlformats.org/officeDocument/2006/relationships/hyperlink" Target="https://www.amazon.in/Maxicom-B-28-Universal-Bracket-inches/dp/B0758F7KK7/ref=sr_1_274?qid=1672909138&amp;s=electronics&amp;sr=1-274" TargetMode="External"/><Relationship Id="rId2168" Type="http://schemas.openxmlformats.org/officeDocument/2006/relationships/hyperlink" Target="https://www.amazon.in/Butterfly-EKN-1-5-Litre-Kettle-Silver/dp/B078V8R9BS/ref=sr_1_78?qid=1672923595&amp;s=kitchen&amp;sr=1-78" TargetMode="External"/><Relationship Id="rId485" Type="http://schemas.openxmlformats.org/officeDocument/2006/relationships/hyperlink" Target="https://m.media-amazon.com/images/I/41js3ITzVHL._SY300_SX300_QL70_FMwebp_.jpg" TargetMode="External"/><Relationship Id="rId2169" Type="http://schemas.openxmlformats.org/officeDocument/2006/relationships/hyperlink" Target="https://m.media-amazon.com/images/W/WEBP_402378-T1/images/I/31Tz8DcmevL._SX300_SY300_QL70_FMwebp_.jpg" TargetMode="External"/><Relationship Id="rId2159" Type="http://schemas.openxmlformats.org/officeDocument/2006/relationships/hyperlink" Target="https://m.media-amazon.com/images/W/WEBP_402378-T2/images/I/31LsgYDJNkL._SX300_SY300_QL70_FMwebp_.jpg" TargetMode="External"/><Relationship Id="rId480" Type="http://schemas.openxmlformats.org/officeDocument/2006/relationships/hyperlink" Target="https://www.amazon.in/AmazonBasics-16-Gauge-Speaker-Wire-Feet/dp/B006LW0WDQ/ref=sr_1_263?qid=1672909136&amp;s=electronics&amp;sr=1-263" TargetMode="External"/><Relationship Id="rId479" Type="http://schemas.openxmlformats.org/officeDocument/2006/relationships/hyperlink" Target="https://m.media-amazon.com/images/W/WEBP_402378-T2/images/I/41vJcrdr5mL._SY300_SX300_QL70_FMwebp_.jpg" TargetMode="External"/><Relationship Id="rId478" Type="http://schemas.openxmlformats.org/officeDocument/2006/relationships/hyperlink" Target="https://www.amazon.in/Charging-Certified-Lightning-Transfer-Iphone12/dp/B09G5TSGXV/ref=sr_1_260?qid=1672909136&amp;s=electronics&amp;sr=1-260" TargetMode="External"/><Relationship Id="rId2150" Type="http://schemas.openxmlformats.org/officeDocument/2006/relationships/hyperlink" Target="https://www.amazon.in/Lifelong-LLFH921-Overheating-Protection-Certified/dp/B09LV1CMGH/ref=sr_1_70?qid=1672923593&amp;s=kitchen&amp;sr=1-70" TargetMode="External"/><Relationship Id="rId473" Type="http://schemas.openxmlformats.org/officeDocument/2006/relationships/hyperlink" Target="https://m.media-amazon.com/images/I/31DRQ+kgWaL._SY300_SX300_.jpg" TargetMode="External"/><Relationship Id="rId2151" Type="http://schemas.openxmlformats.org/officeDocument/2006/relationships/hyperlink" Target="https://m.media-amazon.com/images/I/41SkG6Puq5L._SX300_SY300_QL70_FMwebp_.jpg" TargetMode="External"/><Relationship Id="rId472" Type="http://schemas.openxmlformats.org/officeDocument/2006/relationships/hyperlink" Target="https://www.amazon.in/Belkin-USB-C-Charging-USB-IF-Certified/dp/B084MZYBTV/ref=sr_1_257?qid=1672909136&amp;s=electronics&amp;sr=1-257" TargetMode="External"/><Relationship Id="rId2152" Type="http://schemas.openxmlformats.org/officeDocument/2006/relationships/hyperlink" Target="https://www.amazon.in/Philips-GC181-Heavy-Weight-1000-Watt/dp/B01EY310UM/ref=sr_1_71?qid=1672923593&amp;s=kitchen&amp;sr=1-71" TargetMode="External"/><Relationship Id="rId471" Type="http://schemas.openxmlformats.org/officeDocument/2006/relationships/hyperlink" Target="https://m.media-amazon.com/images/I/21DySoa1X+L._SY300_SX300_.jpg" TargetMode="External"/><Relationship Id="rId2153" Type="http://schemas.openxmlformats.org/officeDocument/2006/relationships/hyperlink" Target="https://m.media-amazon.com/images/I/41KeuNgJDiL._SX300_SY300_QL70_FMwebp_.jpg" TargetMode="External"/><Relationship Id="rId470" Type="http://schemas.openxmlformats.org/officeDocument/2006/relationships/hyperlink" Target="https://www.amazon.in/Zebronics-charging-capacity-durability-Black/dp/B0B65P827P/ref=sr_1_256?qid=1672909136&amp;s=electronics&amp;sr=1-256" TargetMode="External"/><Relationship Id="rId2154" Type="http://schemas.openxmlformats.org/officeDocument/2006/relationships/hyperlink" Target="https://www.amazon.in/Bulfyss-Rechargeable-Effectively-Cashmere-Warranty/dp/B09NL7LBWT/ref=sr_1_74?qid=1672923593&amp;s=kitchen&amp;sr=1-74" TargetMode="External"/><Relationship Id="rId477" Type="http://schemas.openxmlformats.org/officeDocument/2006/relationships/hyperlink" Target="https://m.media-amazon.com/images/W/WEBP_402378-T2/images/I/41FQPJ+s61L._SX342_SY445_.jpg" TargetMode="External"/><Relationship Id="rId2155" Type="http://schemas.openxmlformats.org/officeDocument/2006/relationships/hyperlink" Target="https://m.media-amazon.com/images/I/31DA6bcvbfL._SY300_SX300_QL70_FMwebp_.jpg" TargetMode="External"/><Relationship Id="rId476" Type="http://schemas.openxmlformats.org/officeDocument/2006/relationships/hyperlink" Target="https://www.amazon.in/Wayona-Braided-Charging-Lightening-Compatible/dp/B0B5F3YZY4/ref=sr_1_259?qid=1672909136&amp;s=electronics&amp;sr=1-259" TargetMode="External"/><Relationship Id="rId2156" Type="http://schemas.openxmlformats.org/officeDocument/2006/relationships/hyperlink" Target="https://www.amazon.in/Bajaj-DX-1000-Watt-Dry-Iron/dp/B008YW8M0G/ref=sr_1_75?qid=1672923593&amp;s=kitchen&amp;sr=1-75" TargetMode="External"/><Relationship Id="rId475" Type="http://schemas.openxmlformats.org/officeDocument/2006/relationships/hyperlink" Target="https://m.media-amazon.com/images/W/WEBP_402378-T2/images/I/31MQ2YXMb4L._SY445_SX342_QL70_FMwebp_.jpg" TargetMode="External"/><Relationship Id="rId2157" Type="http://schemas.openxmlformats.org/officeDocument/2006/relationships/hyperlink" Target="https://m.media-amazon.com/images/W/WEBP_402378-T1/images/I/31YrFqskR7L._SX300_SY300_QL70_FMwebp_.jpg" TargetMode="External"/><Relationship Id="rId474" Type="http://schemas.openxmlformats.org/officeDocument/2006/relationships/hyperlink" Target="https://www.amazon.in/RC802V-Compatible-43S6500FS-49S6800FS-Non-Bluetooth/dp/B097ZQTDVZ/ref=sr_1_258?qid=1672909136&amp;s=electronics&amp;sr=1-258" TargetMode="External"/><Relationship Id="rId2158" Type="http://schemas.openxmlformats.org/officeDocument/2006/relationships/hyperlink" Target="https://www.amazon.in/Bajaj-Shakti-Heater-Multiple-Safety/dp/B097R3XH9R/ref=sr_1_76?qid=1672923593&amp;s=kitchen&amp;sr=1-76" TargetMode="External"/><Relationship Id="rId1257" Type="http://schemas.openxmlformats.org/officeDocument/2006/relationships/hyperlink" Target="https://m.media-amazon.com/images/W/WEBP_402378-T1/images/I/41V5FtEWPkL._SX300_SY300_QL70_FMwebp_.jpg" TargetMode="External"/><Relationship Id="rId2104" Type="http://schemas.openxmlformats.org/officeDocument/2006/relationships/hyperlink" Target="https://www.amazon.in/Bajaj-1500-Watt-Immersion-Heater-Plug/dp/B00ABMASXG/ref=sr_1_38?qid=1672923592&amp;s=kitchen&amp;sr=1-38" TargetMode="External"/><Relationship Id="rId2588" Type="http://schemas.openxmlformats.org/officeDocument/2006/relationships/hyperlink" Target="https://www.amazon.in/Melbon-Blower-Heater-2000-Watt-White/dp/B09P1MFKG1/ref=sr_1_313?qid=1672923607&amp;s=kitchen&amp;sr=1-313" TargetMode="External"/><Relationship Id="rId1258" Type="http://schemas.openxmlformats.org/officeDocument/2006/relationships/hyperlink" Target="https://www.amazon.in/Deuce-300-Resistant-Tangle-Free-Transmission/dp/B08HDJ86NZ/ref=sr_1_47?qid=1672902996&amp;s=computers&amp;sr=1-47" TargetMode="External"/><Relationship Id="rId2105" Type="http://schemas.openxmlformats.org/officeDocument/2006/relationships/hyperlink" Target="https://m.media-amazon.com/images/W/WEBP_402378-T1/images/I/317ws2QblnL._SX300_SY300_QL70_FMwebp_.jpg" TargetMode="External"/><Relationship Id="rId2589" Type="http://schemas.openxmlformats.org/officeDocument/2006/relationships/hyperlink" Target="https://m.media-amazon.com/images/I/51CyJ9dUiWL._SX300_SY300_QL70_FMwebp_.jpg" TargetMode="External"/><Relationship Id="rId1259" Type="http://schemas.openxmlformats.org/officeDocument/2006/relationships/hyperlink" Target="https://m.media-amazon.com/images/I/41UUBwBt05S._SX300_SY300_QL70_FMwebp_.jpg" TargetMode="External"/><Relationship Id="rId2106" Type="http://schemas.openxmlformats.org/officeDocument/2006/relationships/hyperlink" Target="https://www.amazon.in/Inalsa-Electric-Kettle-Absa-1500W-Capacity/dp/B07QDSN9V6/ref=sr_1_39?qid=1672923592&amp;s=kitchen&amp;sr=1-39" TargetMode="External"/><Relationship Id="rId2107" Type="http://schemas.openxmlformats.org/officeDocument/2006/relationships/hyperlink" Target="https://m.media-amazon.com/images/I/41Y8kHM144L._SY300_SX300_QL70_FMwebp_.jpg" TargetMode="External"/><Relationship Id="rId2108" Type="http://schemas.openxmlformats.org/officeDocument/2006/relationships/hyperlink" Target="https://www.amazon.in/Prestige-PIC-20-Induction-Cooktop/dp/B00YMJ0OI8/ref=sr_1_43?qid=1672923592&amp;s=kitchen&amp;sr=1-43" TargetMode="External"/><Relationship Id="rId2109" Type="http://schemas.openxmlformats.org/officeDocument/2006/relationships/hyperlink" Target="https://m.media-amazon.com/images/I/31Jad8ITgaL._SX300_SY300_QL70_FMwebp_.jpg" TargetMode="External"/><Relationship Id="rId426" Type="http://schemas.openxmlformats.org/officeDocument/2006/relationships/hyperlink" Target="https://www.amazon.in/AmazonBasics-Extension-Cable-2-Pack-Female/dp/B00NH13Q8W/ref=sr_1_233?qid=1672909135&amp;s=electronics&amp;sr=1-233" TargetMode="External"/><Relationship Id="rId425" Type="http://schemas.openxmlformats.org/officeDocument/2006/relationships/hyperlink" Target="https://m.media-amazon.com/images/I/41WuKPTQhTL._SY300_SX300_QL70_FMwebp_.jpg" TargetMode="External"/><Relationship Id="rId424" Type="http://schemas.openxmlformats.org/officeDocument/2006/relationships/hyperlink" Target="https://www.amazon.in/Tata-Remote-Control-Compatible-tatasky/dp/B08RHPDNVV/ref=sr_1_232?qid=1672909135&amp;s=electronics&amp;sr=1-232" TargetMode="External"/><Relationship Id="rId423" Type="http://schemas.openxmlformats.org/officeDocument/2006/relationships/hyperlink" Target="https://m.media-amazon.com/images/W/WEBP_402378-T1/images/I/317Uu2STldL._SX300_SY300_QL70_FMwebp_.jpg" TargetMode="External"/><Relationship Id="rId429" Type="http://schemas.openxmlformats.org/officeDocument/2006/relationships/hyperlink" Target="https://m.media-amazon.com/images/I/31QdoA5bJAL._SX300_SY300_QL70_FMwebp_.jpg" TargetMode="External"/><Relationship Id="rId428" Type="http://schemas.openxmlformats.org/officeDocument/2006/relationships/hyperlink" Target="https://www.amazon.in/Amazon-Basics-Lightning-Certified-Charging/dp/B0B8SSZ76F/ref=sr_1_234?qid=1672909135&amp;s=electronics&amp;sr=1-234" TargetMode="External"/><Relationship Id="rId427" Type="http://schemas.openxmlformats.org/officeDocument/2006/relationships/hyperlink" Target="https://m.media-amazon.com/images/I/31f4cZdDnJL._SX300_SY300_QL70_FMwebp_.jpg" TargetMode="External"/><Relationship Id="rId2580" Type="http://schemas.openxmlformats.org/officeDocument/2006/relationships/hyperlink" Target="https://www.amazon.in/Aquadpure-Copper-ADJUSTER-Purifier-Technology/dp/B0BJ966M5K/ref=sr_1_308?qid=1672923607&amp;s=kitchen&amp;sr=1-308" TargetMode="External"/><Relationship Id="rId1250" Type="http://schemas.openxmlformats.org/officeDocument/2006/relationships/hyperlink" Target="https://www.amazon.in/Noise-ColorFit-Bluetooth-Fully-Functional-Brightness/dp/B09ZQK9X8G/ref=sr_1_43?qid=1672902996&amp;s=computers&amp;sr=1-43" TargetMode="External"/><Relationship Id="rId2581" Type="http://schemas.openxmlformats.org/officeDocument/2006/relationships/hyperlink" Target="https://m.media-amazon.com/images/I/41EuzetRjTL._SX300_SY300_QL70_FMwebp_.jpg" TargetMode="External"/><Relationship Id="rId1251" Type="http://schemas.openxmlformats.org/officeDocument/2006/relationships/hyperlink" Target="https://m.media-amazon.com/images/I/41igriVLabS._SX300_SY300_QL70_FMwebp_.jpg" TargetMode="External"/><Relationship Id="rId2582" Type="http://schemas.openxmlformats.org/officeDocument/2006/relationships/hyperlink" Target="https://www.amazon.in/AmazonBasics-Drip-Coffee-Maker-Black/dp/B086GVRP63/ref=sr_1_309?qid=1672923607&amp;s=kitchen&amp;sr=1-309" TargetMode="External"/><Relationship Id="rId1252" Type="http://schemas.openxmlformats.org/officeDocument/2006/relationships/hyperlink" Target="https://www.amazon.in/Seagate-Expansion-1TB-External-HDD/dp/B08ZJDWTJ1/ref=sr_1_44?qid=1672902996&amp;s=computers&amp;sr=1-44" TargetMode="External"/><Relationship Id="rId2583" Type="http://schemas.openxmlformats.org/officeDocument/2006/relationships/hyperlink" Target="https://m.media-amazon.com/images/I/31vL9-jaaJL._SX300_SY300_QL70_FMwebp_.jpg" TargetMode="External"/><Relationship Id="rId422" Type="http://schemas.openxmlformats.org/officeDocument/2006/relationships/hyperlink" Target="https://www.amazon.in/WZATCO-Pixel-Portable-Projector-Compatible/dp/B0BLV1GNLN/ref=sr_1_231?qid=1672909135&amp;s=electronics&amp;sr=1-231" TargetMode="External"/><Relationship Id="rId1253" Type="http://schemas.openxmlformats.org/officeDocument/2006/relationships/hyperlink" Target="https://m.media-amazon.com/images/W/WEBP_402378-T1/images/I/31XFxTn1DCL._SX300_SY300_QL70_FMwebp_.jpg" TargetMode="External"/><Relationship Id="rId2100" Type="http://schemas.openxmlformats.org/officeDocument/2006/relationships/hyperlink" Target="https://www.amazon.in/Lifelong-LLQH922-Certified-Overheating-Protection/dp/B09LQH3SD9/ref=sr_1_36?qid=1672923592&amp;s=kitchen&amp;sr=1-36" TargetMode="External"/><Relationship Id="rId2584" Type="http://schemas.openxmlformats.org/officeDocument/2006/relationships/hyperlink" Target="https://www.amazon.in/Crompton-Delight-Circulator-Heater-Settings/dp/B08MVXPTDG/ref=sr_1_311?qid=1672923607&amp;s=kitchen&amp;sr=1-311" TargetMode="External"/><Relationship Id="rId421" Type="http://schemas.openxmlformats.org/officeDocument/2006/relationships/hyperlink" Target="https://m.media-amazon.com/images/I/41p+lllC3HL._SY300_SX300_.jpg" TargetMode="External"/><Relationship Id="rId1254" Type="http://schemas.openxmlformats.org/officeDocument/2006/relationships/hyperlink" Target="https://www.amazon.in/HP-Webcam-Wide-Angle-Calling-Microsoft/dp/B08FTFXNNB/ref=sr_1_45?qid=1672902996&amp;s=computers&amp;sr=1-45" TargetMode="External"/><Relationship Id="rId2101" Type="http://schemas.openxmlformats.org/officeDocument/2006/relationships/hyperlink" Target="https://m.media-amazon.com/images/I/51oPN7WqUwL._SY300_SX300_QL70_FMwebp_.jpg" TargetMode="External"/><Relationship Id="rId2585" Type="http://schemas.openxmlformats.org/officeDocument/2006/relationships/hyperlink" Target="https://m.media-amazon.com/images/I/41OZjIUftuL._SX300_SY300_QL70_FMwebp_.jpg" TargetMode="External"/><Relationship Id="rId420" Type="http://schemas.openxmlformats.org/officeDocument/2006/relationships/hyperlink" Target="https://www.amazon.in/Tata-Sky-Universal-Remote-Compatible/dp/B08CKW1KH9/ref=sr_1_230?qid=1672909135&amp;s=electronics&amp;sr=1-230" TargetMode="External"/><Relationship Id="rId1255" Type="http://schemas.openxmlformats.org/officeDocument/2006/relationships/hyperlink" Target="https://m.media-amazon.com/images/I/31HWJqJdtjL._SX300_SY300_QL70_FMwebp_.jpg" TargetMode="External"/><Relationship Id="rId2102" Type="http://schemas.openxmlformats.org/officeDocument/2006/relationships/hyperlink" Target="https://www.amazon.in/Remover-Sweaters-Blankets-Jackets-Carpets/dp/B09KNMLH4Y/ref=sr_1_37_mod_primary_new?qid=1672923592&amp;s=kitchen&amp;sbo=RZvfv%2F%2FHxDF%2BO5021pAnSA%3D%3D&amp;sr=1-37" TargetMode="External"/><Relationship Id="rId2586" Type="http://schemas.openxmlformats.org/officeDocument/2006/relationships/hyperlink" Target="https://www.amazon.in/HANEUL-2000-Watt-Heater-HN-2500-Thermoset/dp/B0BMZ6SY89/ref=sr_1_312?qid=1672923607&amp;s=kitchen&amp;sr=1-312" TargetMode="External"/><Relationship Id="rId1256" Type="http://schemas.openxmlformats.org/officeDocument/2006/relationships/hyperlink" Target="https://www.amazon.in/ZEBRONICS-Zeb-Dash-Wireless-Receiver-Buttons/dp/B08YDFX7Y1/ref=sr_1_46?qid=1672902996&amp;s=computers&amp;sr=1-46" TargetMode="External"/><Relationship Id="rId2103" Type="http://schemas.openxmlformats.org/officeDocument/2006/relationships/hyperlink" Target="https://m.media-amazon.com/images/W/WEBP_402378-T2/images/I/31Q16tE2voL._SX300_SY300_QL70_FMwebp_.jpg" TargetMode="External"/><Relationship Id="rId2587" Type="http://schemas.openxmlformats.org/officeDocument/2006/relationships/hyperlink" Target="https://m.media-amazon.com/images/I/41xLjSyJtYL._SX300_SY300_QL70_FMwebp_.jpg" TargetMode="External"/><Relationship Id="rId1246" Type="http://schemas.openxmlformats.org/officeDocument/2006/relationships/hyperlink" Target="https://www.amazon.in/Ambrane-Unbreakable-Charging-Braided-Cable/dp/B098NS6PVG/ref=sr_1_41?qid=1672902996&amp;s=computers&amp;sr=1-41" TargetMode="External"/><Relationship Id="rId2577" Type="http://schemas.openxmlformats.org/officeDocument/2006/relationships/hyperlink" Target="https://m.media-amazon.com/images/I/41yPeG8kXxL._SX300_SY300_QL70_FMwebp_.jpg" TargetMode="External"/><Relationship Id="rId1247" Type="http://schemas.openxmlformats.org/officeDocument/2006/relationships/hyperlink" Target="https://m.media-amazon.com/images/W/WEBP_402378-T1/images/I/31IvNJZnmdL._SY445_SX342_QL70_FMwebp_.jpg" TargetMode="External"/><Relationship Id="rId2578" Type="http://schemas.openxmlformats.org/officeDocument/2006/relationships/hyperlink" Target="https://www.amazon.in/Plastic-Powermatic-Jar-Juicer-Grinder-Chutney/dp/B07Y9PY6Y1/ref=sr_1_307?qid=1672923607&amp;s=kitchen&amp;sr=1-307" TargetMode="External"/><Relationship Id="rId1248" Type="http://schemas.openxmlformats.org/officeDocument/2006/relationships/hyperlink" Target="https://www.amazon.in/Sounce-iPhone-Charging-Compatible-Devices/dp/B096MSW6CT/ref=sr_1_42?qid=1672902996&amp;s=computers&amp;sr=1-42" TargetMode="External"/><Relationship Id="rId2579" Type="http://schemas.openxmlformats.org/officeDocument/2006/relationships/hyperlink" Target="https://m.media-amazon.com/images/W/WEBP_402378-T1/images/I/41ZvKRULvDL._SY445_SX342_QL70_FMwebp_.jpg" TargetMode="External"/><Relationship Id="rId1249" Type="http://schemas.openxmlformats.org/officeDocument/2006/relationships/hyperlink" Target="https://m.media-amazon.com/images/I/413x7j3Z30L._SX300_SY300_QL70_FMwebp_.jpg" TargetMode="External"/><Relationship Id="rId415" Type="http://schemas.openxmlformats.org/officeDocument/2006/relationships/hyperlink" Target="https://m.media-amazon.com/images/I/31wPIFxnDaL._SY445_SX342_QL70_FMwebp_.jpg" TargetMode="External"/><Relationship Id="rId899" Type="http://schemas.openxmlformats.org/officeDocument/2006/relationships/hyperlink" Target="https://m.media-amazon.com/images/I/31-hWNXDxiL._SX300_SY300_QL70_ML2_.jpg" TargetMode="External"/><Relationship Id="rId414" Type="http://schemas.openxmlformats.org/officeDocument/2006/relationships/hyperlink" Target="https://www.amazon.in/TCL-inches-Certified-Android-32S615/dp/B09ZPJT8B2/ref=sr_1_227?qid=1672909135&amp;s=electronics&amp;sr=1-227" TargetMode="External"/><Relationship Id="rId898" Type="http://schemas.openxmlformats.org/officeDocument/2006/relationships/hyperlink" Target="https://www.amazon.in/Noise-ColorFit-Smartwatch-Monitoring-Waterproof/dp/B097R25DP7/ref=sr_1_124?qid=1672895777&amp;s=electronics&amp;sr=1-124" TargetMode="External"/><Relationship Id="rId413" Type="http://schemas.openxmlformats.org/officeDocument/2006/relationships/hyperlink" Target="https://m.media-amazon.com/images/I/51lDlqmDxQL._SY300_SX300_QL70_FMwebp_.jpg" TargetMode="External"/><Relationship Id="rId897" Type="http://schemas.openxmlformats.org/officeDocument/2006/relationships/hyperlink" Target="https://m.media-amazon.com/images/I/41XH-IpxCQL._SX300_SY300_QL70_ML2_.jpg" TargetMode="External"/><Relationship Id="rId412" Type="http://schemas.openxmlformats.org/officeDocument/2006/relationships/hyperlink" Target="https://www.amazon.in/Amkette-Charging-Cable-iPhone-Touch/dp/B00RGLI0ZS/ref=sr_1_226?qid=1672909135&amp;s=electronics&amp;sr=1-226" TargetMode="External"/><Relationship Id="rId896" Type="http://schemas.openxmlformats.org/officeDocument/2006/relationships/hyperlink" Target="https://www.amazon.in/Spigen-Tempered-Screen-Protector-iPhone/dp/B095RTJH1M/ref=sr_1_123?qid=1672895777&amp;s=electronics&amp;sr=1-123" TargetMode="External"/><Relationship Id="rId419" Type="http://schemas.openxmlformats.org/officeDocument/2006/relationships/hyperlink" Target="https://m.media-amazon.com/images/W/WEBP_402378-T2/images/I/416A01cyQYL._SX300_SY300_QL70_FMwebp_.jpg" TargetMode="External"/><Relationship Id="rId418" Type="http://schemas.openxmlformats.org/officeDocument/2006/relationships/hyperlink" Target="https://www.amazon.in/MYVN-Fast-Charging-Compatible-iPhone-Devices/dp/B095244Q22/ref=sr_1_229?qid=1672909135&amp;s=electronics&amp;sr=1-229" TargetMode="External"/><Relationship Id="rId417" Type="http://schemas.openxmlformats.org/officeDocument/2006/relationships/hyperlink" Target="https://m.media-amazon.com/images/W/WEBP_402378-T2/images/I/31xucq3GGyL._SX300_SY300_QL70_FMwebp_.jpg" TargetMode="External"/><Relationship Id="rId416" Type="http://schemas.openxmlformats.org/officeDocument/2006/relationships/hyperlink" Target="https://www.amazon.in/POPIO-Charging-Cable-OnePlus-Devices/dp/B07HZ2QCGR/ref=sr_1_228?qid=1672909135&amp;s=electronics&amp;sr=1-228" TargetMode="External"/><Relationship Id="rId891" Type="http://schemas.openxmlformats.org/officeDocument/2006/relationships/hyperlink" Target="https://m.media-amazon.com/images/I/41fNkwj-vnL._SX300_SY300_QL70_ML2_.jpg" TargetMode="External"/><Relationship Id="rId890" Type="http://schemas.openxmlformats.org/officeDocument/2006/relationships/hyperlink" Target="https://www.amazon.in/Ambrane-Multi-Layer-Protection-Li-Polymer-Stylo-10k/dp/B09MZCQYHZ/ref=sr_1_120?qid=1672895777&amp;s=electronics&amp;sr=1-120" TargetMode="External"/><Relationship Id="rId2570" Type="http://schemas.openxmlformats.org/officeDocument/2006/relationships/hyperlink" Target="https://www.amazon.in/SM1301-Sandwich-Detachable-Plates-Waffle/dp/B09XRBJ94N/ref=sr_1_300?qid=1672923607&amp;s=kitchen&amp;sr=1-300" TargetMode="External"/><Relationship Id="rId1240" Type="http://schemas.openxmlformats.org/officeDocument/2006/relationships/hyperlink" Target="https://www.amazon.in/Fire-Boltt-Smartwatch-Resolution-Connection-Assistance/dp/B0B3N7LR6K/ref=sr_1_38?qid=1672902996&amp;s=computers&amp;sr=1-38" TargetMode="External"/><Relationship Id="rId2571" Type="http://schemas.openxmlformats.org/officeDocument/2006/relationships/hyperlink" Target="https://m.media-amazon.com/images/W/WEBP_402378-T1/images/I/414PLTPvJBL._SX300_SY300_QL70_FMwebp_.jpg" TargetMode="External"/><Relationship Id="rId1241" Type="http://schemas.openxmlformats.org/officeDocument/2006/relationships/hyperlink" Target="https://m.media-amazon.com/images/I/41dNRo8Hu8L._SX300_SY300_QL70_FMwebp_.jpg" TargetMode="External"/><Relationship Id="rId2572" Type="http://schemas.openxmlformats.org/officeDocument/2006/relationships/hyperlink" Target="https://www.amazon.in/Inalsa-Micro-WD10-1000W-Multifunction-Resistant/dp/B07SLNG3LW/ref=sr_1_301?qid=1672923607&amp;s=kitchen&amp;sr=1-301" TargetMode="External"/><Relationship Id="rId411" Type="http://schemas.openxmlformats.org/officeDocument/2006/relationships/hyperlink" Target="https://m.media-amazon.com/images/I/31Lqjmed98L._SX300_SY300_QL70_FMwebp_.jpg" TargetMode="External"/><Relationship Id="rId895" Type="http://schemas.openxmlformats.org/officeDocument/2006/relationships/hyperlink" Target="https://m.media-amazon.com/images/I/41Usew0lrWL._SX300_SY300_QL70_ML2_.jpg" TargetMode="External"/><Relationship Id="rId1242" Type="http://schemas.openxmlformats.org/officeDocument/2006/relationships/hyperlink" Target="https://www.amazon.in/BassHeads-122-Earphones-Tangle-Straight/dp/B07QZ3CZ48/ref=sr_1_39?qid=1672902996&amp;s=computers&amp;sr=1-39" TargetMode="External"/><Relationship Id="rId2573" Type="http://schemas.openxmlformats.org/officeDocument/2006/relationships/hyperlink" Target="https://m.media-amazon.com/images/I/51pFS9lDzML._SY300_SX300_QL70_FMwebp_.jpg" TargetMode="External"/><Relationship Id="rId410" Type="http://schemas.openxmlformats.org/officeDocument/2006/relationships/hyperlink" Target="https://www.amazon.in/BlueRigger-High-Speed-Cable-Ethernet/dp/B00GG59HU2/ref=sr_1_225?qid=1672909135&amp;s=electronics&amp;sr=1-225" TargetMode="External"/><Relationship Id="rId894" Type="http://schemas.openxmlformats.org/officeDocument/2006/relationships/hyperlink" Target="https://www.amazon.in/OPPO-Fluid-Black-128GB-Storage/dp/B08VB2CMR3/ref=sr_1_122?qid=1672895777&amp;s=electronics&amp;sr=1-122" TargetMode="External"/><Relationship Id="rId1243" Type="http://schemas.openxmlformats.org/officeDocument/2006/relationships/hyperlink" Target="https://m.media-amazon.com/images/W/WEBP_402378-T1/images/I/415yl0HeDQL._SY300_SX300_QL70_FMwebp_.jpg" TargetMode="External"/><Relationship Id="rId2574" Type="http://schemas.openxmlformats.org/officeDocument/2006/relationships/hyperlink" Target="https://www.amazon.in/MR-BRAND-Portable-Electric-Rechargeable/dp/B0BNDGL26T/ref=sr_1_302?qid=1672923607&amp;s=kitchen&amp;sr=1-302" TargetMode="External"/><Relationship Id="rId893" Type="http://schemas.openxmlformats.org/officeDocument/2006/relationships/hyperlink" Target="https://m.media-amazon.com/images/I/41iHN9Y07cS._SX300_SY300_QL70_ML2_.jpg" TargetMode="External"/><Relationship Id="rId1244" Type="http://schemas.openxmlformats.org/officeDocument/2006/relationships/hyperlink" Target="https://www.amazon.in/Dell-Wireless-Keyboard-Mouse-Spill-Resistant/dp/B09T3H12GV/ref=sr_1_40?qid=1672902996&amp;s=computers&amp;sr=1-40" TargetMode="External"/><Relationship Id="rId2575" Type="http://schemas.openxmlformats.org/officeDocument/2006/relationships/hyperlink" Target="https://m.media-amazon.com/images/W/WEBP_402378-T2/images/I/31uAkMaOShS._SX300_SY300_QL70_FMwebp_.jpg" TargetMode="External"/><Relationship Id="rId892" Type="http://schemas.openxmlformats.org/officeDocument/2006/relationships/hyperlink" Target="https://www.amazon.in/Samsung-Stardust-Storage-6000mAh-Battery/dp/B0B4F2ZWL3/ref=sr_1_121?qid=1672895777&amp;s=electronics&amp;sr=1-121" TargetMode="External"/><Relationship Id="rId1245" Type="http://schemas.openxmlformats.org/officeDocument/2006/relationships/hyperlink" Target="https://m.media-amazon.com/images/W/WEBP_402378-T2/images/I/31zOsqQOAOL._SY445_SX342_QL70_FMwebp_.jpg" TargetMode="External"/><Relationship Id="rId2576" Type="http://schemas.openxmlformats.org/officeDocument/2006/relationships/hyperlink" Target="https://www.amazon.in/Crompton-1200mm-Designer-Ceiling-Smoked/dp/B095PWLLY6/ref=sr_1_303?qid=1672923607&amp;s=kitchen&amp;sr=1-303" TargetMode="External"/><Relationship Id="rId1279" Type="http://schemas.openxmlformats.org/officeDocument/2006/relationships/hyperlink" Target="https://m.media-amazon.com/images/W/WEBP_402378-T1/images/I/41nGG6kJr9L._SX300_SY300_QL70_FMwebp_.jpg" TargetMode="External"/><Relationship Id="rId2126" Type="http://schemas.openxmlformats.org/officeDocument/2006/relationships/hyperlink" Target="https://www.amazon.in/Havells-Cista-room-Heater/dp/B078KRFWQB/ref=sr_1_52?qid=1672923593&amp;s=kitchen&amp;sr=1-52" TargetMode="External"/><Relationship Id="rId2127" Type="http://schemas.openxmlformats.org/officeDocument/2006/relationships/hyperlink" Target="https://m.media-amazon.com/images/W/WEBP_402378-T1/images/I/41IymCXFA7L._SX300_SY300_QL70_FMwebp_.jpg" TargetMode="External"/><Relationship Id="rId2128" Type="http://schemas.openxmlformats.org/officeDocument/2006/relationships/hyperlink" Target="https://www.amazon.in/AGARO-800-Watt-Handheld-Cleaner-Durable/dp/B07SRM58TP/ref=sr_1_53?qid=1672923593&amp;s=kitchen&amp;sr=1-53" TargetMode="External"/><Relationship Id="rId2129" Type="http://schemas.openxmlformats.org/officeDocument/2006/relationships/hyperlink" Target="https://m.media-amazon.com/images/I/41Bnylq337S._SX300_SY300_QL70_FMwebp_.jpg" TargetMode="External"/><Relationship Id="rId448" Type="http://schemas.openxmlformats.org/officeDocument/2006/relationships/hyperlink" Target="https://www.amazon.in/Portronics-Konnect-Charging-Resistant-Braided/dp/B09Q8WQ5QJ/ref=sr_1_244?qid=1672909136&amp;s=electronics&amp;sr=1-244" TargetMode="External"/><Relationship Id="rId447" Type="http://schemas.openxmlformats.org/officeDocument/2006/relationships/hyperlink" Target="https://m.media-amazon.com/images/W/WEBP_402378-T1/images/I/41ngtt1EmoL._SX300_SY300_QL70_FMwebp_.jpg" TargetMode="External"/><Relationship Id="rId446" Type="http://schemas.openxmlformats.org/officeDocument/2006/relationships/hyperlink" Target="https://www.amazon.in/Caprigo-Universal-Monitor-Rotatable-Black-M416/dp/B083GQGT3Z/ref=sr_1_243?qid=1672909136&amp;s=electronics&amp;sr=1-243" TargetMode="External"/><Relationship Id="rId445" Type="http://schemas.openxmlformats.org/officeDocument/2006/relationships/hyperlink" Target="https://m.media-amazon.com/images/I/41yMQskyzFL._SX300_SY300_QL70_FMwebp_.jpg" TargetMode="External"/><Relationship Id="rId449" Type="http://schemas.openxmlformats.org/officeDocument/2006/relationships/hyperlink" Target="https://m.media-amazon.com/images/I/31J3pwT7i4L._SY300_SX300_QL70_FMwebp_.jpg" TargetMode="External"/><Relationship Id="rId1270" Type="http://schemas.openxmlformats.org/officeDocument/2006/relationships/hyperlink" Target="https://www.amazon.in/boAt-Display-Multiple-Monitoring-Charcoal/dp/B09MQSCJQ1/ref=sr_1_53?qid=1672902997&amp;s=computers&amp;sr=1-53" TargetMode="External"/><Relationship Id="rId440" Type="http://schemas.openxmlformats.org/officeDocument/2006/relationships/hyperlink" Target="https://www.amazon.in/boAt-LTG-550v3-Lightning-Resistance/dp/B09JSW16QD/ref=sr_1_240?qid=1672909135&amp;s=electronics&amp;sr=1-240" TargetMode="External"/><Relationship Id="rId1271" Type="http://schemas.openxmlformats.org/officeDocument/2006/relationships/hyperlink" Target="https://m.media-amazon.com/images/I/41MmsYTi06L._SX300_SY300_QL70_FMwebp_.jpg" TargetMode="External"/><Relationship Id="rId1272" Type="http://schemas.openxmlformats.org/officeDocument/2006/relationships/hyperlink" Target="https://www.amazon.in/Tygot-Bluetooth-Extendable-Multifunctional-Compatible/dp/B094YFFSMY/ref=sr_1_54?qid=1672902997&amp;s=computers&amp;sr=1-54" TargetMode="External"/><Relationship Id="rId1273" Type="http://schemas.openxmlformats.org/officeDocument/2006/relationships/hyperlink" Target="https://m.media-amazon.com/images/I/31gzRr9mIaS._SX300_SY300_QL70_FMwebp_.jpg" TargetMode="External"/><Relationship Id="rId2120" Type="http://schemas.openxmlformats.org/officeDocument/2006/relationships/hyperlink" Target="https://www.amazon.in/Pigeon-Stainless-boiling-Instant-Noodles/dp/B09Y5FZK9N/ref=sr_1_50?qid=1672923592&amp;s=kitchen&amp;sr=1-50" TargetMode="External"/><Relationship Id="rId1274" Type="http://schemas.openxmlformats.org/officeDocument/2006/relationships/hyperlink" Target="https://www.amazon.in/boAt-Rockerz-330-Bluetooth-Assistant/dp/B092X94QNQ/ref=sr_1_55?qid=1672902997&amp;s=computers&amp;sr=1-55" TargetMode="External"/><Relationship Id="rId2121" Type="http://schemas.openxmlformats.org/officeDocument/2006/relationships/hyperlink" Target="https://m.media-amazon.com/images/W/WEBP_402378-T1/images/I/41TUgf0W8uL._SX300_SY300_QL70_FMwebp_.jpg" TargetMode="External"/><Relationship Id="rId444" Type="http://schemas.openxmlformats.org/officeDocument/2006/relationships/hyperlink" Target="https://www.amazon.in/Astigo-Compatible-Remote-Airtel-Set/dp/B09127FZCK/ref=sr_1_242?qid=1672909136&amp;s=electronics&amp;sr=1-242" TargetMode="External"/><Relationship Id="rId1275" Type="http://schemas.openxmlformats.org/officeDocument/2006/relationships/hyperlink" Target="https://m.media-amazon.com/images/W/WEBP_402378-T1/images/I/41PDEAuwT3L._SX300_SY300_QL70_FMwebp_.jpg" TargetMode="External"/><Relationship Id="rId2122" Type="http://schemas.openxmlformats.org/officeDocument/2006/relationships/hyperlink" Target="https://www.amazon.in/NutriPro-Bullet-Juicer-Grinder-Blades/dp/B09J2SCVQT/ref=sr_1_52?qid=1672923592&amp;s=kitchen&amp;sr=1-52" TargetMode="External"/><Relationship Id="rId443" Type="http://schemas.openxmlformats.org/officeDocument/2006/relationships/hyperlink" Target="https://m.media-amazon.com/images/I/31U-gk8FwsL._SX300_SY300_QL70_FMwebp_.jpg" TargetMode="External"/><Relationship Id="rId1276" Type="http://schemas.openxmlformats.org/officeDocument/2006/relationships/hyperlink" Target="https://www.amazon.in/Casio-FX-991ES-Plus-2nd-Scientific-Calculator/dp/B0846D5CBP/ref=sr_1_56?qid=1672902997&amp;s=computers&amp;sr=1-56" TargetMode="External"/><Relationship Id="rId2123" Type="http://schemas.openxmlformats.org/officeDocument/2006/relationships/hyperlink" Target="https://m.media-amazon.com/images/I/41E0TjbPBAL._SX300_SY300_QL70_FMwebp_.jpg" TargetMode="External"/><Relationship Id="rId442" Type="http://schemas.openxmlformats.org/officeDocument/2006/relationships/hyperlink" Target="https://www.amazon.in/Wayona-Braided-WN3LB2-Syncing-Charging/dp/B07JH1CBGW/ref=sr_1_241?qid=1672909136&amp;s=electronics&amp;sr=1-241" TargetMode="External"/><Relationship Id="rId1277" Type="http://schemas.openxmlformats.org/officeDocument/2006/relationships/hyperlink" Target="https://m.media-amazon.com/images/I/312J9hg8ypL._SX300_SY300_QL70_FMwebp_.jpg" TargetMode="External"/><Relationship Id="rId2124" Type="http://schemas.openxmlformats.org/officeDocument/2006/relationships/hyperlink" Target="https://www.amazon.in/Philips-GC026-30-Fabric-Shaver/dp/B00TDD0YM4/ref=sr_1_54?qid=1672923592&amp;s=kitchen&amp;sr=1-54" TargetMode="External"/><Relationship Id="rId441" Type="http://schemas.openxmlformats.org/officeDocument/2006/relationships/hyperlink" Target="https://m.media-amazon.com/images/I/41eHLj-wfGL._SX300_SY300_QL70_FMwebp_.jpg" TargetMode="External"/><Relationship Id="rId1278" Type="http://schemas.openxmlformats.org/officeDocument/2006/relationships/hyperlink" Target="https://www.amazon.in/Tp-Link-300Mbps-AC750-Range-Extender/dp/B00KXULGJQ/ref=sr_1_57?qid=1672902997&amp;s=computers&amp;sr=1-57" TargetMode="External"/><Relationship Id="rId2125" Type="http://schemas.openxmlformats.org/officeDocument/2006/relationships/hyperlink" Target="https://m.media-amazon.com/images/W/WEBP_402378-T2/images/I/410H+3lohIL._SX300_SY300_.jpg" TargetMode="External"/><Relationship Id="rId1268" Type="http://schemas.openxmlformats.org/officeDocument/2006/relationships/hyperlink" Target="https://www.amazon.in/SanDisk-Ultra-Flair-USB-64GB/dp/B07SLMR1K6/ref=sr_1_52?qid=1672902997&amp;s=computers&amp;sr=1-52" TargetMode="External"/><Relationship Id="rId2115" Type="http://schemas.openxmlformats.org/officeDocument/2006/relationships/hyperlink" Target="https://m.media-amazon.com/images/I/31flPimoFpL._SX300_SY300_QL70_FMwebp_.jpg" TargetMode="External"/><Relationship Id="rId2599" Type="http://schemas.openxmlformats.org/officeDocument/2006/relationships/hyperlink" Target="https://m.media-amazon.com/images/W/WEBP_402378-T1/images/I/313WfOy8VSL._SX300_SY300_QL70_FMwebp_.jpg" TargetMode="External"/><Relationship Id="rId1269" Type="http://schemas.openxmlformats.org/officeDocument/2006/relationships/hyperlink" Target="https://m.media-amazon.com/images/W/WEBP_402378-T1/images/I/41lQan54SPL._SX300_SY300_QL70_FMwebp_.jpg" TargetMode="External"/><Relationship Id="rId2116" Type="http://schemas.openxmlformats.org/officeDocument/2006/relationships/hyperlink" Target="https://www.amazon.in/Havells-Immersion-HB15-1500-White/dp/B088ZTJT2R/ref=sr_1_48_mod_primary_new?qid=1672923592&amp;s=kitchen&amp;sbo=RZvfv%2F%2FHxDF%2BO5021pAnSA%3D%3D&amp;sr=1-48" TargetMode="External"/><Relationship Id="rId2117" Type="http://schemas.openxmlformats.org/officeDocument/2006/relationships/hyperlink" Target="https://m.media-amazon.com/images/W/WEBP_402378-T1/images/I/4171TGwCHvL._SX300_SY300_QL70_FMwebp_.jpg" TargetMode="External"/><Relationship Id="rId2118" Type="http://schemas.openxmlformats.org/officeDocument/2006/relationships/hyperlink" Target="https://www.amazon.in/AGARO-Rechargeable-Sweaters-Blankets-Curtains/dp/B0BK1K598K/ref=sr_1_49_mod_primary_new?qid=1672923592&amp;s=kitchen&amp;sbo=RZvfv%2F%2FHxDF%2BO5021pAnSA%3D%3D&amp;sr=1-49" TargetMode="External"/><Relationship Id="rId2119" Type="http://schemas.openxmlformats.org/officeDocument/2006/relationships/hyperlink" Target="https://m.media-amazon.com/images/I/41HqmhflMWL._SX300_SY300_QL70_FMwebp_.jpg" TargetMode="External"/><Relationship Id="rId437" Type="http://schemas.openxmlformats.org/officeDocument/2006/relationships/hyperlink" Target="https://m.media-amazon.com/images/W/WEBP_402378-T1/images/I/417qayz2nNL._SX300_SY300_QL70_FMwebp_.jpg" TargetMode="External"/><Relationship Id="rId436" Type="http://schemas.openxmlformats.org/officeDocument/2006/relationships/hyperlink" Target="https://www.amazon.in/Meter-Speed-Plated-Female-Extension/dp/B08PPHFXG3/ref=sr_1_238?qid=1672909135&amp;s=electronics&amp;sr=1-238" TargetMode="External"/><Relationship Id="rId435" Type="http://schemas.openxmlformats.org/officeDocument/2006/relationships/hyperlink" Target="https://m.media-amazon.com/images/W/WEBP_402378-T2/images/I/41-VkhORGAL._SX300_SY300_QL70_FMwebp_.jpg" TargetMode="External"/><Relationship Id="rId434" Type="http://schemas.openxmlformats.org/officeDocument/2006/relationships/hyperlink" Target="https://www.amazon.in/OnePlus-138-7-inches-Android-55U1S/dp/B095JQVC7N/ref=sr_1_237?qid=1672909135&amp;s=electronics&amp;sr=1-237" TargetMode="External"/><Relationship Id="rId439" Type="http://schemas.openxmlformats.org/officeDocument/2006/relationships/hyperlink" Target="https://m.media-amazon.com/images/I/41ovRStbxUL._SX300_SY300_QL70_FMwebp_.jpg" TargetMode="External"/><Relationship Id="rId438" Type="http://schemas.openxmlformats.org/officeDocument/2006/relationships/hyperlink" Target="https://www.amazon.in/AmazonBasics-AZHDAD01-HDMI-Coupler-Black/dp/B06XR9PR5X/ref=sr_1_239?qid=1672909135&amp;s=electronics&amp;sr=1-239" TargetMode="External"/><Relationship Id="rId2590" Type="http://schemas.openxmlformats.org/officeDocument/2006/relationships/hyperlink" Target="https://www.amazon.in/Plastic-Laundry-Basket-Light-Grey/dp/B01LY9W8AF/ref=sr_1_314?qid=1672923607&amp;s=kitchen&amp;sr=1-314" TargetMode="External"/><Relationship Id="rId1260" Type="http://schemas.openxmlformats.org/officeDocument/2006/relationships/hyperlink" Target="https://www.amazon.in/Zebronics-Zeb-Companion-107-Wireless-Keyboard/dp/B087FXHB6J/ref=sr_1_48?qid=1672902996&amp;s=computers&amp;sr=1-48" TargetMode="External"/><Relationship Id="rId2591" Type="http://schemas.openxmlformats.org/officeDocument/2006/relationships/hyperlink" Target="https://m.media-amazon.com/images/I/31hXo964hqL._SY300_SX300_QL70_FMwebp_.jpg" TargetMode="External"/><Relationship Id="rId1261" Type="http://schemas.openxmlformats.org/officeDocument/2006/relationships/hyperlink" Target="https://m.media-amazon.com/images/I/41Fm0YcrDqL._SX300_SY300_QL70_FMwebp_.jpg" TargetMode="External"/><Relationship Id="rId2592" Type="http://schemas.openxmlformats.org/officeDocument/2006/relationships/hyperlink" Target="https://www.amazon.in/ACTIVA-APSRA-Approved-Ceiling-Warranty/dp/B07ZJND9B9/ref=sr_1_315?qid=1672923607&amp;s=kitchen&amp;sr=1-315" TargetMode="External"/><Relationship Id="rId1262" Type="http://schemas.openxmlformats.org/officeDocument/2006/relationships/hyperlink" Target="https://www.amazon.in/Syvo-3130-Aluminum-Universal-Lightweight/dp/B07N42JB4S/ref=sr_1_49?qid=1672902997&amp;s=computers&amp;sr=1-49" TargetMode="External"/><Relationship Id="rId2593" Type="http://schemas.openxmlformats.org/officeDocument/2006/relationships/hyperlink" Target="https://m.media-amazon.com/images/I/51RQbF6ZuLL._SX300_SY300_QL70_FMwebp_.jpg" TargetMode="External"/><Relationship Id="rId1263" Type="http://schemas.openxmlformats.org/officeDocument/2006/relationships/hyperlink" Target="https://m.media-amazon.com/images/I/31Hjf7KD75L._SY300_SX300_.jpg" TargetMode="External"/><Relationship Id="rId2110" Type="http://schemas.openxmlformats.org/officeDocument/2006/relationships/hyperlink" Target="https://www.amazon.in/Pigeon-Healthifry-Circulation-Technology-Non-Stick/dp/B0B8XNPQPN/ref=sr_1_44?qid=1672923592&amp;s=kitchen&amp;sr=1-44" TargetMode="External"/><Relationship Id="rId2594" Type="http://schemas.openxmlformats.org/officeDocument/2006/relationships/hyperlink" Target="https://www.amazon.in/Shakti-Technology-S5-Pressure-Machine/dp/B0B2CWRDB1/ref=sr_1_316?qid=1672923607&amp;s=kitchen&amp;sr=1-316" TargetMode="External"/><Relationship Id="rId433" Type="http://schemas.openxmlformats.org/officeDocument/2006/relationships/hyperlink" Target="https://m.media-amazon.com/images/I/41BaZZ48wjS._SX300_SY300_QL70_FMwebp_.jpg" TargetMode="External"/><Relationship Id="rId1264" Type="http://schemas.openxmlformats.org/officeDocument/2006/relationships/hyperlink" Target="https://www.amazon.in/Boult-Audio-Lightning-Environmental-Cancellation/dp/B0B31BYXQQ/ref=sr_1_50?qid=1672902997&amp;s=computers&amp;sr=1-50" TargetMode="External"/><Relationship Id="rId2111" Type="http://schemas.openxmlformats.org/officeDocument/2006/relationships/hyperlink" Target="https://m.media-amazon.com/images/I/41oxCycQ4BL._SX300_SY300_QL70_FMwebp_.jpg" TargetMode="External"/><Relationship Id="rId2595" Type="http://schemas.openxmlformats.org/officeDocument/2006/relationships/hyperlink" Target="https://m.media-amazon.com/images/W/WEBP_402378-T1/images/I/41tcKYuBPSL._SX300_SY300_QL70_FMwebp_.jpg" TargetMode="External"/><Relationship Id="rId432" Type="http://schemas.openxmlformats.org/officeDocument/2006/relationships/hyperlink" Target="https://www.amazon.in/Karbonn-Millennium-KJW32NSHDF-Phantom-Bezel-Less/dp/B0B467CCB9/ref=sr_1_236?qid=1672909135&amp;s=electronics&amp;sr=1-236" TargetMode="External"/><Relationship Id="rId1265" Type="http://schemas.openxmlformats.org/officeDocument/2006/relationships/hyperlink" Target="https://m.media-amazon.com/images/I/31VzNhhqifL._SX300_SY300_QL70_FMwebp_.jpg" TargetMode="External"/><Relationship Id="rId2112" Type="http://schemas.openxmlformats.org/officeDocument/2006/relationships/hyperlink" Target="https://www.amazon.in/PrettyKrafts-Laundry-Basket-Clothes-Handles/dp/B0814P4L98/ref=sr_1_45?qid=1672923592&amp;s=kitchen&amp;sr=1-45" TargetMode="External"/><Relationship Id="rId2596" Type="http://schemas.openxmlformats.org/officeDocument/2006/relationships/hyperlink" Target="https://www.amazon.in/American-Micronic-AMI-VCD21-1600WDx-Wet-1600Watts-21-litres-Stainless/dp/B072NCN9M4/ref=sr_1_317?qid=1672923607&amp;s=kitchen&amp;sr=1-317" TargetMode="External"/><Relationship Id="rId431" Type="http://schemas.openxmlformats.org/officeDocument/2006/relationships/hyperlink" Target="https://m.media-amazon.com/images/I/41YDz0uQZaL._SY300_SX300_QL70_FMwebp_.jpg" TargetMode="External"/><Relationship Id="rId1266" Type="http://schemas.openxmlformats.org/officeDocument/2006/relationships/hyperlink" Target="https://www.amazon.in/Portronics-Konnect-POR-1080-Charging-Function/dp/B08CF3B7N1/ref=sr_1_51?qid=1672902997&amp;s=computers&amp;sr=1-51" TargetMode="External"/><Relationship Id="rId2113" Type="http://schemas.openxmlformats.org/officeDocument/2006/relationships/hyperlink" Target="https://m.media-amazon.com/images/W/WEBP_402378-T1/images/I/41Xp77o+-YL._SX300_SY300_.jpg" TargetMode="External"/><Relationship Id="rId2597" Type="http://schemas.openxmlformats.org/officeDocument/2006/relationships/hyperlink" Target="https://m.media-amazon.com/images/W/WEBP_402378-T1/images/I/41Xg2TPKwyL._SX300_SY300_QL70_FMwebp_.jpg" TargetMode="External"/><Relationship Id="rId430" Type="http://schemas.openxmlformats.org/officeDocument/2006/relationships/hyperlink" Target="https://www.amazon.in/CrypoTM-Universal-Remote-Compatible-Sky/dp/B0841KQR1Z/ref=sr_1_235?qid=1672909135&amp;s=electronics&amp;sr=1-235" TargetMode="External"/><Relationship Id="rId1267" Type="http://schemas.openxmlformats.org/officeDocument/2006/relationships/hyperlink" Target="https://m.media-amazon.com/images/I/317KlchuxeL._SY300_SX300_QL70_FMwebp_.jpg" TargetMode="External"/><Relationship Id="rId2114" Type="http://schemas.openxmlformats.org/officeDocument/2006/relationships/hyperlink" Target="https://www.amazon.in/Philips-GC1905-1440-Watt-Steam-Spray/dp/B008QTK47Q/ref=sr_1_47?qid=1672923592&amp;s=kitchen&amp;sr=1-47" TargetMode="External"/><Relationship Id="rId2598" Type="http://schemas.openxmlformats.org/officeDocument/2006/relationships/hyperlink" Target="https://www.amazon.in/Demokrazy-Remover-Woolens-Sweaters-Blankets/dp/B08SKZ2RMG/ref=sr_1_318?qid=1672923607&amp;s=kitchen&amp;sr=1-31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t="s">
        <v>16</v>
      </c>
      <c r="B2" s="1" t="s">
        <v>17</v>
      </c>
      <c r="C2" s="1" t="s">
        <v>18</v>
      </c>
      <c r="D2" s="1" t="s">
        <v>19</v>
      </c>
      <c r="E2" s="1" t="s">
        <v>20</v>
      </c>
      <c r="F2" s="2">
        <v>0.64</v>
      </c>
      <c r="G2" s="1">
        <v>4.2</v>
      </c>
      <c r="H2" s="3">
        <v>24269.0</v>
      </c>
      <c r="I2" s="1" t="s">
        <v>21</v>
      </c>
      <c r="J2" s="1" t="s">
        <v>22</v>
      </c>
      <c r="K2" s="1" t="s">
        <v>23</v>
      </c>
      <c r="L2" s="1" t="s">
        <v>24</v>
      </c>
      <c r="M2" s="1" t="s">
        <v>25</v>
      </c>
      <c r="N2" s="1" t="s">
        <v>26</v>
      </c>
      <c r="O2" s="4" t="s">
        <v>27</v>
      </c>
      <c r="P2" s="4" t="s">
        <v>28</v>
      </c>
    </row>
    <row r="3">
      <c r="A3" s="1" t="s">
        <v>29</v>
      </c>
      <c r="B3" s="1" t="s">
        <v>30</v>
      </c>
      <c r="C3" s="1" t="s">
        <v>18</v>
      </c>
      <c r="D3" s="1" t="s">
        <v>31</v>
      </c>
      <c r="E3" s="1" t="s">
        <v>32</v>
      </c>
      <c r="F3" s="2">
        <v>0.43</v>
      </c>
      <c r="G3" s="1">
        <v>4.0</v>
      </c>
      <c r="H3" s="3">
        <v>43994.0</v>
      </c>
      <c r="I3" s="1" t="s">
        <v>33</v>
      </c>
      <c r="J3" s="1" t="s">
        <v>34</v>
      </c>
      <c r="K3" s="1" t="s">
        <v>35</v>
      </c>
      <c r="L3" s="1" t="s">
        <v>36</v>
      </c>
      <c r="M3" s="1" t="s">
        <v>37</v>
      </c>
      <c r="N3" s="1" t="s">
        <v>38</v>
      </c>
      <c r="O3" s="4" t="s">
        <v>39</v>
      </c>
      <c r="P3" s="4" t="s">
        <v>40</v>
      </c>
    </row>
    <row r="4">
      <c r="A4" s="1" t="s">
        <v>41</v>
      </c>
      <c r="B4" s="1" t="s">
        <v>42</v>
      </c>
      <c r="C4" s="1" t="s">
        <v>18</v>
      </c>
      <c r="D4" s="1" t="s">
        <v>31</v>
      </c>
      <c r="E4" s="1" t="s">
        <v>43</v>
      </c>
      <c r="F4" s="2">
        <v>0.9</v>
      </c>
      <c r="G4" s="1">
        <v>3.9</v>
      </c>
      <c r="H4" s="3">
        <v>7928.0</v>
      </c>
      <c r="I4" s="1" t="s">
        <v>44</v>
      </c>
      <c r="J4" s="1" t="s">
        <v>45</v>
      </c>
      <c r="K4" s="1" t="s">
        <v>46</v>
      </c>
      <c r="L4" s="1" t="s">
        <v>47</v>
      </c>
      <c r="M4" s="1" t="s">
        <v>48</v>
      </c>
      <c r="N4" s="1" t="s">
        <v>49</v>
      </c>
      <c r="O4" s="4" t="s">
        <v>50</v>
      </c>
      <c r="P4" s="4" t="s">
        <v>51</v>
      </c>
    </row>
    <row r="5">
      <c r="A5" s="1" t="s">
        <v>52</v>
      </c>
      <c r="B5" s="1" t="s">
        <v>53</v>
      </c>
      <c r="C5" s="1" t="s">
        <v>18</v>
      </c>
      <c r="D5" s="1" t="s">
        <v>54</v>
      </c>
      <c r="E5" s="1" t="s">
        <v>55</v>
      </c>
      <c r="F5" s="2">
        <v>0.53</v>
      </c>
      <c r="G5" s="1">
        <v>4.2</v>
      </c>
      <c r="H5" s="3">
        <v>94363.0</v>
      </c>
      <c r="I5" s="1" t="s">
        <v>56</v>
      </c>
      <c r="J5" s="1" t="s">
        <v>57</v>
      </c>
      <c r="K5" s="1" t="s">
        <v>58</v>
      </c>
      <c r="L5" s="1" t="s">
        <v>59</v>
      </c>
      <c r="M5" s="1" t="s">
        <v>60</v>
      </c>
      <c r="N5" s="1" t="s">
        <v>61</v>
      </c>
      <c r="O5" s="4" t="s">
        <v>62</v>
      </c>
      <c r="P5" s="4" t="s">
        <v>63</v>
      </c>
    </row>
    <row r="6">
      <c r="A6" s="1" t="s">
        <v>64</v>
      </c>
      <c r="B6" s="1" t="s">
        <v>65</v>
      </c>
      <c r="C6" s="1" t="s">
        <v>18</v>
      </c>
      <c r="D6" s="1" t="s">
        <v>66</v>
      </c>
      <c r="E6" s="1" t="s">
        <v>19</v>
      </c>
      <c r="F6" s="2">
        <v>0.61</v>
      </c>
      <c r="G6" s="1">
        <v>4.2</v>
      </c>
      <c r="H6" s="3">
        <v>16905.0</v>
      </c>
      <c r="I6" s="1" t="s">
        <v>67</v>
      </c>
      <c r="J6" s="1" t="s">
        <v>68</v>
      </c>
      <c r="K6" s="1" t="s">
        <v>69</v>
      </c>
      <c r="L6" s="1" t="s">
        <v>70</v>
      </c>
      <c r="M6" s="1" t="s">
        <v>71</v>
      </c>
      <c r="N6" s="1" t="s">
        <v>72</v>
      </c>
      <c r="O6" s="4" t="s">
        <v>73</v>
      </c>
      <c r="P6" s="4" t="s">
        <v>74</v>
      </c>
    </row>
    <row r="7">
      <c r="A7" s="1" t="s">
        <v>75</v>
      </c>
      <c r="B7" s="1" t="s">
        <v>76</v>
      </c>
      <c r="C7" s="1" t="s">
        <v>18</v>
      </c>
      <c r="D7" s="1" t="s">
        <v>77</v>
      </c>
      <c r="E7" s="1" t="s">
        <v>78</v>
      </c>
      <c r="F7" s="2">
        <v>0.85</v>
      </c>
      <c r="G7" s="1">
        <v>3.9</v>
      </c>
      <c r="H7" s="3">
        <v>24871.0</v>
      </c>
      <c r="I7" s="1" t="s">
        <v>79</v>
      </c>
      <c r="J7" s="1" t="s">
        <v>80</v>
      </c>
      <c r="K7" s="1" t="s">
        <v>81</v>
      </c>
      <c r="L7" s="1" t="s">
        <v>82</v>
      </c>
      <c r="M7" s="1" t="s">
        <v>83</v>
      </c>
      <c r="N7" s="1" t="s">
        <v>84</v>
      </c>
      <c r="O7" s="4" t="s">
        <v>85</v>
      </c>
      <c r="P7" s="4" t="s">
        <v>86</v>
      </c>
    </row>
    <row r="8">
      <c r="A8" s="1" t="s">
        <v>87</v>
      </c>
      <c r="B8" s="1" t="s">
        <v>88</v>
      </c>
      <c r="C8" s="1" t="s">
        <v>18</v>
      </c>
      <c r="D8" s="1" t="s">
        <v>89</v>
      </c>
      <c r="E8" s="1" t="s">
        <v>90</v>
      </c>
      <c r="F8" s="2">
        <v>0.65</v>
      </c>
      <c r="G8" s="1">
        <v>4.1</v>
      </c>
      <c r="H8" s="3">
        <v>15188.0</v>
      </c>
      <c r="I8" s="1" t="s">
        <v>91</v>
      </c>
      <c r="J8" s="1" t="s">
        <v>92</v>
      </c>
      <c r="K8" s="1" t="s">
        <v>93</v>
      </c>
      <c r="L8" s="1" t="s">
        <v>94</v>
      </c>
      <c r="M8" s="1" t="s">
        <v>95</v>
      </c>
      <c r="N8" s="1" t="s">
        <v>96</v>
      </c>
      <c r="O8" s="4" t="s">
        <v>97</v>
      </c>
      <c r="P8" s="4" t="s">
        <v>98</v>
      </c>
    </row>
    <row r="9">
      <c r="A9" s="1" t="s">
        <v>99</v>
      </c>
      <c r="B9" s="1" t="s">
        <v>100</v>
      </c>
      <c r="C9" s="1" t="s">
        <v>18</v>
      </c>
      <c r="D9" s="1" t="s">
        <v>101</v>
      </c>
      <c r="E9" s="1" t="s">
        <v>102</v>
      </c>
      <c r="F9" s="2">
        <v>0.23</v>
      </c>
      <c r="G9" s="1">
        <v>4.3</v>
      </c>
      <c r="H9" s="3">
        <v>30411.0</v>
      </c>
      <c r="I9" s="1" t="s">
        <v>103</v>
      </c>
      <c r="J9" s="1" t="s">
        <v>104</v>
      </c>
      <c r="K9" s="1" t="s">
        <v>105</v>
      </c>
      <c r="L9" s="1" t="s">
        <v>106</v>
      </c>
      <c r="M9" s="1" t="s">
        <v>107</v>
      </c>
      <c r="N9" s="1" t="s">
        <v>108</v>
      </c>
      <c r="O9" s="4" t="s">
        <v>109</v>
      </c>
      <c r="P9" s="4" t="s">
        <v>110</v>
      </c>
    </row>
    <row r="10">
      <c r="A10" s="1" t="s">
        <v>111</v>
      </c>
      <c r="B10" s="1" t="s">
        <v>112</v>
      </c>
      <c r="C10" s="1" t="s">
        <v>113</v>
      </c>
      <c r="D10" s="1" t="s">
        <v>90</v>
      </c>
      <c r="E10" s="1" t="s">
        <v>114</v>
      </c>
      <c r="F10" s="2">
        <v>0.5</v>
      </c>
      <c r="G10" s="1">
        <v>4.2</v>
      </c>
      <c r="H10" s="1" t="s">
        <v>115</v>
      </c>
      <c r="I10" s="1" t="s">
        <v>116</v>
      </c>
      <c r="J10" s="1" t="s">
        <v>117</v>
      </c>
      <c r="K10" s="1" t="s">
        <v>118</v>
      </c>
      <c r="L10" s="1" t="s">
        <v>119</v>
      </c>
      <c r="M10" s="1" t="s">
        <v>120</v>
      </c>
      <c r="N10" s="1" t="s">
        <v>121</v>
      </c>
      <c r="O10" s="4" t="s">
        <v>122</v>
      </c>
      <c r="P10" s="4" t="s">
        <v>123</v>
      </c>
    </row>
    <row r="11">
      <c r="A11" s="1" t="s">
        <v>124</v>
      </c>
      <c r="B11" s="1" t="s">
        <v>125</v>
      </c>
      <c r="C11" s="1" t="s">
        <v>18</v>
      </c>
      <c r="D11" s="1" t="s">
        <v>31</v>
      </c>
      <c r="E11" s="1" t="s">
        <v>102</v>
      </c>
      <c r="F11" s="2">
        <v>0.33</v>
      </c>
      <c r="G11" s="1">
        <v>4.0</v>
      </c>
      <c r="H11" s="3">
        <v>43994.0</v>
      </c>
      <c r="I11" s="1" t="s">
        <v>126</v>
      </c>
      <c r="J11" s="1" t="s">
        <v>34</v>
      </c>
      <c r="K11" s="1" t="s">
        <v>35</v>
      </c>
      <c r="L11" s="1" t="s">
        <v>36</v>
      </c>
      <c r="M11" s="1" t="s">
        <v>37</v>
      </c>
      <c r="N11" s="1" t="s">
        <v>38</v>
      </c>
      <c r="O11" s="4" t="s">
        <v>127</v>
      </c>
      <c r="P11" s="4" t="s">
        <v>128</v>
      </c>
    </row>
    <row r="12">
      <c r="A12" s="1" t="s">
        <v>129</v>
      </c>
      <c r="B12" s="1" t="s">
        <v>130</v>
      </c>
      <c r="C12" s="1" t="s">
        <v>18</v>
      </c>
      <c r="D12" s="1" t="s">
        <v>66</v>
      </c>
      <c r="E12" s="1" t="s">
        <v>131</v>
      </c>
      <c r="F12" s="2">
        <v>0.55</v>
      </c>
      <c r="G12" s="1">
        <v>4.3</v>
      </c>
      <c r="H12" s="3">
        <v>13391.0</v>
      </c>
      <c r="I12" s="1" t="s">
        <v>132</v>
      </c>
      <c r="J12" s="1" t="s">
        <v>133</v>
      </c>
      <c r="K12" s="1" t="s">
        <v>134</v>
      </c>
      <c r="L12" s="1" t="s">
        <v>135</v>
      </c>
      <c r="M12" s="1" t="s">
        <v>136</v>
      </c>
      <c r="N12" s="1" t="s">
        <v>137</v>
      </c>
      <c r="O12" s="4" t="s">
        <v>138</v>
      </c>
      <c r="P12" s="4" t="s">
        <v>139</v>
      </c>
    </row>
    <row r="13">
      <c r="A13" s="1" t="s">
        <v>140</v>
      </c>
      <c r="B13" s="1" t="s">
        <v>141</v>
      </c>
      <c r="C13" s="1" t="s">
        <v>18</v>
      </c>
      <c r="D13" s="1" t="s">
        <v>102</v>
      </c>
      <c r="E13" s="1" t="s">
        <v>142</v>
      </c>
      <c r="F13" s="2">
        <v>0.63</v>
      </c>
      <c r="G13" s="1">
        <v>4.2</v>
      </c>
      <c r="H13" s="3">
        <v>94363.0</v>
      </c>
      <c r="I13" s="1" t="s">
        <v>143</v>
      </c>
      <c r="J13" s="1" t="s">
        <v>57</v>
      </c>
      <c r="K13" s="1" t="s">
        <v>58</v>
      </c>
      <c r="L13" s="1" t="s">
        <v>59</v>
      </c>
      <c r="M13" s="1" t="s">
        <v>60</v>
      </c>
      <c r="N13" s="1" t="s">
        <v>61</v>
      </c>
      <c r="O13" s="4" t="s">
        <v>144</v>
      </c>
      <c r="P13" s="4" t="s">
        <v>145</v>
      </c>
    </row>
    <row r="14">
      <c r="A14" s="1" t="s">
        <v>146</v>
      </c>
      <c r="B14" s="1" t="s">
        <v>147</v>
      </c>
      <c r="C14" s="1" t="s">
        <v>148</v>
      </c>
      <c r="D14" s="1" t="s">
        <v>149</v>
      </c>
      <c r="E14" s="1" t="s">
        <v>150</v>
      </c>
      <c r="F14" s="2">
        <v>0.69</v>
      </c>
      <c r="G14" s="1">
        <v>4.4</v>
      </c>
      <c r="H14" s="1" t="s">
        <v>151</v>
      </c>
      <c r="I14" s="1" t="s">
        <v>152</v>
      </c>
      <c r="J14" s="1" t="s">
        <v>153</v>
      </c>
      <c r="K14" s="1" t="s">
        <v>154</v>
      </c>
      <c r="L14" s="1" t="s">
        <v>155</v>
      </c>
      <c r="M14" s="1" t="s">
        <v>156</v>
      </c>
      <c r="N14" s="1" t="s">
        <v>157</v>
      </c>
      <c r="O14" s="4" t="s">
        <v>158</v>
      </c>
      <c r="P14" s="4" t="s">
        <v>159</v>
      </c>
    </row>
    <row r="15">
      <c r="A15" s="1" t="s">
        <v>160</v>
      </c>
      <c r="B15" s="1" t="s">
        <v>161</v>
      </c>
      <c r="C15" s="1" t="s">
        <v>18</v>
      </c>
      <c r="D15" s="1" t="s">
        <v>162</v>
      </c>
      <c r="E15" s="1" t="s">
        <v>163</v>
      </c>
      <c r="F15" s="2">
        <v>0.61</v>
      </c>
      <c r="G15" s="1">
        <v>4.2</v>
      </c>
      <c r="H15" s="3">
        <v>2262.0</v>
      </c>
      <c r="I15" s="1" t="s">
        <v>164</v>
      </c>
      <c r="J15" s="1" t="s">
        <v>165</v>
      </c>
      <c r="K15" s="1" t="s">
        <v>166</v>
      </c>
      <c r="L15" s="1" t="s">
        <v>167</v>
      </c>
      <c r="M15" s="1" t="s">
        <v>168</v>
      </c>
      <c r="N15" s="1" t="s">
        <v>169</v>
      </c>
      <c r="O15" s="4" t="s">
        <v>170</v>
      </c>
      <c r="P15" s="4" t="s">
        <v>171</v>
      </c>
    </row>
    <row r="16">
      <c r="A16" s="1" t="s">
        <v>172</v>
      </c>
      <c r="B16" s="1" t="s">
        <v>173</v>
      </c>
      <c r="C16" s="1" t="s">
        <v>18</v>
      </c>
      <c r="D16" s="1" t="s">
        <v>174</v>
      </c>
      <c r="E16" s="1" t="s">
        <v>19</v>
      </c>
      <c r="F16" s="2">
        <v>0.6</v>
      </c>
      <c r="G16" s="1">
        <v>4.1</v>
      </c>
      <c r="H16" s="3">
        <v>4768.0</v>
      </c>
      <c r="I16" s="1" t="s">
        <v>67</v>
      </c>
      <c r="J16" s="1" t="s">
        <v>175</v>
      </c>
      <c r="K16" s="1" t="s">
        <v>176</v>
      </c>
      <c r="L16" s="1" t="s">
        <v>177</v>
      </c>
      <c r="M16" s="1" t="s">
        <v>178</v>
      </c>
      <c r="N16" s="1" t="s">
        <v>179</v>
      </c>
      <c r="O16" s="4" t="s">
        <v>180</v>
      </c>
      <c r="P16" s="4" t="s">
        <v>181</v>
      </c>
    </row>
    <row r="17">
      <c r="A17" s="1" t="s">
        <v>182</v>
      </c>
      <c r="B17" s="1" t="s">
        <v>183</v>
      </c>
      <c r="C17" s="1" t="s">
        <v>18</v>
      </c>
      <c r="D17" s="1" t="s">
        <v>32</v>
      </c>
      <c r="E17" s="1" t="s">
        <v>19</v>
      </c>
      <c r="F17" s="2">
        <v>0.13</v>
      </c>
      <c r="G17" s="1">
        <v>4.4</v>
      </c>
      <c r="H17" s="3">
        <v>18757.0</v>
      </c>
      <c r="I17" s="1" t="s">
        <v>184</v>
      </c>
      <c r="J17" s="1" t="s">
        <v>185</v>
      </c>
      <c r="K17" s="1" t="s">
        <v>186</v>
      </c>
      <c r="L17" s="1" t="s">
        <v>187</v>
      </c>
      <c r="M17" s="1" t="s">
        <v>188</v>
      </c>
      <c r="N17" s="1" t="s">
        <v>189</v>
      </c>
      <c r="O17" s="4" t="s">
        <v>190</v>
      </c>
      <c r="P17" s="4" t="s">
        <v>191</v>
      </c>
    </row>
    <row r="18">
      <c r="A18" s="1" t="s">
        <v>192</v>
      </c>
      <c r="B18" s="1" t="s">
        <v>193</v>
      </c>
      <c r="C18" s="1" t="s">
        <v>194</v>
      </c>
      <c r="D18" s="1" t="s">
        <v>195</v>
      </c>
      <c r="E18" s="1" t="s">
        <v>196</v>
      </c>
      <c r="F18" s="2">
        <v>0.44</v>
      </c>
      <c r="G18" s="1">
        <v>4.2</v>
      </c>
      <c r="H18" s="3">
        <v>32840.0</v>
      </c>
      <c r="I18" s="1" t="s">
        <v>197</v>
      </c>
      <c r="J18" s="1" t="s">
        <v>198</v>
      </c>
      <c r="K18" s="1" t="s">
        <v>199</v>
      </c>
      <c r="L18" s="1" t="s">
        <v>200</v>
      </c>
      <c r="M18" s="1" t="s">
        <v>201</v>
      </c>
      <c r="N18" s="1" t="s">
        <v>202</v>
      </c>
      <c r="O18" s="4" t="s">
        <v>203</v>
      </c>
      <c r="P18" s="4" t="s">
        <v>204</v>
      </c>
    </row>
    <row r="19">
      <c r="A19" s="1" t="s">
        <v>205</v>
      </c>
      <c r="B19" s="1" t="s">
        <v>206</v>
      </c>
      <c r="C19" s="1" t="s">
        <v>18</v>
      </c>
      <c r="D19" s="1" t="s">
        <v>207</v>
      </c>
      <c r="E19" s="1" t="s">
        <v>19</v>
      </c>
      <c r="F19" s="2">
        <v>0.38</v>
      </c>
      <c r="G19" s="1">
        <v>4.0</v>
      </c>
      <c r="H19" s="3">
        <v>43994.0</v>
      </c>
      <c r="I19" s="1" t="s">
        <v>208</v>
      </c>
      <c r="J19" s="1" t="s">
        <v>34</v>
      </c>
      <c r="K19" s="1" t="s">
        <v>35</v>
      </c>
      <c r="L19" s="1" t="s">
        <v>36</v>
      </c>
      <c r="M19" s="1" t="s">
        <v>37</v>
      </c>
      <c r="N19" s="1" t="s">
        <v>38</v>
      </c>
      <c r="O19" s="4" t="s">
        <v>209</v>
      </c>
      <c r="P19" s="4" t="s">
        <v>210</v>
      </c>
    </row>
    <row r="20">
      <c r="A20" s="1" t="s">
        <v>211</v>
      </c>
      <c r="B20" s="1" t="s">
        <v>212</v>
      </c>
      <c r="C20" s="1" t="s">
        <v>18</v>
      </c>
      <c r="D20" s="1" t="s">
        <v>31</v>
      </c>
      <c r="E20" s="1" t="s">
        <v>90</v>
      </c>
      <c r="F20" s="2">
        <v>0.6</v>
      </c>
      <c r="G20" s="1">
        <v>4.1</v>
      </c>
      <c r="H20" s="3">
        <v>13045.0</v>
      </c>
      <c r="I20" s="1" t="s">
        <v>213</v>
      </c>
      <c r="J20" s="1" t="s">
        <v>214</v>
      </c>
      <c r="K20" s="1" t="s">
        <v>215</v>
      </c>
      <c r="L20" s="1" t="s">
        <v>216</v>
      </c>
      <c r="M20" s="1" t="s">
        <v>217</v>
      </c>
      <c r="N20" s="1" t="s">
        <v>218</v>
      </c>
      <c r="O20" s="4" t="s">
        <v>219</v>
      </c>
      <c r="P20" s="4" t="s">
        <v>220</v>
      </c>
    </row>
    <row r="21">
      <c r="A21" s="1" t="s">
        <v>221</v>
      </c>
      <c r="B21" s="1" t="s">
        <v>222</v>
      </c>
      <c r="C21" s="1" t="s">
        <v>194</v>
      </c>
      <c r="D21" s="1" t="s">
        <v>223</v>
      </c>
      <c r="E21" s="1" t="s">
        <v>224</v>
      </c>
      <c r="F21" s="2">
        <v>0.39</v>
      </c>
      <c r="G21" s="1">
        <v>4.3</v>
      </c>
      <c r="H21" s="3">
        <v>11976.0</v>
      </c>
      <c r="I21" s="1" t="s">
        <v>225</v>
      </c>
      <c r="J21" s="1" t="s">
        <v>226</v>
      </c>
      <c r="K21" s="1" t="s">
        <v>227</v>
      </c>
      <c r="L21" s="1" t="s">
        <v>228</v>
      </c>
      <c r="M21" s="1" t="s">
        <v>229</v>
      </c>
      <c r="N21" s="1" t="s">
        <v>230</v>
      </c>
      <c r="O21" s="4" t="s">
        <v>231</v>
      </c>
      <c r="P21" s="4" t="s">
        <v>232</v>
      </c>
    </row>
    <row r="22">
      <c r="A22" s="1" t="s">
        <v>233</v>
      </c>
      <c r="B22" s="1" t="s">
        <v>234</v>
      </c>
      <c r="C22" s="1" t="s">
        <v>18</v>
      </c>
      <c r="D22" s="1" t="s">
        <v>235</v>
      </c>
      <c r="E22" s="1" t="s">
        <v>236</v>
      </c>
      <c r="F22" s="2">
        <v>0.46</v>
      </c>
      <c r="G22" s="1">
        <v>4.5</v>
      </c>
      <c r="H22" s="1">
        <v>815.0</v>
      </c>
      <c r="I22" s="1" t="s">
        <v>237</v>
      </c>
      <c r="J22" s="1" t="s">
        <v>238</v>
      </c>
      <c r="K22" s="1" t="s">
        <v>239</v>
      </c>
      <c r="L22" s="1" t="s">
        <v>240</v>
      </c>
      <c r="M22" s="1" t="s">
        <v>241</v>
      </c>
      <c r="N22" s="1" t="s">
        <v>242</v>
      </c>
      <c r="O22" s="4" t="s">
        <v>243</v>
      </c>
      <c r="P22" s="4" t="s">
        <v>244</v>
      </c>
    </row>
    <row r="23">
      <c r="A23" s="1" t="s">
        <v>245</v>
      </c>
      <c r="B23" s="1" t="s">
        <v>246</v>
      </c>
      <c r="C23" s="1" t="s">
        <v>148</v>
      </c>
      <c r="D23" s="1" t="s">
        <v>247</v>
      </c>
      <c r="E23" s="1" t="s">
        <v>90</v>
      </c>
      <c r="F23" s="2">
        <v>0.44</v>
      </c>
      <c r="G23" s="1">
        <v>3.7</v>
      </c>
      <c r="H23" s="3">
        <v>10962.0</v>
      </c>
      <c r="I23" s="1" t="s">
        <v>248</v>
      </c>
      <c r="J23" s="1" t="s">
        <v>249</v>
      </c>
      <c r="K23" s="1" t="s">
        <v>250</v>
      </c>
      <c r="L23" s="1" t="s">
        <v>251</v>
      </c>
      <c r="M23" s="1" t="s">
        <v>252</v>
      </c>
      <c r="N23" s="1" t="s">
        <v>253</v>
      </c>
      <c r="O23" s="4" t="s">
        <v>254</v>
      </c>
      <c r="P23" s="4" t="s">
        <v>255</v>
      </c>
    </row>
    <row r="24">
      <c r="A24" s="1" t="s">
        <v>256</v>
      </c>
      <c r="B24" s="1" t="s">
        <v>257</v>
      </c>
      <c r="C24" s="1" t="s">
        <v>194</v>
      </c>
      <c r="D24" s="1" t="s">
        <v>223</v>
      </c>
      <c r="E24" s="1" t="s">
        <v>258</v>
      </c>
      <c r="F24" s="2">
        <v>0.41</v>
      </c>
      <c r="G24" s="1">
        <v>4.3</v>
      </c>
      <c r="H24" s="3">
        <v>16299.0</v>
      </c>
      <c r="I24" s="1" t="s">
        <v>259</v>
      </c>
      <c r="J24" s="1" t="s">
        <v>260</v>
      </c>
      <c r="K24" s="1" t="s">
        <v>261</v>
      </c>
      <c r="L24" s="1" t="s">
        <v>262</v>
      </c>
      <c r="M24" s="1" t="s">
        <v>263</v>
      </c>
      <c r="N24" s="1" t="s">
        <v>264</v>
      </c>
      <c r="O24" s="4" t="s">
        <v>265</v>
      </c>
      <c r="P24" s="4" t="s">
        <v>266</v>
      </c>
    </row>
    <row r="25">
      <c r="A25" s="1" t="s">
        <v>267</v>
      </c>
      <c r="B25" s="1" t="s">
        <v>268</v>
      </c>
      <c r="C25" s="1" t="s">
        <v>18</v>
      </c>
      <c r="D25" s="1" t="s">
        <v>269</v>
      </c>
      <c r="E25" s="1" t="s">
        <v>31</v>
      </c>
      <c r="F25" s="2">
        <v>0.7</v>
      </c>
      <c r="G25" s="1">
        <v>4.0</v>
      </c>
      <c r="H25" s="3">
        <v>9378.0</v>
      </c>
      <c r="I25" s="1" t="s">
        <v>270</v>
      </c>
      <c r="J25" s="1" t="s">
        <v>271</v>
      </c>
      <c r="K25" s="1" t="s">
        <v>272</v>
      </c>
      <c r="L25" s="1" t="s">
        <v>273</v>
      </c>
      <c r="M25" s="1" t="s">
        <v>274</v>
      </c>
      <c r="N25" s="1" t="s">
        <v>275</v>
      </c>
      <c r="O25" s="4" t="s">
        <v>276</v>
      </c>
      <c r="P25" s="4" t="s">
        <v>277</v>
      </c>
    </row>
    <row r="26">
      <c r="A26" s="1" t="s">
        <v>278</v>
      </c>
      <c r="B26" s="1" t="s">
        <v>279</v>
      </c>
      <c r="C26" s="1" t="s">
        <v>194</v>
      </c>
      <c r="D26" s="1" t="s">
        <v>280</v>
      </c>
      <c r="E26" s="1" t="s">
        <v>281</v>
      </c>
      <c r="F26" s="2">
        <v>0.42</v>
      </c>
      <c r="G26" s="1">
        <v>4.3</v>
      </c>
      <c r="H26" s="3">
        <v>4703.0</v>
      </c>
      <c r="I26" s="1" t="s">
        <v>282</v>
      </c>
      <c r="J26" s="1" t="s">
        <v>283</v>
      </c>
      <c r="K26" s="1" t="s">
        <v>284</v>
      </c>
      <c r="L26" s="1" t="s">
        <v>285</v>
      </c>
      <c r="M26" s="1" t="s">
        <v>286</v>
      </c>
      <c r="N26" s="1" t="s">
        <v>287</v>
      </c>
      <c r="O26" s="4" t="s">
        <v>288</v>
      </c>
      <c r="P26" s="4" t="s">
        <v>289</v>
      </c>
    </row>
    <row r="27">
      <c r="A27" s="1" t="s">
        <v>290</v>
      </c>
      <c r="B27" s="1" t="s">
        <v>291</v>
      </c>
      <c r="C27" s="1" t="s">
        <v>148</v>
      </c>
      <c r="D27" s="1" t="s">
        <v>31</v>
      </c>
      <c r="E27" s="1" t="s">
        <v>55</v>
      </c>
      <c r="F27" s="2">
        <v>0.72</v>
      </c>
      <c r="G27" s="1">
        <v>4.2</v>
      </c>
      <c r="H27" s="3">
        <v>12153.0</v>
      </c>
      <c r="I27" s="1" t="s">
        <v>292</v>
      </c>
      <c r="J27" s="1" t="s">
        <v>293</v>
      </c>
      <c r="K27" s="1" t="s">
        <v>294</v>
      </c>
      <c r="L27" s="1" t="s">
        <v>295</v>
      </c>
      <c r="M27" s="1" t="s">
        <v>296</v>
      </c>
      <c r="N27" s="1" t="s">
        <v>297</v>
      </c>
      <c r="O27" s="4" t="s">
        <v>298</v>
      </c>
      <c r="P27" s="4" t="s">
        <v>299</v>
      </c>
    </row>
    <row r="28">
      <c r="A28" s="1" t="s">
        <v>300</v>
      </c>
      <c r="B28" s="1" t="s">
        <v>301</v>
      </c>
      <c r="C28" s="1" t="s">
        <v>194</v>
      </c>
      <c r="D28" s="1" t="s">
        <v>302</v>
      </c>
      <c r="E28" s="1" t="s">
        <v>303</v>
      </c>
      <c r="F28" s="2">
        <v>0.25</v>
      </c>
      <c r="G28" s="1">
        <v>4.2</v>
      </c>
      <c r="H28" s="3">
        <v>34899.0</v>
      </c>
      <c r="I28" s="1" t="s">
        <v>304</v>
      </c>
      <c r="J28" s="1" t="s">
        <v>305</v>
      </c>
      <c r="K28" s="1" t="s">
        <v>306</v>
      </c>
      <c r="L28" s="1" t="s">
        <v>307</v>
      </c>
      <c r="M28" s="1" t="s">
        <v>308</v>
      </c>
      <c r="N28" s="1" t="s">
        <v>309</v>
      </c>
      <c r="O28" s="4" t="s">
        <v>310</v>
      </c>
      <c r="P28" s="4" t="s">
        <v>311</v>
      </c>
    </row>
    <row r="29">
      <c r="A29" s="1" t="s">
        <v>312</v>
      </c>
      <c r="B29" s="1" t="s">
        <v>313</v>
      </c>
      <c r="C29" s="1" t="s">
        <v>18</v>
      </c>
      <c r="D29" s="1" t="s">
        <v>102</v>
      </c>
      <c r="E29" s="1" t="s">
        <v>19</v>
      </c>
      <c r="F29" s="2">
        <v>0.25</v>
      </c>
      <c r="G29" s="1">
        <v>4.0</v>
      </c>
      <c r="H29" s="3">
        <v>2766.0</v>
      </c>
      <c r="I29" s="1" t="s">
        <v>314</v>
      </c>
      <c r="J29" s="1" t="s">
        <v>315</v>
      </c>
      <c r="K29" s="1" t="s">
        <v>316</v>
      </c>
      <c r="L29" s="1" t="s">
        <v>317</v>
      </c>
      <c r="M29" s="1" t="s">
        <v>318</v>
      </c>
      <c r="N29" s="1" t="s">
        <v>319</v>
      </c>
      <c r="O29" s="4" t="s">
        <v>320</v>
      </c>
      <c r="P29" s="4" t="s">
        <v>321</v>
      </c>
    </row>
    <row r="30">
      <c r="A30" s="1" t="s">
        <v>322</v>
      </c>
      <c r="B30" s="1" t="s">
        <v>323</v>
      </c>
      <c r="C30" s="1" t="s">
        <v>18</v>
      </c>
      <c r="D30" s="1" t="s">
        <v>235</v>
      </c>
      <c r="E30" s="1" t="s">
        <v>324</v>
      </c>
      <c r="F30" s="2">
        <v>0.51</v>
      </c>
      <c r="G30" s="1">
        <v>4.4</v>
      </c>
      <c r="H30" s="1">
        <v>184.0</v>
      </c>
      <c r="I30" s="1" t="s">
        <v>325</v>
      </c>
      <c r="J30" s="1" t="s">
        <v>326</v>
      </c>
      <c r="K30" s="1" t="s">
        <v>327</v>
      </c>
      <c r="L30" s="1" t="s">
        <v>328</v>
      </c>
      <c r="M30" s="1" t="s">
        <v>329</v>
      </c>
      <c r="N30" s="1" t="s">
        <v>330</v>
      </c>
      <c r="O30" s="4" t="s">
        <v>331</v>
      </c>
      <c r="P30" s="4" t="s">
        <v>332</v>
      </c>
    </row>
    <row r="31">
      <c r="A31" s="1" t="s">
        <v>333</v>
      </c>
      <c r="B31" s="1" t="s">
        <v>334</v>
      </c>
      <c r="C31" s="1" t="s">
        <v>18</v>
      </c>
      <c r="D31" s="1" t="s">
        <v>102</v>
      </c>
      <c r="E31" s="1" t="s">
        <v>114</v>
      </c>
      <c r="F31" s="2">
        <v>0.7</v>
      </c>
      <c r="G31" s="1">
        <v>4.3</v>
      </c>
      <c r="H31" s="3">
        <v>20850.0</v>
      </c>
      <c r="I31" s="1" t="s">
        <v>335</v>
      </c>
      <c r="J31" s="1" t="s">
        <v>336</v>
      </c>
      <c r="K31" s="1" t="s">
        <v>337</v>
      </c>
      <c r="L31" s="1" t="s">
        <v>338</v>
      </c>
      <c r="M31" s="1" t="s">
        <v>339</v>
      </c>
      <c r="N31" s="1" t="s">
        <v>340</v>
      </c>
      <c r="O31" s="4" t="s">
        <v>341</v>
      </c>
      <c r="P31" s="4" t="s">
        <v>342</v>
      </c>
    </row>
    <row r="32">
      <c r="A32" s="1" t="s">
        <v>343</v>
      </c>
      <c r="B32" s="1" t="s">
        <v>344</v>
      </c>
      <c r="C32" s="1" t="s">
        <v>18</v>
      </c>
      <c r="D32" s="1" t="s">
        <v>31</v>
      </c>
      <c r="E32" s="1" t="s">
        <v>345</v>
      </c>
      <c r="F32" s="2">
        <v>0.73</v>
      </c>
      <c r="G32" s="1">
        <v>4.5</v>
      </c>
      <c r="H32" s="3">
        <v>74976.0</v>
      </c>
      <c r="I32" s="1" t="s">
        <v>346</v>
      </c>
      <c r="J32" s="1" t="s">
        <v>347</v>
      </c>
      <c r="K32" s="1" t="s">
        <v>348</v>
      </c>
      <c r="L32" s="1" t="s">
        <v>349</v>
      </c>
      <c r="M32" s="1" t="s">
        <v>350</v>
      </c>
      <c r="N32" s="1" t="s">
        <v>351</v>
      </c>
      <c r="O32" s="4" t="s">
        <v>352</v>
      </c>
      <c r="P32" s="4" t="s">
        <v>353</v>
      </c>
    </row>
    <row r="33">
      <c r="A33" s="1" t="s">
        <v>354</v>
      </c>
      <c r="B33" s="1" t="s">
        <v>355</v>
      </c>
      <c r="C33" s="1" t="s">
        <v>18</v>
      </c>
      <c r="D33" s="1" t="s">
        <v>356</v>
      </c>
      <c r="E33" s="1" t="s">
        <v>90</v>
      </c>
      <c r="F33" s="2">
        <v>0.64</v>
      </c>
      <c r="G33" s="1">
        <v>4.0</v>
      </c>
      <c r="H33" s="3">
        <v>1934.0</v>
      </c>
      <c r="I33" s="1" t="s">
        <v>357</v>
      </c>
      <c r="J33" s="1" t="s">
        <v>358</v>
      </c>
      <c r="K33" s="1" t="s">
        <v>359</v>
      </c>
      <c r="L33" s="1" t="s">
        <v>360</v>
      </c>
      <c r="M33" s="1" t="s">
        <v>361</v>
      </c>
      <c r="N33" s="1" t="s">
        <v>362</v>
      </c>
      <c r="O33" s="4" t="s">
        <v>363</v>
      </c>
      <c r="P33" s="4" t="s">
        <v>364</v>
      </c>
    </row>
    <row r="34">
      <c r="A34" s="1" t="s">
        <v>365</v>
      </c>
      <c r="B34" s="1" t="s">
        <v>366</v>
      </c>
      <c r="C34" s="1" t="s">
        <v>18</v>
      </c>
      <c r="D34" s="1" t="s">
        <v>367</v>
      </c>
      <c r="E34" s="1" t="s">
        <v>20</v>
      </c>
      <c r="F34" s="2">
        <v>0.65</v>
      </c>
      <c r="G34" s="1">
        <v>4.3</v>
      </c>
      <c r="H34" s="1">
        <v>974.0</v>
      </c>
      <c r="I34" s="1" t="s">
        <v>368</v>
      </c>
      <c r="J34" s="1" t="s">
        <v>369</v>
      </c>
      <c r="K34" s="1" t="s">
        <v>370</v>
      </c>
      <c r="L34" s="1" t="s">
        <v>371</v>
      </c>
      <c r="M34" s="1" t="s">
        <v>372</v>
      </c>
      <c r="N34" s="1" t="s">
        <v>373</v>
      </c>
      <c r="O34" s="4" t="s">
        <v>374</v>
      </c>
      <c r="P34" s="4" t="s">
        <v>375</v>
      </c>
    </row>
    <row r="35">
      <c r="A35" s="1" t="s">
        <v>376</v>
      </c>
      <c r="B35" s="1" t="s">
        <v>377</v>
      </c>
      <c r="C35" s="1" t="s">
        <v>18</v>
      </c>
      <c r="D35" s="1" t="s">
        <v>378</v>
      </c>
      <c r="E35" s="1" t="s">
        <v>378</v>
      </c>
      <c r="F35" s="2">
        <v>0.0</v>
      </c>
      <c r="G35" s="1">
        <v>4.3</v>
      </c>
      <c r="H35" s="1">
        <v>355.0</v>
      </c>
      <c r="I35" s="1" t="s">
        <v>379</v>
      </c>
      <c r="J35" s="1" t="s">
        <v>380</v>
      </c>
      <c r="K35" s="1" t="s">
        <v>381</v>
      </c>
      <c r="L35" s="1" t="s">
        <v>382</v>
      </c>
      <c r="M35" s="1" t="s">
        <v>383</v>
      </c>
      <c r="N35" s="1" t="s">
        <v>384</v>
      </c>
      <c r="O35" s="4" t="s">
        <v>385</v>
      </c>
      <c r="P35" s="4" t="s">
        <v>386</v>
      </c>
    </row>
    <row r="36">
      <c r="A36" s="1" t="s">
        <v>387</v>
      </c>
      <c r="B36" s="1" t="s">
        <v>388</v>
      </c>
      <c r="C36" s="1" t="s">
        <v>18</v>
      </c>
      <c r="D36" s="1" t="s">
        <v>31</v>
      </c>
      <c r="E36" s="1" t="s">
        <v>114</v>
      </c>
      <c r="F36" s="2">
        <v>0.8</v>
      </c>
      <c r="G36" s="1">
        <v>3.9</v>
      </c>
      <c r="H36" s="3">
        <v>1075.0</v>
      </c>
      <c r="I36" s="1" t="s">
        <v>389</v>
      </c>
      <c r="J36" s="1" t="s">
        <v>390</v>
      </c>
      <c r="K36" s="1" t="s">
        <v>391</v>
      </c>
      <c r="L36" s="1" t="s">
        <v>392</v>
      </c>
      <c r="M36" s="1" t="s">
        <v>393</v>
      </c>
      <c r="N36" s="1" t="s">
        <v>394</v>
      </c>
      <c r="O36" s="4" t="s">
        <v>395</v>
      </c>
      <c r="P36" s="4" t="s">
        <v>396</v>
      </c>
    </row>
    <row r="37">
      <c r="A37" s="1" t="s">
        <v>397</v>
      </c>
      <c r="B37" s="1" t="s">
        <v>398</v>
      </c>
      <c r="C37" s="1" t="s">
        <v>18</v>
      </c>
      <c r="D37" s="1" t="s">
        <v>399</v>
      </c>
      <c r="E37" s="1" t="s">
        <v>400</v>
      </c>
      <c r="F37" s="2">
        <v>0.85</v>
      </c>
      <c r="G37" s="1">
        <v>3.9</v>
      </c>
      <c r="H37" s="3">
        <v>24871.0</v>
      </c>
      <c r="I37" s="1" t="s">
        <v>401</v>
      </c>
      <c r="J37" s="1" t="s">
        <v>80</v>
      </c>
      <c r="K37" s="1" t="s">
        <v>81</v>
      </c>
      <c r="L37" s="1" t="s">
        <v>82</v>
      </c>
      <c r="M37" s="1" t="s">
        <v>83</v>
      </c>
      <c r="N37" s="1" t="s">
        <v>402</v>
      </c>
      <c r="O37" s="4" t="s">
        <v>403</v>
      </c>
      <c r="P37" s="4" t="s">
        <v>404</v>
      </c>
    </row>
    <row r="38">
      <c r="A38" s="1" t="s">
        <v>405</v>
      </c>
      <c r="B38" s="1" t="s">
        <v>406</v>
      </c>
      <c r="C38" s="1" t="s">
        <v>18</v>
      </c>
      <c r="D38" s="1" t="s">
        <v>163</v>
      </c>
      <c r="E38" s="1" t="s">
        <v>407</v>
      </c>
      <c r="F38" s="2">
        <v>0.53</v>
      </c>
      <c r="G38" s="1">
        <v>4.4</v>
      </c>
      <c r="H38" s="3">
        <v>13552.0</v>
      </c>
      <c r="I38" s="1" t="s">
        <v>408</v>
      </c>
      <c r="J38" s="1" t="s">
        <v>409</v>
      </c>
      <c r="K38" s="1" t="s">
        <v>410</v>
      </c>
      <c r="L38" s="1" t="s">
        <v>411</v>
      </c>
      <c r="M38" s="1" t="s">
        <v>412</v>
      </c>
      <c r="N38" s="1" t="s">
        <v>413</v>
      </c>
      <c r="O38" s="4" t="s">
        <v>414</v>
      </c>
      <c r="P38" s="4" t="s">
        <v>415</v>
      </c>
    </row>
    <row r="39">
      <c r="A39" s="1" t="s">
        <v>416</v>
      </c>
      <c r="B39" s="1" t="s">
        <v>417</v>
      </c>
      <c r="C39" s="1" t="s">
        <v>18</v>
      </c>
      <c r="D39" s="1" t="s">
        <v>31</v>
      </c>
      <c r="E39" s="1" t="s">
        <v>114</v>
      </c>
      <c r="F39" s="2">
        <v>0.8</v>
      </c>
      <c r="G39" s="1">
        <v>4.0</v>
      </c>
      <c r="H39" s="1">
        <v>576.0</v>
      </c>
      <c r="I39" s="1" t="s">
        <v>418</v>
      </c>
      <c r="J39" s="1" t="s">
        <v>419</v>
      </c>
      <c r="K39" s="1" t="s">
        <v>420</v>
      </c>
      <c r="L39" s="1" t="s">
        <v>421</v>
      </c>
      <c r="M39" s="1" t="s">
        <v>422</v>
      </c>
      <c r="N39" s="1" t="s">
        <v>423</v>
      </c>
      <c r="O39" s="4" t="s">
        <v>424</v>
      </c>
      <c r="P39" s="4" t="s">
        <v>425</v>
      </c>
    </row>
    <row r="40">
      <c r="A40" s="1" t="s">
        <v>426</v>
      </c>
      <c r="B40" s="1" t="s">
        <v>427</v>
      </c>
      <c r="C40" s="1" t="s">
        <v>194</v>
      </c>
      <c r="D40" s="1" t="s">
        <v>428</v>
      </c>
      <c r="E40" s="1" t="s">
        <v>429</v>
      </c>
      <c r="F40" s="2">
        <v>0.28</v>
      </c>
      <c r="G40" s="1">
        <v>4.2</v>
      </c>
      <c r="H40" s="3">
        <v>7298.0</v>
      </c>
      <c r="I40" s="1" t="s">
        <v>430</v>
      </c>
      <c r="J40" s="1" t="s">
        <v>431</v>
      </c>
      <c r="K40" s="1" t="s">
        <v>432</v>
      </c>
      <c r="L40" s="1" t="s">
        <v>433</v>
      </c>
      <c r="M40" s="1" t="s">
        <v>434</v>
      </c>
      <c r="N40" s="1" t="s">
        <v>435</v>
      </c>
      <c r="O40" s="4" t="s">
        <v>436</v>
      </c>
      <c r="P40" s="4" t="s">
        <v>437</v>
      </c>
    </row>
    <row r="41">
      <c r="A41" s="1" t="s">
        <v>438</v>
      </c>
      <c r="B41" s="1" t="s">
        <v>439</v>
      </c>
      <c r="C41" s="1" t="s">
        <v>18</v>
      </c>
      <c r="D41" s="1" t="s">
        <v>235</v>
      </c>
      <c r="E41" s="1" t="s">
        <v>324</v>
      </c>
      <c r="F41" s="2">
        <v>0.51</v>
      </c>
      <c r="G41" s="1">
        <v>4.2</v>
      </c>
      <c r="H41" s="1">
        <v>462.0</v>
      </c>
      <c r="I41" s="1" t="s">
        <v>440</v>
      </c>
      <c r="J41" s="1" t="s">
        <v>441</v>
      </c>
      <c r="K41" s="1" t="s">
        <v>442</v>
      </c>
      <c r="L41" s="1" t="s">
        <v>443</v>
      </c>
      <c r="M41" s="1" t="s">
        <v>444</v>
      </c>
      <c r="N41" s="1" t="s">
        <v>445</v>
      </c>
      <c r="O41" s="4" t="s">
        <v>446</v>
      </c>
      <c r="P41" s="4" t="s">
        <v>447</v>
      </c>
    </row>
    <row r="42">
      <c r="A42" s="1" t="s">
        <v>448</v>
      </c>
      <c r="B42" s="1" t="s">
        <v>449</v>
      </c>
      <c r="C42" s="1" t="s">
        <v>18</v>
      </c>
      <c r="D42" s="1" t="s">
        <v>450</v>
      </c>
      <c r="E42" s="1" t="s">
        <v>451</v>
      </c>
      <c r="F42" s="2">
        <v>0.7</v>
      </c>
      <c r="G42" s="1">
        <v>4.5</v>
      </c>
      <c r="H42" s="1" t="s">
        <v>452</v>
      </c>
      <c r="I42" s="1" t="s">
        <v>453</v>
      </c>
      <c r="J42" s="1" t="s">
        <v>454</v>
      </c>
      <c r="K42" s="1" t="s">
        <v>455</v>
      </c>
      <c r="L42" s="1" t="s">
        <v>456</v>
      </c>
      <c r="M42" s="1" t="s">
        <v>457</v>
      </c>
      <c r="N42" s="1" t="s">
        <v>458</v>
      </c>
      <c r="O42" s="4" t="s">
        <v>459</v>
      </c>
      <c r="P42" s="4" t="s">
        <v>460</v>
      </c>
    </row>
    <row r="43">
      <c r="A43" s="1" t="s">
        <v>461</v>
      </c>
      <c r="B43" s="1" t="s">
        <v>462</v>
      </c>
      <c r="C43" s="1" t="s">
        <v>194</v>
      </c>
      <c r="D43" s="1" t="s">
        <v>303</v>
      </c>
      <c r="E43" s="1" t="s">
        <v>463</v>
      </c>
      <c r="F43" s="2">
        <v>0.43</v>
      </c>
      <c r="G43" s="1">
        <v>4.3</v>
      </c>
      <c r="H43" s="3">
        <v>27151.0</v>
      </c>
      <c r="I43" s="1" t="s">
        <v>464</v>
      </c>
      <c r="J43" s="1" t="s">
        <v>465</v>
      </c>
      <c r="K43" s="1" t="s">
        <v>466</v>
      </c>
      <c r="L43" s="1" t="s">
        <v>467</v>
      </c>
      <c r="M43" s="1" t="s">
        <v>468</v>
      </c>
      <c r="N43" s="1" t="s">
        <v>469</v>
      </c>
      <c r="O43" s="4" t="s">
        <v>470</v>
      </c>
      <c r="P43" s="4" t="s">
        <v>471</v>
      </c>
    </row>
    <row r="44">
      <c r="A44" s="1" t="s">
        <v>472</v>
      </c>
      <c r="B44" s="1" t="s">
        <v>473</v>
      </c>
      <c r="C44" s="1" t="s">
        <v>18</v>
      </c>
      <c r="D44" s="1" t="s">
        <v>19</v>
      </c>
      <c r="E44" s="1" t="s">
        <v>20</v>
      </c>
      <c r="F44" s="2">
        <v>0.64</v>
      </c>
      <c r="G44" s="1">
        <v>4.2</v>
      </c>
      <c r="H44" s="3">
        <v>24269.0</v>
      </c>
      <c r="I44" s="1" t="s">
        <v>474</v>
      </c>
      <c r="J44" s="1" t="s">
        <v>22</v>
      </c>
      <c r="K44" s="1" t="s">
        <v>23</v>
      </c>
      <c r="L44" s="1" t="s">
        <v>24</v>
      </c>
      <c r="M44" s="1" t="s">
        <v>25</v>
      </c>
      <c r="N44" s="1" t="s">
        <v>26</v>
      </c>
      <c r="O44" s="4" t="s">
        <v>475</v>
      </c>
      <c r="P44" s="4" t="s">
        <v>476</v>
      </c>
    </row>
    <row r="45">
      <c r="A45" s="1" t="s">
        <v>477</v>
      </c>
      <c r="B45" s="1" t="s">
        <v>478</v>
      </c>
      <c r="C45" s="1" t="s">
        <v>113</v>
      </c>
      <c r="D45" s="1" t="s">
        <v>114</v>
      </c>
      <c r="E45" s="1" t="s">
        <v>479</v>
      </c>
      <c r="F45" s="2">
        <v>0.38</v>
      </c>
      <c r="G45" s="1">
        <v>4.3</v>
      </c>
      <c r="H45" s="3">
        <v>12093.0</v>
      </c>
      <c r="I45" s="1" t="s">
        <v>480</v>
      </c>
      <c r="J45" s="1" t="s">
        <v>481</v>
      </c>
      <c r="K45" s="1" t="s">
        <v>482</v>
      </c>
      <c r="L45" s="1" t="s">
        <v>483</v>
      </c>
      <c r="M45" s="1" t="s">
        <v>484</v>
      </c>
      <c r="N45" s="1" t="s">
        <v>485</v>
      </c>
      <c r="O45" s="4" t="s">
        <v>486</v>
      </c>
      <c r="P45" s="4" t="s">
        <v>487</v>
      </c>
    </row>
    <row r="46">
      <c r="A46" s="1" t="s">
        <v>488</v>
      </c>
      <c r="B46" s="1" t="s">
        <v>489</v>
      </c>
      <c r="C46" s="1" t="s">
        <v>18</v>
      </c>
      <c r="D46" s="1" t="s">
        <v>269</v>
      </c>
      <c r="E46" s="1" t="s">
        <v>31</v>
      </c>
      <c r="F46" s="2">
        <v>0.7</v>
      </c>
      <c r="G46" s="1">
        <v>4.0</v>
      </c>
      <c r="H46" s="3">
        <v>9378.0</v>
      </c>
      <c r="I46" s="1" t="s">
        <v>490</v>
      </c>
      <c r="J46" s="1" t="s">
        <v>271</v>
      </c>
      <c r="K46" s="1" t="s">
        <v>272</v>
      </c>
      <c r="L46" s="1" t="s">
        <v>273</v>
      </c>
      <c r="M46" s="1" t="s">
        <v>274</v>
      </c>
      <c r="N46" s="1" t="s">
        <v>275</v>
      </c>
      <c r="O46" s="4" t="s">
        <v>491</v>
      </c>
      <c r="P46" s="4" t="s">
        <v>492</v>
      </c>
    </row>
    <row r="47">
      <c r="A47" s="1" t="s">
        <v>493</v>
      </c>
      <c r="B47" s="1" t="s">
        <v>494</v>
      </c>
      <c r="C47" s="1" t="s">
        <v>18</v>
      </c>
      <c r="D47" s="1" t="s">
        <v>495</v>
      </c>
      <c r="E47" s="1" t="s">
        <v>114</v>
      </c>
      <c r="F47" s="2">
        <v>0.67</v>
      </c>
      <c r="G47" s="1">
        <v>3.3</v>
      </c>
      <c r="H47" s="3">
        <v>9792.0</v>
      </c>
      <c r="I47" s="1" t="s">
        <v>496</v>
      </c>
      <c r="J47" s="1" t="s">
        <v>497</v>
      </c>
      <c r="K47" s="1" t="s">
        <v>498</v>
      </c>
      <c r="L47" s="1" t="s">
        <v>499</v>
      </c>
      <c r="M47" s="1" t="s">
        <v>500</v>
      </c>
      <c r="N47" s="1" t="s">
        <v>501</v>
      </c>
      <c r="O47" s="4" t="s">
        <v>502</v>
      </c>
      <c r="P47" s="4" t="s">
        <v>503</v>
      </c>
    </row>
    <row r="48">
      <c r="A48" s="1" t="s">
        <v>504</v>
      </c>
      <c r="B48" s="1" t="s">
        <v>505</v>
      </c>
      <c r="C48" s="1" t="s">
        <v>113</v>
      </c>
      <c r="D48" s="1" t="s">
        <v>506</v>
      </c>
      <c r="E48" s="1" t="s">
        <v>507</v>
      </c>
      <c r="F48" s="2">
        <v>0.58</v>
      </c>
      <c r="G48" s="1">
        <v>4.1</v>
      </c>
      <c r="H48" s="3">
        <v>8131.0</v>
      </c>
      <c r="I48" s="1" t="s">
        <v>508</v>
      </c>
      <c r="J48" s="1" t="s">
        <v>509</v>
      </c>
      <c r="K48" s="1" t="s">
        <v>510</v>
      </c>
      <c r="L48" s="1" t="s">
        <v>511</v>
      </c>
      <c r="M48" s="1" t="s">
        <v>512</v>
      </c>
      <c r="N48" s="1" t="s">
        <v>513</v>
      </c>
      <c r="O48" s="4" t="s">
        <v>514</v>
      </c>
      <c r="P48" s="4" t="s">
        <v>515</v>
      </c>
    </row>
    <row r="49">
      <c r="A49" s="1" t="s">
        <v>516</v>
      </c>
      <c r="B49" s="1" t="s">
        <v>517</v>
      </c>
      <c r="C49" s="1" t="s">
        <v>148</v>
      </c>
      <c r="D49" s="1" t="s">
        <v>518</v>
      </c>
      <c r="E49" s="1" t="s">
        <v>519</v>
      </c>
      <c r="F49" s="2">
        <v>0.35</v>
      </c>
      <c r="G49" s="1">
        <v>4.4</v>
      </c>
      <c r="H49" s="1" t="s">
        <v>151</v>
      </c>
      <c r="I49" s="1" t="s">
        <v>520</v>
      </c>
      <c r="J49" s="1" t="s">
        <v>153</v>
      </c>
      <c r="K49" s="1" t="s">
        <v>154</v>
      </c>
      <c r="L49" s="1" t="s">
        <v>155</v>
      </c>
      <c r="M49" s="1" t="s">
        <v>156</v>
      </c>
      <c r="N49" s="1" t="s">
        <v>157</v>
      </c>
      <c r="O49" s="4" t="s">
        <v>521</v>
      </c>
      <c r="P49" s="4" t="s">
        <v>522</v>
      </c>
    </row>
    <row r="50">
      <c r="A50" s="1" t="s">
        <v>523</v>
      </c>
      <c r="B50" s="1" t="s">
        <v>524</v>
      </c>
      <c r="C50" s="1" t="s">
        <v>525</v>
      </c>
      <c r="D50" s="1" t="s">
        <v>19</v>
      </c>
      <c r="E50" s="1" t="s">
        <v>114</v>
      </c>
      <c r="F50" s="2">
        <v>0.6</v>
      </c>
      <c r="G50" s="1">
        <v>3.6</v>
      </c>
      <c r="H50" s="1">
        <v>493.0</v>
      </c>
      <c r="I50" s="1" t="s">
        <v>526</v>
      </c>
      <c r="J50" s="1" t="s">
        <v>527</v>
      </c>
      <c r="K50" s="1" t="s">
        <v>528</v>
      </c>
      <c r="L50" s="1" t="s">
        <v>529</v>
      </c>
      <c r="M50" s="1" t="s">
        <v>530</v>
      </c>
      <c r="N50" s="1" t="s">
        <v>531</v>
      </c>
      <c r="O50" s="4" t="s">
        <v>532</v>
      </c>
      <c r="P50" s="4" t="s">
        <v>533</v>
      </c>
    </row>
    <row r="51">
      <c r="A51" s="1" t="s">
        <v>534</v>
      </c>
      <c r="B51" s="1" t="s">
        <v>535</v>
      </c>
      <c r="C51" s="1" t="s">
        <v>18</v>
      </c>
      <c r="D51" s="1" t="s">
        <v>31</v>
      </c>
      <c r="E51" s="1" t="s">
        <v>536</v>
      </c>
      <c r="F51" s="2">
        <v>0.5</v>
      </c>
      <c r="G51" s="1">
        <v>4.2</v>
      </c>
      <c r="H51" s="3">
        <v>92595.0</v>
      </c>
      <c r="I51" s="1" t="s">
        <v>537</v>
      </c>
      <c r="J51" s="1" t="s">
        <v>538</v>
      </c>
      <c r="K51" s="1" t="s">
        <v>539</v>
      </c>
      <c r="L51" s="1" t="s">
        <v>540</v>
      </c>
      <c r="M51" s="1" t="s">
        <v>541</v>
      </c>
      <c r="N51" s="1" t="s">
        <v>542</v>
      </c>
      <c r="O51" s="4" t="s">
        <v>543</v>
      </c>
      <c r="P51" s="4" t="s">
        <v>544</v>
      </c>
    </row>
    <row r="52">
      <c r="A52" s="1" t="s">
        <v>545</v>
      </c>
      <c r="B52" s="1" t="s">
        <v>546</v>
      </c>
      <c r="C52" s="1" t="s">
        <v>113</v>
      </c>
      <c r="D52" s="1" t="s">
        <v>547</v>
      </c>
      <c r="E52" s="1" t="s">
        <v>548</v>
      </c>
      <c r="F52" s="2">
        <v>0.45</v>
      </c>
      <c r="G52" s="1">
        <v>4.4</v>
      </c>
      <c r="H52" s="3">
        <v>24780.0</v>
      </c>
      <c r="I52" s="1" t="s">
        <v>549</v>
      </c>
      <c r="J52" s="1" t="s">
        <v>550</v>
      </c>
      <c r="K52" s="1" t="s">
        <v>551</v>
      </c>
      <c r="L52" s="1" t="s">
        <v>552</v>
      </c>
      <c r="M52" s="1" t="s">
        <v>553</v>
      </c>
      <c r="N52" s="1" t="s">
        <v>554</v>
      </c>
      <c r="O52" s="4" t="s">
        <v>555</v>
      </c>
      <c r="P52" s="4" t="s">
        <v>556</v>
      </c>
    </row>
    <row r="53">
      <c r="A53" s="1" t="s">
        <v>557</v>
      </c>
      <c r="B53" s="1" t="s">
        <v>558</v>
      </c>
      <c r="C53" s="1" t="s">
        <v>18</v>
      </c>
      <c r="D53" s="1" t="s">
        <v>356</v>
      </c>
      <c r="E53" s="1" t="s">
        <v>559</v>
      </c>
      <c r="F53" s="2">
        <v>0.64</v>
      </c>
      <c r="G53" s="1">
        <v>4.2</v>
      </c>
      <c r="H53" s="3">
        <v>92595.0</v>
      </c>
      <c r="I53" s="1" t="s">
        <v>560</v>
      </c>
      <c r="J53" s="1" t="s">
        <v>538</v>
      </c>
      <c r="K53" s="1" t="s">
        <v>539</v>
      </c>
      <c r="L53" s="1" t="s">
        <v>540</v>
      </c>
      <c r="M53" s="1" t="s">
        <v>541</v>
      </c>
      <c r="N53" s="1" t="s">
        <v>542</v>
      </c>
      <c r="O53" s="4" t="s">
        <v>561</v>
      </c>
      <c r="P53" s="4" t="s">
        <v>562</v>
      </c>
    </row>
    <row r="54">
      <c r="A54" s="1" t="s">
        <v>563</v>
      </c>
      <c r="B54" s="1" t="s">
        <v>564</v>
      </c>
      <c r="C54" s="1" t="s">
        <v>18</v>
      </c>
      <c r="D54" s="1" t="s">
        <v>142</v>
      </c>
      <c r="E54" s="1" t="s">
        <v>565</v>
      </c>
      <c r="F54" s="2">
        <v>0.62</v>
      </c>
      <c r="G54" s="1">
        <v>4.3</v>
      </c>
      <c r="H54" s="3">
        <v>8188.0</v>
      </c>
      <c r="I54" s="1" t="s">
        <v>566</v>
      </c>
      <c r="J54" s="1" t="s">
        <v>567</v>
      </c>
      <c r="K54" s="1" t="s">
        <v>568</v>
      </c>
      <c r="L54" s="1" t="s">
        <v>569</v>
      </c>
      <c r="M54" s="1" t="s">
        <v>570</v>
      </c>
      <c r="N54" s="1" t="s">
        <v>571</v>
      </c>
      <c r="O54" s="4" t="s">
        <v>572</v>
      </c>
      <c r="P54" s="4" t="s">
        <v>573</v>
      </c>
    </row>
    <row r="55">
      <c r="A55" s="1" t="s">
        <v>574</v>
      </c>
      <c r="B55" s="1" t="s">
        <v>575</v>
      </c>
      <c r="C55" s="1" t="s">
        <v>576</v>
      </c>
      <c r="D55" s="1" t="s">
        <v>577</v>
      </c>
      <c r="E55" s="1" t="s">
        <v>578</v>
      </c>
      <c r="F55" s="2">
        <v>0.46</v>
      </c>
      <c r="G55" s="1">
        <v>4.2</v>
      </c>
      <c r="H55" s="3">
        <v>4003.0</v>
      </c>
      <c r="I55" s="1" t="s">
        <v>579</v>
      </c>
      <c r="J55" s="1" t="s">
        <v>580</v>
      </c>
      <c r="K55" s="1" t="s">
        <v>581</v>
      </c>
      <c r="L55" s="1" t="s">
        <v>582</v>
      </c>
      <c r="M55" s="1" t="s">
        <v>583</v>
      </c>
      <c r="N55" s="1" t="s">
        <v>584</v>
      </c>
      <c r="O55" s="4" t="s">
        <v>585</v>
      </c>
      <c r="P55" s="4" t="s">
        <v>586</v>
      </c>
    </row>
    <row r="56">
      <c r="A56" s="1" t="s">
        <v>587</v>
      </c>
      <c r="B56" s="1" t="s">
        <v>588</v>
      </c>
      <c r="C56" s="1" t="s">
        <v>18</v>
      </c>
      <c r="D56" s="1" t="s">
        <v>31</v>
      </c>
      <c r="E56" s="1" t="s">
        <v>32</v>
      </c>
      <c r="F56" s="2">
        <v>0.43</v>
      </c>
      <c r="G56" s="1">
        <v>4.1</v>
      </c>
      <c r="H56" s="1">
        <v>314.0</v>
      </c>
      <c r="I56" s="1" t="s">
        <v>589</v>
      </c>
      <c r="J56" s="1" t="s">
        <v>590</v>
      </c>
      <c r="K56" s="1" t="s">
        <v>591</v>
      </c>
      <c r="L56" s="1" t="s">
        <v>592</v>
      </c>
      <c r="M56" s="1" t="s">
        <v>593</v>
      </c>
      <c r="N56" s="1" t="s">
        <v>594</v>
      </c>
      <c r="O56" s="4" t="s">
        <v>595</v>
      </c>
      <c r="P56" s="4" t="s">
        <v>596</v>
      </c>
    </row>
    <row r="57">
      <c r="A57" s="1" t="s">
        <v>597</v>
      </c>
      <c r="B57" s="1" t="s">
        <v>598</v>
      </c>
      <c r="C57" s="1" t="s">
        <v>525</v>
      </c>
      <c r="D57" s="1" t="s">
        <v>599</v>
      </c>
      <c r="E57" s="1" t="s">
        <v>90</v>
      </c>
      <c r="F57" s="2">
        <v>0.54</v>
      </c>
      <c r="G57" s="1">
        <v>3.7</v>
      </c>
      <c r="H57" s="3">
        <v>2960.0</v>
      </c>
      <c r="I57" s="1" t="s">
        <v>600</v>
      </c>
      <c r="J57" s="1" t="s">
        <v>601</v>
      </c>
      <c r="K57" s="1" t="s">
        <v>602</v>
      </c>
      <c r="L57" s="1" t="s">
        <v>603</v>
      </c>
      <c r="M57" s="1" t="s">
        <v>604</v>
      </c>
      <c r="N57" s="1" t="s">
        <v>605</v>
      </c>
      <c r="O57" s="4" t="s">
        <v>606</v>
      </c>
      <c r="P57" s="4" t="s">
        <v>607</v>
      </c>
    </row>
    <row r="58">
      <c r="A58" s="1" t="s">
        <v>608</v>
      </c>
      <c r="B58" s="1" t="s">
        <v>609</v>
      </c>
      <c r="C58" s="1" t="s">
        <v>113</v>
      </c>
      <c r="D58" s="1" t="s">
        <v>610</v>
      </c>
      <c r="E58" s="1" t="s">
        <v>611</v>
      </c>
      <c r="F58" s="2">
        <v>0.54</v>
      </c>
      <c r="G58" s="1">
        <v>4.2</v>
      </c>
      <c r="H58" s="1" t="s">
        <v>115</v>
      </c>
      <c r="I58" s="1" t="s">
        <v>612</v>
      </c>
      <c r="J58" s="1" t="s">
        <v>117</v>
      </c>
      <c r="K58" s="1" t="s">
        <v>118</v>
      </c>
      <c r="L58" s="1" t="s">
        <v>119</v>
      </c>
      <c r="M58" s="1" t="s">
        <v>120</v>
      </c>
      <c r="N58" s="1" t="s">
        <v>121</v>
      </c>
      <c r="O58" s="4" t="s">
        <v>613</v>
      </c>
      <c r="P58" s="4" t="s">
        <v>614</v>
      </c>
    </row>
    <row r="59">
      <c r="A59" s="1" t="s">
        <v>615</v>
      </c>
      <c r="B59" s="1" t="s">
        <v>616</v>
      </c>
      <c r="C59" s="1" t="s">
        <v>194</v>
      </c>
      <c r="D59" s="1" t="s">
        <v>617</v>
      </c>
      <c r="E59" s="1" t="s">
        <v>618</v>
      </c>
      <c r="F59" s="2">
        <v>0.27</v>
      </c>
      <c r="G59" s="1">
        <v>4.2</v>
      </c>
      <c r="H59" s="3">
        <v>34899.0</v>
      </c>
      <c r="I59" s="1" t="s">
        <v>619</v>
      </c>
      <c r="J59" s="1" t="s">
        <v>305</v>
      </c>
      <c r="K59" s="1" t="s">
        <v>306</v>
      </c>
      <c r="L59" s="1" t="s">
        <v>307</v>
      </c>
      <c r="M59" s="1" t="s">
        <v>308</v>
      </c>
      <c r="N59" s="1" t="s">
        <v>309</v>
      </c>
      <c r="O59" s="4" t="s">
        <v>620</v>
      </c>
      <c r="P59" s="4" t="s">
        <v>621</v>
      </c>
    </row>
    <row r="60">
      <c r="A60" s="1" t="s">
        <v>622</v>
      </c>
      <c r="B60" s="1" t="s">
        <v>623</v>
      </c>
      <c r="C60" s="1" t="s">
        <v>18</v>
      </c>
      <c r="D60" s="1" t="s">
        <v>624</v>
      </c>
      <c r="E60" s="1" t="s">
        <v>625</v>
      </c>
      <c r="F60" s="2">
        <v>0.77</v>
      </c>
      <c r="G60" s="1">
        <v>4.2</v>
      </c>
      <c r="H60" s="1">
        <v>656.0</v>
      </c>
      <c r="I60" s="1" t="s">
        <v>626</v>
      </c>
      <c r="J60" s="1" t="s">
        <v>627</v>
      </c>
      <c r="K60" s="1" t="s">
        <v>628</v>
      </c>
      <c r="L60" s="1" t="s">
        <v>629</v>
      </c>
      <c r="M60" s="1" t="s">
        <v>630</v>
      </c>
      <c r="N60" s="1" t="s">
        <v>631</v>
      </c>
      <c r="O60" s="4" t="s">
        <v>632</v>
      </c>
      <c r="P60" s="4" t="s">
        <v>633</v>
      </c>
    </row>
    <row r="61">
      <c r="A61" s="1" t="s">
        <v>634</v>
      </c>
      <c r="B61" s="1" t="s">
        <v>635</v>
      </c>
      <c r="C61" s="1" t="s">
        <v>18</v>
      </c>
      <c r="D61" s="1" t="s">
        <v>66</v>
      </c>
      <c r="E61" s="1" t="s">
        <v>32</v>
      </c>
      <c r="F61" s="2">
        <v>0.56</v>
      </c>
      <c r="G61" s="1">
        <v>4.3</v>
      </c>
      <c r="H61" s="3">
        <v>7064.0</v>
      </c>
      <c r="I61" s="1" t="s">
        <v>636</v>
      </c>
      <c r="J61" s="1" t="s">
        <v>637</v>
      </c>
      <c r="K61" s="1" t="s">
        <v>638</v>
      </c>
      <c r="L61" s="1" t="s">
        <v>639</v>
      </c>
      <c r="M61" s="1" t="s">
        <v>640</v>
      </c>
      <c r="N61" s="1" t="s">
        <v>641</v>
      </c>
      <c r="O61" s="4" t="s">
        <v>642</v>
      </c>
      <c r="P61" s="4" t="s">
        <v>643</v>
      </c>
    </row>
    <row r="62">
      <c r="A62" s="1" t="s">
        <v>644</v>
      </c>
      <c r="B62" s="1" t="s">
        <v>645</v>
      </c>
      <c r="C62" s="1" t="s">
        <v>525</v>
      </c>
      <c r="D62" s="1" t="s">
        <v>356</v>
      </c>
      <c r="E62" s="1" t="s">
        <v>142</v>
      </c>
      <c r="F62" s="2">
        <v>0.78</v>
      </c>
      <c r="G62" s="1">
        <v>3.7</v>
      </c>
      <c r="H62" s="3">
        <v>2201.0</v>
      </c>
      <c r="I62" s="1" t="s">
        <v>646</v>
      </c>
      <c r="J62" s="1" t="s">
        <v>647</v>
      </c>
      <c r="K62" s="1" t="s">
        <v>648</v>
      </c>
      <c r="L62" s="1" t="s">
        <v>649</v>
      </c>
      <c r="M62" s="1" t="s">
        <v>650</v>
      </c>
      <c r="N62" s="1" t="s">
        <v>651</v>
      </c>
      <c r="O62" s="4" t="s">
        <v>652</v>
      </c>
      <c r="P62" s="4" t="s">
        <v>653</v>
      </c>
    </row>
    <row r="63">
      <c r="A63" s="1" t="s">
        <v>654</v>
      </c>
      <c r="B63" s="1" t="s">
        <v>655</v>
      </c>
      <c r="C63" s="1" t="s">
        <v>194</v>
      </c>
      <c r="D63" s="1" t="s">
        <v>656</v>
      </c>
      <c r="E63" s="1" t="s">
        <v>657</v>
      </c>
      <c r="F63" s="2">
        <v>0.31</v>
      </c>
      <c r="G63" s="1">
        <v>4.3</v>
      </c>
      <c r="H63" s="3">
        <v>7109.0</v>
      </c>
      <c r="I63" s="1" t="s">
        <v>658</v>
      </c>
      <c r="J63" s="1" t="s">
        <v>659</v>
      </c>
      <c r="K63" s="1" t="s">
        <v>660</v>
      </c>
      <c r="L63" s="1" t="s">
        <v>661</v>
      </c>
      <c r="M63" s="1" t="s">
        <v>662</v>
      </c>
      <c r="N63" s="1" t="s">
        <v>663</v>
      </c>
      <c r="O63" s="4" t="s">
        <v>664</v>
      </c>
      <c r="P63" s="4" t="s">
        <v>665</v>
      </c>
    </row>
    <row r="64">
      <c r="A64" s="1" t="s">
        <v>666</v>
      </c>
      <c r="B64" s="1" t="s">
        <v>667</v>
      </c>
      <c r="C64" s="1" t="s">
        <v>18</v>
      </c>
      <c r="D64" s="1" t="s">
        <v>668</v>
      </c>
      <c r="E64" s="1" t="s">
        <v>114</v>
      </c>
      <c r="F64" s="2">
        <v>0.86</v>
      </c>
      <c r="G64" s="1">
        <v>4.0</v>
      </c>
      <c r="H64" s="3">
        <v>1313.0</v>
      </c>
      <c r="I64" s="1" t="s">
        <v>669</v>
      </c>
      <c r="J64" s="1" t="s">
        <v>670</v>
      </c>
      <c r="K64" s="1" t="s">
        <v>671</v>
      </c>
      <c r="L64" s="1" t="s">
        <v>672</v>
      </c>
      <c r="M64" s="1" t="s">
        <v>673</v>
      </c>
      <c r="N64" s="1" t="s">
        <v>674</v>
      </c>
      <c r="O64" s="4" t="s">
        <v>675</v>
      </c>
      <c r="P64" s="4" t="s">
        <v>676</v>
      </c>
    </row>
    <row r="65">
      <c r="A65" s="1" t="s">
        <v>677</v>
      </c>
      <c r="B65" s="1" t="s">
        <v>678</v>
      </c>
      <c r="C65" s="1" t="s">
        <v>18</v>
      </c>
      <c r="D65" s="1" t="s">
        <v>54</v>
      </c>
      <c r="E65" s="1" t="s">
        <v>679</v>
      </c>
      <c r="F65" s="2">
        <v>0.61</v>
      </c>
      <c r="G65" s="1">
        <v>4.2</v>
      </c>
      <c r="H65" s="3">
        <v>29746.0</v>
      </c>
      <c r="I65" s="1" t="s">
        <v>680</v>
      </c>
      <c r="J65" s="1" t="s">
        <v>681</v>
      </c>
      <c r="K65" s="1" t="s">
        <v>682</v>
      </c>
      <c r="L65" s="1" t="s">
        <v>683</v>
      </c>
      <c r="M65" s="1" t="s">
        <v>684</v>
      </c>
      <c r="N65" s="1" t="s">
        <v>685</v>
      </c>
      <c r="O65" s="4" t="s">
        <v>686</v>
      </c>
      <c r="P65" s="4" t="s">
        <v>687</v>
      </c>
    </row>
    <row r="66">
      <c r="A66" s="1" t="s">
        <v>688</v>
      </c>
      <c r="B66" s="1" t="s">
        <v>689</v>
      </c>
      <c r="C66" s="1" t="s">
        <v>194</v>
      </c>
      <c r="D66" s="1" t="s">
        <v>195</v>
      </c>
      <c r="E66" s="1" t="s">
        <v>196</v>
      </c>
      <c r="F66" s="2">
        <v>0.44</v>
      </c>
      <c r="G66" s="1">
        <v>4.2</v>
      </c>
      <c r="H66" s="3">
        <v>45238.0</v>
      </c>
      <c r="I66" s="1" t="s">
        <v>690</v>
      </c>
      <c r="J66" s="1" t="s">
        <v>691</v>
      </c>
      <c r="K66" s="1" t="s">
        <v>692</v>
      </c>
      <c r="L66" s="1" t="s">
        <v>693</v>
      </c>
      <c r="M66" s="1" t="s">
        <v>694</v>
      </c>
      <c r="N66" s="1" t="s">
        <v>695</v>
      </c>
      <c r="O66" s="4" t="s">
        <v>696</v>
      </c>
      <c r="P66" s="4" t="s">
        <v>697</v>
      </c>
    </row>
    <row r="67">
      <c r="A67" s="1" t="s">
        <v>698</v>
      </c>
      <c r="B67" s="1" t="s">
        <v>699</v>
      </c>
      <c r="C67" s="1" t="s">
        <v>148</v>
      </c>
      <c r="D67" s="1" t="s">
        <v>518</v>
      </c>
      <c r="E67" s="1" t="s">
        <v>700</v>
      </c>
      <c r="F67" s="2">
        <v>0.78</v>
      </c>
      <c r="G67" s="1">
        <v>4.4</v>
      </c>
      <c r="H67" s="1" t="s">
        <v>151</v>
      </c>
      <c r="I67" s="1" t="s">
        <v>701</v>
      </c>
      <c r="J67" s="1" t="s">
        <v>153</v>
      </c>
      <c r="K67" s="1" t="s">
        <v>154</v>
      </c>
      <c r="L67" s="1" t="s">
        <v>155</v>
      </c>
      <c r="M67" s="1" t="s">
        <v>156</v>
      </c>
      <c r="N67" s="1" t="s">
        <v>157</v>
      </c>
      <c r="O67" s="4" t="s">
        <v>702</v>
      </c>
      <c r="P67" s="4" t="s">
        <v>703</v>
      </c>
    </row>
    <row r="68">
      <c r="A68" s="1" t="s">
        <v>704</v>
      </c>
      <c r="B68" s="1" t="s">
        <v>705</v>
      </c>
      <c r="C68" s="1" t="s">
        <v>18</v>
      </c>
      <c r="D68" s="1" t="s">
        <v>706</v>
      </c>
      <c r="E68" s="1" t="s">
        <v>55</v>
      </c>
      <c r="F68" s="2">
        <v>0.62</v>
      </c>
      <c r="G68" s="1">
        <v>4.1</v>
      </c>
      <c r="H68" s="1">
        <v>450.0</v>
      </c>
      <c r="I68" s="1" t="s">
        <v>707</v>
      </c>
      <c r="J68" s="1" t="s">
        <v>708</v>
      </c>
      <c r="K68" s="1" t="s">
        <v>709</v>
      </c>
      <c r="L68" s="1" t="s">
        <v>710</v>
      </c>
      <c r="M68" s="1" t="s">
        <v>711</v>
      </c>
      <c r="N68" s="1" t="s">
        <v>712</v>
      </c>
      <c r="O68" s="4" t="s">
        <v>713</v>
      </c>
      <c r="P68" s="4" t="s">
        <v>714</v>
      </c>
    </row>
    <row r="69">
      <c r="A69" s="1" t="s">
        <v>715</v>
      </c>
      <c r="B69" s="1" t="s">
        <v>716</v>
      </c>
      <c r="C69" s="1" t="s">
        <v>576</v>
      </c>
      <c r="D69" s="1" t="s">
        <v>717</v>
      </c>
      <c r="E69" s="1" t="s">
        <v>718</v>
      </c>
      <c r="F69" s="2">
        <v>0.47</v>
      </c>
      <c r="G69" s="1">
        <v>4.3</v>
      </c>
      <c r="H69" s="1">
        <v>457.0</v>
      </c>
      <c r="I69" s="1" t="s">
        <v>719</v>
      </c>
      <c r="J69" s="1" t="s">
        <v>720</v>
      </c>
      <c r="K69" s="1" t="s">
        <v>721</v>
      </c>
      <c r="L69" s="1" t="s">
        <v>722</v>
      </c>
      <c r="M69" s="1" t="s">
        <v>723</v>
      </c>
      <c r="N69" s="1" t="s">
        <v>724</v>
      </c>
      <c r="O69" s="4" t="s">
        <v>725</v>
      </c>
      <c r="P69" s="4" t="s">
        <v>726</v>
      </c>
    </row>
    <row r="70">
      <c r="A70" s="1" t="s">
        <v>727</v>
      </c>
      <c r="B70" s="1" t="s">
        <v>728</v>
      </c>
      <c r="C70" s="1" t="s">
        <v>729</v>
      </c>
      <c r="D70" s="1" t="s">
        <v>479</v>
      </c>
      <c r="E70" s="1" t="s">
        <v>730</v>
      </c>
      <c r="F70" s="2">
        <v>0.47</v>
      </c>
      <c r="G70" s="1">
        <v>4.2</v>
      </c>
      <c r="H70" s="3">
        <v>2727.0</v>
      </c>
      <c r="I70" s="1" t="s">
        <v>731</v>
      </c>
      <c r="J70" s="1" t="s">
        <v>732</v>
      </c>
      <c r="K70" s="1" t="s">
        <v>733</v>
      </c>
      <c r="L70" s="1" t="s">
        <v>734</v>
      </c>
      <c r="M70" s="1" t="s">
        <v>735</v>
      </c>
      <c r="N70" s="1" t="s">
        <v>736</v>
      </c>
      <c r="O70" s="4" t="s">
        <v>737</v>
      </c>
      <c r="P70" s="4" t="s">
        <v>738</v>
      </c>
    </row>
    <row r="71">
      <c r="A71" s="1" t="s">
        <v>739</v>
      </c>
      <c r="B71" s="1" t="s">
        <v>740</v>
      </c>
      <c r="C71" s="1" t="s">
        <v>18</v>
      </c>
      <c r="D71" s="1" t="s">
        <v>149</v>
      </c>
      <c r="E71" s="1" t="s">
        <v>150</v>
      </c>
      <c r="F71" s="2">
        <v>0.69</v>
      </c>
      <c r="G71" s="1">
        <v>4.3</v>
      </c>
      <c r="H71" s="3">
        <v>20053.0</v>
      </c>
      <c r="I71" s="1" t="s">
        <v>741</v>
      </c>
      <c r="J71" s="1" t="s">
        <v>742</v>
      </c>
      <c r="K71" s="1" t="s">
        <v>743</v>
      </c>
      <c r="L71" s="1" t="s">
        <v>744</v>
      </c>
      <c r="M71" s="1" t="s">
        <v>745</v>
      </c>
      <c r="N71" s="1" t="s">
        <v>746</v>
      </c>
      <c r="O71" s="4" t="s">
        <v>747</v>
      </c>
      <c r="P71" s="4" t="s">
        <v>748</v>
      </c>
    </row>
    <row r="72">
      <c r="A72" s="1" t="s">
        <v>749</v>
      </c>
      <c r="B72" s="1" t="s">
        <v>750</v>
      </c>
      <c r="C72" s="1" t="s">
        <v>18</v>
      </c>
      <c r="D72" s="1" t="s">
        <v>32</v>
      </c>
      <c r="E72" s="1" t="s">
        <v>163</v>
      </c>
      <c r="F72" s="2">
        <v>0.61</v>
      </c>
      <c r="G72" s="1">
        <v>4.5</v>
      </c>
      <c r="H72" s="1">
        <v>149.0</v>
      </c>
      <c r="I72" s="1" t="s">
        <v>751</v>
      </c>
      <c r="J72" s="1" t="s">
        <v>752</v>
      </c>
      <c r="K72" s="1" t="s">
        <v>753</v>
      </c>
      <c r="L72" s="1" t="s">
        <v>754</v>
      </c>
      <c r="M72" s="1" t="s">
        <v>755</v>
      </c>
      <c r="N72" s="1" t="s">
        <v>756</v>
      </c>
      <c r="O72" s="4" t="s">
        <v>757</v>
      </c>
      <c r="P72" s="4" t="s">
        <v>758</v>
      </c>
    </row>
    <row r="73">
      <c r="A73" s="1" t="s">
        <v>759</v>
      </c>
      <c r="B73" s="1" t="s">
        <v>760</v>
      </c>
      <c r="C73" s="1" t="s">
        <v>18</v>
      </c>
      <c r="D73" s="1" t="s">
        <v>32</v>
      </c>
      <c r="E73" s="1" t="s">
        <v>378</v>
      </c>
      <c r="F73" s="2">
        <v>0.42</v>
      </c>
      <c r="G73" s="1">
        <v>4.1</v>
      </c>
      <c r="H73" s="1">
        <v>210.0</v>
      </c>
      <c r="I73" s="1" t="s">
        <v>761</v>
      </c>
      <c r="J73" s="1" t="s">
        <v>762</v>
      </c>
      <c r="K73" s="1" t="s">
        <v>763</v>
      </c>
      <c r="L73" s="1" t="s">
        <v>764</v>
      </c>
      <c r="M73" s="1" t="s">
        <v>765</v>
      </c>
      <c r="N73" s="1" t="s">
        <v>766</v>
      </c>
      <c r="O73" s="4" t="s">
        <v>767</v>
      </c>
      <c r="P73" s="4" t="s">
        <v>768</v>
      </c>
    </row>
    <row r="74">
      <c r="A74" s="1" t="s">
        <v>769</v>
      </c>
      <c r="B74" s="1" t="s">
        <v>770</v>
      </c>
      <c r="C74" s="1" t="s">
        <v>194</v>
      </c>
      <c r="D74" s="1" t="s">
        <v>771</v>
      </c>
      <c r="E74" s="1" t="s">
        <v>772</v>
      </c>
      <c r="F74" s="2">
        <v>0.37</v>
      </c>
      <c r="G74" s="1">
        <v>4.2</v>
      </c>
      <c r="H74" s="3">
        <v>45238.0</v>
      </c>
      <c r="I74" s="1" t="s">
        <v>773</v>
      </c>
      <c r="J74" s="1" t="s">
        <v>691</v>
      </c>
      <c r="K74" s="1" t="s">
        <v>692</v>
      </c>
      <c r="L74" s="1" t="s">
        <v>693</v>
      </c>
      <c r="M74" s="1" t="s">
        <v>694</v>
      </c>
      <c r="N74" s="1" t="s">
        <v>695</v>
      </c>
      <c r="O74" s="4" t="s">
        <v>774</v>
      </c>
      <c r="P74" s="4" t="s">
        <v>775</v>
      </c>
    </row>
    <row r="75">
      <c r="A75" s="1" t="s">
        <v>776</v>
      </c>
      <c r="B75" s="1" t="s">
        <v>777</v>
      </c>
      <c r="C75" s="1" t="s">
        <v>18</v>
      </c>
      <c r="D75" s="1" t="s">
        <v>778</v>
      </c>
      <c r="E75" s="1" t="s">
        <v>90</v>
      </c>
      <c r="F75" s="2">
        <v>0.77</v>
      </c>
      <c r="G75" s="1">
        <v>4.0</v>
      </c>
      <c r="H75" s="3">
        <v>7732.0</v>
      </c>
      <c r="I75" s="1" t="s">
        <v>779</v>
      </c>
      <c r="J75" s="1" t="s">
        <v>780</v>
      </c>
      <c r="K75" s="1" t="s">
        <v>781</v>
      </c>
      <c r="L75" s="1" t="s">
        <v>782</v>
      </c>
      <c r="M75" s="1" t="s">
        <v>783</v>
      </c>
      <c r="N75" s="1" t="s">
        <v>784</v>
      </c>
      <c r="O75" s="4" t="s">
        <v>785</v>
      </c>
      <c r="P75" s="4" t="s">
        <v>786</v>
      </c>
    </row>
    <row r="76">
      <c r="A76" s="1" t="s">
        <v>787</v>
      </c>
      <c r="B76" s="1" t="s">
        <v>788</v>
      </c>
      <c r="C76" s="1" t="s">
        <v>18</v>
      </c>
      <c r="D76" s="1" t="s">
        <v>19</v>
      </c>
      <c r="E76" s="1" t="s">
        <v>114</v>
      </c>
      <c r="F76" s="2">
        <v>0.6</v>
      </c>
      <c r="G76" s="1">
        <v>4.1</v>
      </c>
      <c r="H76" s="3">
        <v>1780.0</v>
      </c>
      <c r="I76" s="1" t="s">
        <v>789</v>
      </c>
      <c r="J76" s="1" t="s">
        <v>790</v>
      </c>
      <c r="K76" s="1" t="s">
        <v>791</v>
      </c>
      <c r="L76" s="1" t="s">
        <v>792</v>
      </c>
      <c r="M76" s="1" t="s">
        <v>793</v>
      </c>
      <c r="N76" s="1" t="s">
        <v>794</v>
      </c>
      <c r="O76" s="4" t="s">
        <v>795</v>
      </c>
      <c r="P76" s="4" t="s">
        <v>796</v>
      </c>
    </row>
    <row r="77">
      <c r="A77" s="1" t="s">
        <v>797</v>
      </c>
      <c r="B77" s="1" t="s">
        <v>798</v>
      </c>
      <c r="C77" s="1" t="s">
        <v>18</v>
      </c>
      <c r="D77" s="1" t="s">
        <v>31</v>
      </c>
      <c r="E77" s="1" t="s">
        <v>90</v>
      </c>
      <c r="F77" s="2">
        <v>0.6</v>
      </c>
      <c r="G77" s="1">
        <v>4.1</v>
      </c>
      <c r="H77" s="1">
        <v>602.0</v>
      </c>
      <c r="I77" s="1" t="s">
        <v>799</v>
      </c>
      <c r="J77" s="1" t="s">
        <v>800</v>
      </c>
      <c r="K77" s="1" t="s">
        <v>801</v>
      </c>
      <c r="L77" s="1" t="s">
        <v>802</v>
      </c>
      <c r="M77" s="1" t="s">
        <v>803</v>
      </c>
      <c r="N77" s="1" t="s">
        <v>804</v>
      </c>
      <c r="O77" s="4" t="s">
        <v>805</v>
      </c>
      <c r="P77" s="4" t="s">
        <v>806</v>
      </c>
    </row>
    <row r="78">
      <c r="A78" s="1" t="s">
        <v>807</v>
      </c>
      <c r="B78" s="1" t="s">
        <v>808</v>
      </c>
      <c r="C78" s="1" t="s">
        <v>18</v>
      </c>
      <c r="D78" s="1" t="s">
        <v>356</v>
      </c>
      <c r="E78" s="1" t="s">
        <v>19</v>
      </c>
      <c r="F78" s="2">
        <v>0.55</v>
      </c>
      <c r="G78" s="1">
        <v>4.0</v>
      </c>
      <c r="H78" s="3">
        <v>1423.0</v>
      </c>
      <c r="I78" s="1" t="s">
        <v>809</v>
      </c>
      <c r="J78" s="1" t="s">
        <v>810</v>
      </c>
      <c r="K78" s="1" t="s">
        <v>811</v>
      </c>
      <c r="L78" s="1" t="s">
        <v>812</v>
      </c>
      <c r="M78" s="1" t="s">
        <v>813</v>
      </c>
      <c r="N78" s="1" t="s">
        <v>814</v>
      </c>
      <c r="O78" s="4" t="s">
        <v>815</v>
      </c>
      <c r="P78" s="4" t="s">
        <v>816</v>
      </c>
    </row>
    <row r="79">
      <c r="A79" s="1" t="s">
        <v>817</v>
      </c>
      <c r="B79" s="1" t="s">
        <v>818</v>
      </c>
      <c r="C79" s="1" t="s">
        <v>194</v>
      </c>
      <c r="D79" s="1" t="s">
        <v>819</v>
      </c>
      <c r="E79" s="1" t="s">
        <v>820</v>
      </c>
      <c r="F79" s="2">
        <v>0.65</v>
      </c>
      <c r="G79" s="1">
        <v>4.1</v>
      </c>
      <c r="H79" s="1">
        <v>398.0</v>
      </c>
      <c r="I79" s="1" t="s">
        <v>821</v>
      </c>
      <c r="J79" s="1" t="s">
        <v>822</v>
      </c>
      <c r="K79" s="1" t="s">
        <v>823</v>
      </c>
      <c r="L79" s="1" t="s">
        <v>824</v>
      </c>
      <c r="M79" s="1" t="s">
        <v>825</v>
      </c>
      <c r="N79" s="1" t="s">
        <v>826</v>
      </c>
      <c r="O79" s="4" t="s">
        <v>827</v>
      </c>
      <c r="P79" s="4" t="s">
        <v>828</v>
      </c>
    </row>
    <row r="80">
      <c r="A80" s="1" t="s">
        <v>829</v>
      </c>
      <c r="B80" s="1" t="s">
        <v>830</v>
      </c>
      <c r="C80" s="1" t="s">
        <v>18</v>
      </c>
      <c r="D80" s="1" t="s">
        <v>450</v>
      </c>
      <c r="E80" s="1" t="s">
        <v>90</v>
      </c>
      <c r="F80" s="2">
        <v>0.58</v>
      </c>
      <c r="G80" s="1">
        <v>3.9</v>
      </c>
      <c r="H80" s="1">
        <v>536.0</v>
      </c>
      <c r="I80" s="1" t="s">
        <v>831</v>
      </c>
      <c r="J80" s="1" t="s">
        <v>832</v>
      </c>
      <c r="K80" s="1" t="s">
        <v>833</v>
      </c>
      <c r="L80" s="1" t="s">
        <v>834</v>
      </c>
      <c r="M80" s="1" t="s">
        <v>835</v>
      </c>
      <c r="N80" s="1" t="s">
        <v>836</v>
      </c>
      <c r="O80" s="4" t="s">
        <v>837</v>
      </c>
      <c r="P80" s="4" t="s">
        <v>838</v>
      </c>
    </row>
    <row r="81">
      <c r="A81" s="1" t="s">
        <v>839</v>
      </c>
      <c r="B81" s="1" t="s">
        <v>840</v>
      </c>
      <c r="C81" s="1" t="s">
        <v>525</v>
      </c>
      <c r="D81" s="1" t="s">
        <v>841</v>
      </c>
      <c r="E81" s="1" t="s">
        <v>842</v>
      </c>
      <c r="F81" s="2">
        <v>0.64</v>
      </c>
      <c r="G81" s="1">
        <v>4.0</v>
      </c>
      <c r="H81" s="1">
        <v>32.0</v>
      </c>
      <c r="I81" s="1" t="s">
        <v>843</v>
      </c>
      <c r="J81" s="1" t="s">
        <v>844</v>
      </c>
      <c r="K81" s="1" t="s">
        <v>845</v>
      </c>
      <c r="L81" s="1" t="s">
        <v>846</v>
      </c>
      <c r="M81" s="1" t="s">
        <v>847</v>
      </c>
      <c r="N81" s="1" t="s">
        <v>848</v>
      </c>
      <c r="O81" s="4" t="s">
        <v>849</v>
      </c>
      <c r="P81" s="4" t="s">
        <v>850</v>
      </c>
    </row>
    <row r="82">
      <c r="A82" s="1" t="s">
        <v>851</v>
      </c>
      <c r="B82" s="1" t="s">
        <v>852</v>
      </c>
      <c r="C82" s="1" t="s">
        <v>18</v>
      </c>
      <c r="D82" s="1" t="s">
        <v>19</v>
      </c>
      <c r="E82" s="1" t="s">
        <v>20</v>
      </c>
      <c r="F82" s="2">
        <v>0.64</v>
      </c>
      <c r="G82" s="1">
        <v>4.2</v>
      </c>
      <c r="H82" s="3">
        <v>24269.0</v>
      </c>
      <c r="I82" s="1" t="s">
        <v>853</v>
      </c>
      <c r="J82" s="1" t="s">
        <v>22</v>
      </c>
      <c r="K82" s="1" t="s">
        <v>23</v>
      </c>
      <c r="L82" s="1" t="s">
        <v>24</v>
      </c>
      <c r="M82" s="1" t="s">
        <v>25</v>
      </c>
      <c r="N82" s="1" t="s">
        <v>854</v>
      </c>
      <c r="O82" s="4" t="s">
        <v>855</v>
      </c>
      <c r="P82" s="4" t="s">
        <v>856</v>
      </c>
    </row>
    <row r="83">
      <c r="A83" s="1" t="s">
        <v>857</v>
      </c>
      <c r="B83" s="1" t="s">
        <v>858</v>
      </c>
      <c r="C83" s="1" t="s">
        <v>18</v>
      </c>
      <c r="D83" s="1" t="s">
        <v>668</v>
      </c>
      <c r="E83" s="1" t="s">
        <v>207</v>
      </c>
      <c r="F83" s="2">
        <v>0.44</v>
      </c>
      <c r="G83" s="1">
        <v>4.0</v>
      </c>
      <c r="H83" s="3">
        <v>9378.0</v>
      </c>
      <c r="I83" s="1" t="s">
        <v>859</v>
      </c>
      <c r="J83" s="1" t="s">
        <v>271</v>
      </c>
      <c r="K83" s="1" t="s">
        <v>272</v>
      </c>
      <c r="L83" s="1" t="s">
        <v>273</v>
      </c>
      <c r="M83" s="1" t="s">
        <v>274</v>
      </c>
      <c r="N83" s="1" t="s">
        <v>860</v>
      </c>
      <c r="O83" s="4" t="s">
        <v>861</v>
      </c>
      <c r="P83" s="4" t="s">
        <v>862</v>
      </c>
    </row>
    <row r="84">
      <c r="A84" s="1" t="s">
        <v>863</v>
      </c>
      <c r="B84" s="1" t="s">
        <v>864</v>
      </c>
      <c r="C84" s="1" t="s">
        <v>194</v>
      </c>
      <c r="D84" s="1" t="s">
        <v>865</v>
      </c>
      <c r="E84" s="1" t="s">
        <v>866</v>
      </c>
      <c r="F84" s="2">
        <v>0.62</v>
      </c>
      <c r="G84" s="1">
        <v>3.4</v>
      </c>
      <c r="H84" s="1">
        <v>902.0</v>
      </c>
      <c r="I84" s="1" t="s">
        <v>867</v>
      </c>
      <c r="J84" s="1" t="s">
        <v>868</v>
      </c>
      <c r="K84" s="1" t="s">
        <v>869</v>
      </c>
      <c r="L84" s="1" t="s">
        <v>870</v>
      </c>
      <c r="M84" s="1" t="s">
        <v>871</v>
      </c>
      <c r="N84" s="1" t="s">
        <v>872</v>
      </c>
      <c r="O84" s="4" t="s">
        <v>873</v>
      </c>
      <c r="P84" s="4" t="s">
        <v>874</v>
      </c>
    </row>
    <row r="85">
      <c r="A85" s="1" t="s">
        <v>875</v>
      </c>
      <c r="B85" s="1" t="s">
        <v>876</v>
      </c>
      <c r="C85" s="1" t="s">
        <v>18</v>
      </c>
      <c r="D85" s="1" t="s">
        <v>102</v>
      </c>
      <c r="E85" s="1" t="s">
        <v>142</v>
      </c>
      <c r="F85" s="2">
        <v>0.63</v>
      </c>
      <c r="G85" s="1">
        <v>4.4</v>
      </c>
      <c r="H85" s="3">
        <v>28791.0</v>
      </c>
      <c r="I85" s="1" t="s">
        <v>877</v>
      </c>
      <c r="J85" s="1" t="s">
        <v>878</v>
      </c>
      <c r="K85" s="1" t="s">
        <v>879</v>
      </c>
      <c r="L85" s="1" t="s">
        <v>880</v>
      </c>
      <c r="M85" s="1" t="s">
        <v>881</v>
      </c>
      <c r="N85" s="1" t="s">
        <v>882</v>
      </c>
      <c r="O85" s="4" t="s">
        <v>883</v>
      </c>
      <c r="P85" s="4" t="s">
        <v>884</v>
      </c>
    </row>
    <row r="86">
      <c r="A86" s="1" t="s">
        <v>885</v>
      </c>
      <c r="B86" s="1" t="s">
        <v>886</v>
      </c>
      <c r="C86" s="1" t="s">
        <v>18</v>
      </c>
      <c r="D86" s="1" t="s">
        <v>887</v>
      </c>
      <c r="E86" s="1" t="s">
        <v>888</v>
      </c>
      <c r="F86" s="2">
        <v>0.75</v>
      </c>
      <c r="G86" s="1">
        <v>4.2</v>
      </c>
      <c r="H86" s="3">
        <v>10576.0</v>
      </c>
      <c r="I86" s="1" t="s">
        <v>889</v>
      </c>
      <c r="J86" s="1" t="s">
        <v>890</v>
      </c>
      <c r="K86" s="1" t="s">
        <v>891</v>
      </c>
      <c r="L86" s="1" t="s">
        <v>892</v>
      </c>
      <c r="M86" s="1" t="s">
        <v>893</v>
      </c>
      <c r="N86" s="1" t="s">
        <v>894</v>
      </c>
      <c r="O86" s="4" t="s">
        <v>895</v>
      </c>
      <c r="P86" s="4" t="s">
        <v>896</v>
      </c>
    </row>
    <row r="87">
      <c r="A87" s="1" t="s">
        <v>897</v>
      </c>
      <c r="B87" s="1" t="s">
        <v>898</v>
      </c>
      <c r="C87" s="1" t="s">
        <v>194</v>
      </c>
      <c r="D87" s="1" t="s">
        <v>899</v>
      </c>
      <c r="E87" s="1" t="s">
        <v>900</v>
      </c>
      <c r="F87" s="2">
        <v>0.25</v>
      </c>
      <c r="G87" s="1">
        <v>4.2</v>
      </c>
      <c r="H87" s="3">
        <v>7298.0</v>
      </c>
      <c r="I87" s="1" t="s">
        <v>901</v>
      </c>
      <c r="J87" s="1" t="s">
        <v>431</v>
      </c>
      <c r="K87" s="1" t="s">
        <v>432</v>
      </c>
      <c r="L87" s="1" t="s">
        <v>433</v>
      </c>
      <c r="M87" s="1" t="s">
        <v>434</v>
      </c>
      <c r="N87" s="1" t="s">
        <v>435</v>
      </c>
      <c r="O87" s="4" t="s">
        <v>902</v>
      </c>
      <c r="P87" s="4" t="s">
        <v>903</v>
      </c>
    </row>
    <row r="88">
      <c r="A88" s="1" t="s">
        <v>904</v>
      </c>
      <c r="B88" s="1" t="s">
        <v>905</v>
      </c>
      <c r="C88" s="1" t="s">
        <v>194</v>
      </c>
      <c r="D88" s="1" t="s">
        <v>906</v>
      </c>
      <c r="E88" s="1" t="s">
        <v>907</v>
      </c>
      <c r="F88" s="2">
        <v>0.32</v>
      </c>
      <c r="G88" s="1">
        <v>4.3</v>
      </c>
      <c r="H88" s="3">
        <v>4703.0</v>
      </c>
      <c r="I88" s="1" t="s">
        <v>908</v>
      </c>
      <c r="J88" s="1" t="s">
        <v>283</v>
      </c>
      <c r="K88" s="1" t="s">
        <v>284</v>
      </c>
      <c r="L88" s="1" t="s">
        <v>285</v>
      </c>
      <c r="M88" s="1" t="s">
        <v>286</v>
      </c>
      <c r="N88" s="1" t="s">
        <v>287</v>
      </c>
      <c r="O88" s="4" t="s">
        <v>909</v>
      </c>
      <c r="P88" s="4" t="s">
        <v>910</v>
      </c>
    </row>
    <row r="89">
      <c r="A89" s="1" t="s">
        <v>911</v>
      </c>
      <c r="B89" s="1" t="s">
        <v>912</v>
      </c>
      <c r="C89" s="1" t="s">
        <v>194</v>
      </c>
      <c r="D89" s="1" t="s">
        <v>820</v>
      </c>
      <c r="E89" s="1" t="s">
        <v>913</v>
      </c>
      <c r="F89" s="2">
        <v>0.41</v>
      </c>
      <c r="G89" s="1">
        <v>4.3</v>
      </c>
      <c r="H89" s="3">
        <v>7109.0</v>
      </c>
      <c r="I89" s="1" t="s">
        <v>914</v>
      </c>
      <c r="J89" s="1" t="s">
        <v>659</v>
      </c>
      <c r="K89" s="1" t="s">
        <v>660</v>
      </c>
      <c r="L89" s="1" t="s">
        <v>661</v>
      </c>
      <c r="M89" s="1" t="s">
        <v>662</v>
      </c>
      <c r="N89" s="1" t="s">
        <v>663</v>
      </c>
      <c r="O89" s="4" t="s">
        <v>915</v>
      </c>
      <c r="P89" s="4" t="s">
        <v>916</v>
      </c>
    </row>
    <row r="90">
      <c r="A90" s="1" t="s">
        <v>917</v>
      </c>
      <c r="B90" s="1" t="s">
        <v>918</v>
      </c>
      <c r="C90" s="1" t="s">
        <v>18</v>
      </c>
      <c r="D90" s="1" t="s">
        <v>31</v>
      </c>
      <c r="E90" s="1" t="s">
        <v>114</v>
      </c>
      <c r="F90" s="2">
        <v>0.8</v>
      </c>
      <c r="G90" s="1">
        <v>4.5</v>
      </c>
      <c r="H90" s="1">
        <v>127.0</v>
      </c>
      <c r="I90" s="1" t="s">
        <v>919</v>
      </c>
      <c r="J90" s="1" t="s">
        <v>920</v>
      </c>
      <c r="K90" s="1" t="s">
        <v>921</v>
      </c>
      <c r="L90" s="1" t="s">
        <v>922</v>
      </c>
      <c r="M90" s="1" t="s">
        <v>923</v>
      </c>
      <c r="N90" s="1" t="s">
        <v>924</v>
      </c>
      <c r="O90" s="4" t="s">
        <v>925</v>
      </c>
      <c r="P90" s="4" t="s">
        <v>926</v>
      </c>
    </row>
    <row r="91">
      <c r="A91" s="1" t="s">
        <v>927</v>
      </c>
      <c r="B91" s="1" t="s">
        <v>928</v>
      </c>
      <c r="C91" s="1" t="s">
        <v>18</v>
      </c>
      <c r="D91" s="1" t="s">
        <v>610</v>
      </c>
      <c r="E91" s="1" t="s">
        <v>324</v>
      </c>
      <c r="F91" s="2">
        <v>0.68</v>
      </c>
      <c r="G91" s="1">
        <v>4.2</v>
      </c>
      <c r="H91" s="3">
        <v>24269.0</v>
      </c>
      <c r="I91" s="1" t="s">
        <v>474</v>
      </c>
      <c r="J91" s="1" t="s">
        <v>22</v>
      </c>
      <c r="K91" s="1" t="s">
        <v>23</v>
      </c>
      <c r="L91" s="1" t="s">
        <v>24</v>
      </c>
      <c r="M91" s="1" t="s">
        <v>25</v>
      </c>
      <c r="N91" s="1" t="s">
        <v>929</v>
      </c>
      <c r="O91" s="4" t="s">
        <v>930</v>
      </c>
      <c r="P91" s="4" t="s">
        <v>931</v>
      </c>
    </row>
    <row r="92">
      <c r="A92" s="1" t="s">
        <v>932</v>
      </c>
      <c r="B92" s="1" t="s">
        <v>933</v>
      </c>
      <c r="C92" s="1" t="s">
        <v>113</v>
      </c>
      <c r="D92" s="1" t="s">
        <v>934</v>
      </c>
      <c r="E92" s="1" t="s">
        <v>935</v>
      </c>
      <c r="F92" s="2">
        <v>0.66</v>
      </c>
      <c r="G92" s="1">
        <v>3.6</v>
      </c>
      <c r="H92" s="3">
        <v>10134.0</v>
      </c>
      <c r="I92" s="1" t="s">
        <v>936</v>
      </c>
      <c r="J92" s="1" t="s">
        <v>937</v>
      </c>
      <c r="K92" s="1" t="s">
        <v>938</v>
      </c>
      <c r="L92" s="1" t="s">
        <v>939</v>
      </c>
      <c r="M92" s="1" t="s">
        <v>940</v>
      </c>
      <c r="N92" s="1" t="s">
        <v>941</v>
      </c>
      <c r="O92" s="4" t="s">
        <v>942</v>
      </c>
      <c r="P92" s="4" t="s">
        <v>943</v>
      </c>
    </row>
    <row r="93">
      <c r="A93" s="1" t="s">
        <v>944</v>
      </c>
      <c r="B93" s="1" t="s">
        <v>945</v>
      </c>
      <c r="C93" s="1" t="s">
        <v>194</v>
      </c>
      <c r="D93" s="1" t="s">
        <v>196</v>
      </c>
      <c r="E93" s="1" t="s">
        <v>946</v>
      </c>
      <c r="F93" s="2">
        <v>0.22</v>
      </c>
      <c r="G93" s="1">
        <v>4.2</v>
      </c>
      <c r="H93" s="3">
        <v>34899.0</v>
      </c>
      <c r="I93" s="1" t="s">
        <v>947</v>
      </c>
      <c r="J93" s="1" t="s">
        <v>305</v>
      </c>
      <c r="K93" s="1" t="s">
        <v>306</v>
      </c>
      <c r="L93" s="1" t="s">
        <v>307</v>
      </c>
      <c r="M93" s="1" t="s">
        <v>308</v>
      </c>
      <c r="N93" s="1" t="s">
        <v>309</v>
      </c>
      <c r="O93" s="4" t="s">
        <v>948</v>
      </c>
      <c r="P93" s="4" t="s">
        <v>949</v>
      </c>
    </row>
    <row r="94">
      <c r="A94" s="1" t="s">
        <v>950</v>
      </c>
      <c r="B94" s="1" t="s">
        <v>951</v>
      </c>
      <c r="C94" s="1" t="s">
        <v>18</v>
      </c>
      <c r="D94" s="1" t="s">
        <v>102</v>
      </c>
      <c r="E94" s="1" t="s">
        <v>55</v>
      </c>
      <c r="F94" s="2">
        <v>0.57</v>
      </c>
      <c r="G94" s="1">
        <v>4.2</v>
      </c>
      <c r="H94" s="3">
        <v>94363.0</v>
      </c>
      <c r="I94" s="1" t="s">
        <v>56</v>
      </c>
      <c r="J94" s="1" t="s">
        <v>57</v>
      </c>
      <c r="K94" s="1" t="s">
        <v>58</v>
      </c>
      <c r="L94" s="1" t="s">
        <v>59</v>
      </c>
      <c r="M94" s="1" t="s">
        <v>60</v>
      </c>
      <c r="N94" s="1" t="s">
        <v>61</v>
      </c>
      <c r="O94" s="4" t="s">
        <v>952</v>
      </c>
      <c r="P94" s="4" t="s">
        <v>953</v>
      </c>
    </row>
    <row r="95">
      <c r="A95" s="1" t="s">
        <v>954</v>
      </c>
      <c r="B95" s="1" t="s">
        <v>955</v>
      </c>
      <c r="C95" s="1" t="s">
        <v>18</v>
      </c>
      <c r="D95" s="1" t="s">
        <v>31</v>
      </c>
      <c r="E95" s="1" t="s">
        <v>114</v>
      </c>
      <c r="F95" s="2">
        <v>0.8</v>
      </c>
      <c r="G95" s="1">
        <v>4.1</v>
      </c>
      <c r="H95" s="1">
        <v>425.0</v>
      </c>
      <c r="I95" s="1" t="s">
        <v>956</v>
      </c>
      <c r="J95" s="1" t="s">
        <v>957</v>
      </c>
      <c r="K95" s="1" t="s">
        <v>958</v>
      </c>
      <c r="L95" s="1" t="s">
        <v>959</v>
      </c>
      <c r="M95" s="1" t="s">
        <v>960</v>
      </c>
      <c r="N95" s="1" t="s">
        <v>961</v>
      </c>
      <c r="O95" s="4" t="s">
        <v>962</v>
      </c>
      <c r="P95" s="4" t="s">
        <v>963</v>
      </c>
    </row>
    <row r="96">
      <c r="A96" s="1" t="s">
        <v>964</v>
      </c>
      <c r="B96" s="1" t="s">
        <v>965</v>
      </c>
      <c r="C96" s="1" t="s">
        <v>194</v>
      </c>
      <c r="D96" s="1" t="s">
        <v>966</v>
      </c>
      <c r="E96" s="1" t="s">
        <v>907</v>
      </c>
      <c r="F96" s="2">
        <v>0.54</v>
      </c>
      <c r="G96" s="1">
        <v>4.2</v>
      </c>
      <c r="H96" s="3">
        <v>6659.0</v>
      </c>
      <c r="I96" s="1" t="s">
        <v>967</v>
      </c>
      <c r="J96" s="1" t="s">
        <v>968</v>
      </c>
      <c r="K96" s="1" t="s">
        <v>969</v>
      </c>
      <c r="L96" s="1" t="s">
        <v>970</v>
      </c>
      <c r="M96" s="1" t="s">
        <v>971</v>
      </c>
      <c r="N96" s="1" t="s">
        <v>972</v>
      </c>
      <c r="O96" s="4" t="s">
        <v>973</v>
      </c>
      <c r="P96" s="4" t="s">
        <v>974</v>
      </c>
    </row>
    <row r="97">
      <c r="A97" s="1" t="s">
        <v>975</v>
      </c>
      <c r="B97" s="1" t="s">
        <v>976</v>
      </c>
      <c r="C97" s="1" t="s">
        <v>113</v>
      </c>
      <c r="D97" s="1" t="s">
        <v>977</v>
      </c>
      <c r="E97" s="1" t="s">
        <v>32</v>
      </c>
      <c r="F97" s="2">
        <v>0.17</v>
      </c>
      <c r="G97" s="1">
        <v>3.7</v>
      </c>
      <c r="H97" s="3">
        <v>1977.0</v>
      </c>
      <c r="I97" s="1" t="s">
        <v>978</v>
      </c>
      <c r="J97" s="1" t="s">
        <v>979</v>
      </c>
      <c r="K97" s="1" t="s">
        <v>980</v>
      </c>
      <c r="L97" s="1" t="s">
        <v>981</v>
      </c>
      <c r="M97" s="1" t="s">
        <v>982</v>
      </c>
      <c r="N97" s="1" t="s">
        <v>983</v>
      </c>
      <c r="O97" s="4" t="s">
        <v>984</v>
      </c>
      <c r="P97" s="4" t="s">
        <v>985</v>
      </c>
    </row>
    <row r="98">
      <c r="A98" s="1" t="s">
        <v>986</v>
      </c>
      <c r="B98" s="1" t="s">
        <v>987</v>
      </c>
      <c r="C98" s="1" t="s">
        <v>525</v>
      </c>
      <c r="D98" s="1" t="s">
        <v>207</v>
      </c>
      <c r="E98" s="1" t="s">
        <v>142</v>
      </c>
      <c r="F98" s="2">
        <v>0.69</v>
      </c>
      <c r="G98" s="1">
        <v>3.8</v>
      </c>
      <c r="H98" s="3">
        <v>1079.0</v>
      </c>
      <c r="I98" s="1" t="s">
        <v>988</v>
      </c>
      <c r="J98" s="1" t="s">
        <v>989</v>
      </c>
      <c r="K98" s="1" t="s">
        <v>990</v>
      </c>
      <c r="L98" s="1" t="s">
        <v>991</v>
      </c>
      <c r="M98" s="1" t="s">
        <v>992</v>
      </c>
      <c r="N98" s="1" t="s">
        <v>993</v>
      </c>
      <c r="O98" s="4" t="s">
        <v>994</v>
      </c>
      <c r="P98" s="4" t="s">
        <v>995</v>
      </c>
    </row>
    <row r="99">
      <c r="A99" s="1" t="s">
        <v>996</v>
      </c>
      <c r="B99" s="1" t="s">
        <v>997</v>
      </c>
      <c r="C99" s="1" t="s">
        <v>18</v>
      </c>
      <c r="D99" s="1" t="s">
        <v>998</v>
      </c>
      <c r="E99" s="1" t="s">
        <v>114</v>
      </c>
      <c r="F99" s="2">
        <v>0.65</v>
      </c>
      <c r="G99" s="1">
        <v>3.7</v>
      </c>
      <c r="H99" s="3">
        <v>1097.0</v>
      </c>
      <c r="I99" s="1" t="s">
        <v>999</v>
      </c>
      <c r="J99" s="1" t="s">
        <v>1000</v>
      </c>
      <c r="K99" s="1" t="s">
        <v>1001</v>
      </c>
      <c r="L99" s="1" t="s">
        <v>1002</v>
      </c>
      <c r="M99" s="1" t="s">
        <v>1003</v>
      </c>
      <c r="N99" s="1" t="s">
        <v>1004</v>
      </c>
      <c r="O99" s="4" t="s">
        <v>1005</v>
      </c>
      <c r="P99" s="4" t="s">
        <v>1006</v>
      </c>
    </row>
    <row r="100">
      <c r="A100" s="1" t="s">
        <v>1007</v>
      </c>
      <c r="B100" s="1" t="s">
        <v>1008</v>
      </c>
      <c r="C100" s="1" t="s">
        <v>113</v>
      </c>
      <c r="D100" s="1" t="s">
        <v>20</v>
      </c>
      <c r="E100" s="1" t="s">
        <v>43</v>
      </c>
      <c r="F100" s="2">
        <v>0.42</v>
      </c>
      <c r="G100" s="1">
        <v>4.5</v>
      </c>
      <c r="H100" s="3">
        <v>22420.0</v>
      </c>
      <c r="I100" s="1" t="s">
        <v>1009</v>
      </c>
      <c r="J100" s="1" t="s">
        <v>1010</v>
      </c>
      <c r="K100" s="1" t="s">
        <v>1011</v>
      </c>
      <c r="L100" s="1" t="s">
        <v>1012</v>
      </c>
      <c r="M100" s="1" t="s">
        <v>1013</v>
      </c>
      <c r="N100" s="1" t="s">
        <v>1014</v>
      </c>
      <c r="O100" s="4" t="s">
        <v>1015</v>
      </c>
      <c r="P100" s="4" t="s">
        <v>1016</v>
      </c>
    </row>
    <row r="101">
      <c r="A101" s="1" t="s">
        <v>1017</v>
      </c>
      <c r="B101" s="1" t="s">
        <v>1018</v>
      </c>
      <c r="C101" s="1" t="s">
        <v>18</v>
      </c>
      <c r="D101" s="1" t="s">
        <v>1019</v>
      </c>
      <c r="E101" s="1" t="s">
        <v>625</v>
      </c>
      <c r="F101" s="2">
        <v>0.52</v>
      </c>
      <c r="G101" s="1">
        <v>4.1</v>
      </c>
      <c r="H101" s="3">
        <v>1045.0</v>
      </c>
      <c r="I101" s="1" t="s">
        <v>1020</v>
      </c>
      <c r="J101" s="1" t="s">
        <v>1021</v>
      </c>
      <c r="K101" s="1" t="s">
        <v>1022</v>
      </c>
      <c r="L101" s="1" t="s">
        <v>1023</v>
      </c>
      <c r="M101" s="1" t="s">
        <v>1024</v>
      </c>
      <c r="N101" s="1" t="s">
        <v>1025</v>
      </c>
      <c r="O101" s="4" t="s">
        <v>1026</v>
      </c>
      <c r="P101" s="4" t="s">
        <v>1027</v>
      </c>
    </row>
    <row r="102">
      <c r="A102" s="1" t="s">
        <v>1028</v>
      </c>
      <c r="B102" s="1" t="s">
        <v>1029</v>
      </c>
      <c r="C102" s="1" t="s">
        <v>525</v>
      </c>
      <c r="D102" s="1" t="s">
        <v>32</v>
      </c>
      <c r="E102" s="1" t="s">
        <v>625</v>
      </c>
      <c r="F102" s="2">
        <v>0.77</v>
      </c>
      <c r="G102" s="1">
        <v>4.3</v>
      </c>
      <c r="H102" s="3">
        <v>4145.0</v>
      </c>
      <c r="I102" s="1" t="s">
        <v>1030</v>
      </c>
      <c r="J102" s="1" t="s">
        <v>1031</v>
      </c>
      <c r="K102" s="1" t="s">
        <v>1032</v>
      </c>
      <c r="L102" s="1" t="s">
        <v>1033</v>
      </c>
      <c r="M102" s="1" t="s">
        <v>1034</v>
      </c>
      <c r="N102" s="1" t="s">
        <v>1035</v>
      </c>
      <c r="O102" s="4" t="s">
        <v>1036</v>
      </c>
      <c r="P102" s="4" t="s">
        <v>1037</v>
      </c>
    </row>
    <row r="103">
      <c r="A103" s="1" t="s">
        <v>1038</v>
      </c>
      <c r="B103" s="1" t="s">
        <v>1039</v>
      </c>
      <c r="C103" s="1" t="s">
        <v>18</v>
      </c>
      <c r="D103" s="1" t="s">
        <v>1040</v>
      </c>
      <c r="E103" s="1" t="s">
        <v>1041</v>
      </c>
      <c r="F103" s="2">
        <v>0.53</v>
      </c>
      <c r="G103" s="1">
        <v>4.3</v>
      </c>
      <c r="H103" s="3">
        <v>6547.0</v>
      </c>
      <c r="I103" s="1" t="s">
        <v>566</v>
      </c>
      <c r="J103" s="1" t="s">
        <v>1042</v>
      </c>
      <c r="K103" s="1" t="s">
        <v>1043</v>
      </c>
      <c r="L103" s="1" t="s">
        <v>1044</v>
      </c>
      <c r="M103" s="1" t="s">
        <v>1045</v>
      </c>
      <c r="N103" s="1" t="s">
        <v>1046</v>
      </c>
      <c r="O103" s="4" t="s">
        <v>572</v>
      </c>
      <c r="P103" s="4" t="s">
        <v>1047</v>
      </c>
    </row>
    <row r="104">
      <c r="A104" s="1" t="s">
        <v>1048</v>
      </c>
      <c r="B104" s="1" t="s">
        <v>1049</v>
      </c>
      <c r="C104" s="1" t="s">
        <v>525</v>
      </c>
      <c r="D104" s="1" t="s">
        <v>102</v>
      </c>
      <c r="E104" s="1" t="s">
        <v>163</v>
      </c>
      <c r="F104" s="2">
        <v>0.67</v>
      </c>
      <c r="G104" s="1">
        <v>4.0</v>
      </c>
      <c r="H104" s="3">
        <v>1588.0</v>
      </c>
      <c r="I104" s="1" t="s">
        <v>1050</v>
      </c>
      <c r="J104" s="1" t="s">
        <v>1051</v>
      </c>
      <c r="K104" s="1" t="s">
        <v>1052</v>
      </c>
      <c r="L104" s="1" t="s">
        <v>1053</v>
      </c>
      <c r="M104" s="1" t="s">
        <v>1054</v>
      </c>
      <c r="N104" s="1" t="s">
        <v>1055</v>
      </c>
      <c r="O104" s="4" t="s">
        <v>1056</v>
      </c>
      <c r="P104" s="4" t="s">
        <v>1057</v>
      </c>
    </row>
    <row r="105">
      <c r="A105" s="1" t="s">
        <v>1058</v>
      </c>
      <c r="B105" s="1" t="s">
        <v>1059</v>
      </c>
      <c r="C105" s="1" t="s">
        <v>194</v>
      </c>
      <c r="D105" s="1" t="s">
        <v>618</v>
      </c>
      <c r="E105" s="1" t="s">
        <v>899</v>
      </c>
      <c r="F105" s="2">
        <v>0.27</v>
      </c>
      <c r="G105" s="1">
        <v>4.2</v>
      </c>
      <c r="H105" s="3">
        <v>32840.0</v>
      </c>
      <c r="I105" s="1" t="s">
        <v>1060</v>
      </c>
      <c r="J105" s="1" t="s">
        <v>198</v>
      </c>
      <c r="K105" s="1" t="s">
        <v>199</v>
      </c>
      <c r="L105" s="1" t="s">
        <v>200</v>
      </c>
      <c r="M105" s="1" t="s">
        <v>201</v>
      </c>
      <c r="N105" s="1" t="s">
        <v>1061</v>
      </c>
      <c r="O105" s="4" t="s">
        <v>1062</v>
      </c>
      <c r="P105" s="4" t="s">
        <v>1063</v>
      </c>
    </row>
    <row r="106">
      <c r="A106" s="1" t="s">
        <v>1064</v>
      </c>
      <c r="B106" s="1" t="s">
        <v>1065</v>
      </c>
      <c r="C106" s="1" t="s">
        <v>18</v>
      </c>
      <c r="D106" s="1" t="s">
        <v>32</v>
      </c>
      <c r="E106" s="1" t="s">
        <v>114</v>
      </c>
      <c r="F106" s="2">
        <v>0.65</v>
      </c>
      <c r="G106" s="1">
        <v>4.2</v>
      </c>
      <c r="H106" s="3">
        <v>13120.0</v>
      </c>
      <c r="I106" s="1" t="s">
        <v>1066</v>
      </c>
      <c r="J106" s="1" t="s">
        <v>1067</v>
      </c>
      <c r="K106" s="1" t="s">
        <v>1068</v>
      </c>
      <c r="L106" s="1" t="s">
        <v>1069</v>
      </c>
      <c r="M106" s="1" t="s">
        <v>1070</v>
      </c>
      <c r="N106" s="1" t="s">
        <v>1071</v>
      </c>
      <c r="O106" s="4" t="s">
        <v>1072</v>
      </c>
      <c r="P106" s="4" t="s">
        <v>1073</v>
      </c>
    </row>
    <row r="107">
      <c r="A107" s="1" t="s">
        <v>1074</v>
      </c>
      <c r="B107" s="1" t="s">
        <v>1075</v>
      </c>
      <c r="C107" s="1" t="s">
        <v>18</v>
      </c>
      <c r="D107" s="1" t="s">
        <v>19</v>
      </c>
      <c r="E107" s="1" t="s">
        <v>114</v>
      </c>
      <c r="F107" s="2">
        <v>0.6</v>
      </c>
      <c r="G107" s="1">
        <v>4.3</v>
      </c>
      <c r="H107" s="3">
        <v>2806.0</v>
      </c>
      <c r="I107" s="1" t="s">
        <v>1076</v>
      </c>
      <c r="J107" s="1" t="s">
        <v>1077</v>
      </c>
      <c r="K107" s="1" t="s">
        <v>1078</v>
      </c>
      <c r="L107" s="1" t="s">
        <v>1079</v>
      </c>
      <c r="M107" s="1" t="s">
        <v>1080</v>
      </c>
      <c r="N107" s="1" t="s">
        <v>1081</v>
      </c>
      <c r="O107" s="4" t="s">
        <v>1082</v>
      </c>
      <c r="P107" s="4" t="s">
        <v>1083</v>
      </c>
    </row>
    <row r="108">
      <c r="A108" s="1" t="s">
        <v>1084</v>
      </c>
      <c r="B108" s="1" t="s">
        <v>1085</v>
      </c>
      <c r="C108" s="1" t="s">
        <v>18</v>
      </c>
      <c r="D108" s="1" t="s">
        <v>1086</v>
      </c>
      <c r="E108" s="1" t="s">
        <v>888</v>
      </c>
      <c r="F108" s="2">
        <v>0.65</v>
      </c>
      <c r="G108" s="1">
        <v>4.2</v>
      </c>
      <c r="H108" s="3">
        <v>24269.0</v>
      </c>
      <c r="I108" s="1" t="s">
        <v>1087</v>
      </c>
      <c r="J108" s="1" t="s">
        <v>22</v>
      </c>
      <c r="K108" s="1" t="s">
        <v>23</v>
      </c>
      <c r="L108" s="1" t="s">
        <v>24</v>
      </c>
      <c r="M108" s="1" t="s">
        <v>25</v>
      </c>
      <c r="N108" s="1" t="s">
        <v>26</v>
      </c>
      <c r="O108" s="4" t="s">
        <v>27</v>
      </c>
      <c r="P108" s="4" t="s">
        <v>1088</v>
      </c>
    </row>
    <row r="109">
      <c r="A109" s="1" t="s">
        <v>1089</v>
      </c>
      <c r="B109" s="1" t="s">
        <v>1090</v>
      </c>
      <c r="C109" s="1" t="s">
        <v>18</v>
      </c>
      <c r="D109" s="1" t="s">
        <v>102</v>
      </c>
      <c r="E109" s="1" t="s">
        <v>114</v>
      </c>
      <c r="F109" s="2">
        <v>0.7</v>
      </c>
      <c r="G109" s="1">
        <v>4.3</v>
      </c>
      <c r="H109" s="1">
        <v>766.0</v>
      </c>
      <c r="I109" s="1" t="s">
        <v>1091</v>
      </c>
      <c r="J109" s="1" t="s">
        <v>1092</v>
      </c>
      <c r="K109" s="1" t="s">
        <v>1093</v>
      </c>
      <c r="L109" s="1" t="s">
        <v>1094</v>
      </c>
      <c r="M109" s="1" t="s">
        <v>1095</v>
      </c>
      <c r="N109" s="1" t="s">
        <v>1096</v>
      </c>
      <c r="O109" s="4" t="s">
        <v>1097</v>
      </c>
      <c r="P109" s="4" t="s">
        <v>1098</v>
      </c>
    </row>
    <row r="110">
      <c r="A110" s="1" t="s">
        <v>1099</v>
      </c>
      <c r="B110" s="1" t="s">
        <v>1100</v>
      </c>
      <c r="C110" s="1" t="s">
        <v>194</v>
      </c>
      <c r="D110" s="1" t="s">
        <v>1101</v>
      </c>
      <c r="E110" s="1" t="s">
        <v>1102</v>
      </c>
      <c r="F110" s="2">
        <v>0.42</v>
      </c>
      <c r="G110" s="1">
        <v>4.3</v>
      </c>
      <c r="H110" s="3">
        <v>3587.0</v>
      </c>
      <c r="I110" s="1" t="s">
        <v>1103</v>
      </c>
      <c r="J110" s="1" t="s">
        <v>1104</v>
      </c>
      <c r="K110" s="1" t="s">
        <v>1105</v>
      </c>
      <c r="L110" s="1" t="s">
        <v>1106</v>
      </c>
      <c r="M110" s="1" t="s">
        <v>1107</v>
      </c>
      <c r="N110" s="1" t="s">
        <v>1108</v>
      </c>
      <c r="O110" s="4" t="s">
        <v>1109</v>
      </c>
      <c r="P110" s="4" t="s">
        <v>1110</v>
      </c>
    </row>
    <row r="111">
      <c r="A111" s="1" t="s">
        <v>1111</v>
      </c>
      <c r="B111" s="1" t="s">
        <v>1112</v>
      </c>
      <c r="C111" s="1" t="s">
        <v>18</v>
      </c>
      <c r="D111" s="1" t="s">
        <v>399</v>
      </c>
      <c r="E111" s="1" t="s">
        <v>935</v>
      </c>
      <c r="F111" s="2">
        <v>0.88</v>
      </c>
      <c r="G111" s="1">
        <v>3.9</v>
      </c>
      <c r="H111" s="3">
        <v>24871.0</v>
      </c>
      <c r="I111" s="1" t="s">
        <v>1113</v>
      </c>
      <c r="J111" s="1" t="s">
        <v>80</v>
      </c>
      <c r="K111" s="1" t="s">
        <v>81</v>
      </c>
      <c r="L111" s="1" t="s">
        <v>82</v>
      </c>
      <c r="M111" s="1" t="s">
        <v>83</v>
      </c>
      <c r="N111" s="1" t="s">
        <v>1114</v>
      </c>
      <c r="O111" s="4" t="s">
        <v>1115</v>
      </c>
      <c r="P111" s="4" t="s">
        <v>1116</v>
      </c>
    </row>
    <row r="112">
      <c r="A112" s="1" t="s">
        <v>1117</v>
      </c>
      <c r="B112" s="1" t="s">
        <v>1118</v>
      </c>
      <c r="C112" s="1" t="s">
        <v>576</v>
      </c>
      <c r="D112" s="1" t="s">
        <v>1119</v>
      </c>
      <c r="E112" s="1" t="s">
        <v>1120</v>
      </c>
      <c r="F112" s="2">
        <v>0.63</v>
      </c>
      <c r="G112" s="1">
        <v>4.1</v>
      </c>
      <c r="H112" s="3">
        <v>2581.0</v>
      </c>
      <c r="I112" s="1" t="s">
        <v>1121</v>
      </c>
      <c r="J112" s="1" t="s">
        <v>1122</v>
      </c>
      <c r="K112" s="1" t="s">
        <v>1123</v>
      </c>
      <c r="L112" s="1" t="s">
        <v>1124</v>
      </c>
      <c r="M112" s="1" t="s">
        <v>1125</v>
      </c>
      <c r="N112" s="1" t="s">
        <v>1126</v>
      </c>
      <c r="O112" s="4" t="s">
        <v>1127</v>
      </c>
      <c r="P112" s="4" t="s">
        <v>1128</v>
      </c>
    </row>
    <row r="113">
      <c r="A113" s="1" t="s">
        <v>1129</v>
      </c>
      <c r="B113" s="1" t="s">
        <v>1130</v>
      </c>
      <c r="C113" s="1" t="s">
        <v>18</v>
      </c>
      <c r="D113" s="1" t="s">
        <v>1131</v>
      </c>
      <c r="E113" s="1" t="s">
        <v>114</v>
      </c>
      <c r="F113" s="2">
        <v>0.73</v>
      </c>
      <c r="G113" s="1">
        <v>4.3</v>
      </c>
      <c r="H113" s="3">
        <v>20850.0</v>
      </c>
      <c r="I113" s="1" t="s">
        <v>1132</v>
      </c>
      <c r="J113" s="1" t="s">
        <v>336</v>
      </c>
      <c r="K113" s="1" t="s">
        <v>337</v>
      </c>
      <c r="L113" s="1" t="s">
        <v>338</v>
      </c>
      <c r="M113" s="1" t="s">
        <v>339</v>
      </c>
      <c r="N113" s="1" t="s">
        <v>340</v>
      </c>
      <c r="O113" s="4" t="s">
        <v>1133</v>
      </c>
      <c r="P113" s="4" t="s">
        <v>1134</v>
      </c>
    </row>
    <row r="114">
      <c r="A114" s="1" t="s">
        <v>1135</v>
      </c>
      <c r="B114" s="1" t="s">
        <v>1136</v>
      </c>
      <c r="C114" s="1" t="s">
        <v>194</v>
      </c>
      <c r="D114" s="1" t="s">
        <v>1137</v>
      </c>
      <c r="E114" s="1" t="s">
        <v>1138</v>
      </c>
      <c r="F114" s="2">
        <v>0.33</v>
      </c>
      <c r="G114" s="1">
        <v>4.3</v>
      </c>
      <c r="H114" s="3">
        <v>1035.0</v>
      </c>
      <c r="I114" s="1" t="s">
        <v>1139</v>
      </c>
      <c r="J114" s="1" t="s">
        <v>1140</v>
      </c>
      <c r="K114" s="1" t="s">
        <v>1141</v>
      </c>
      <c r="L114" s="1" t="s">
        <v>1142</v>
      </c>
      <c r="M114" s="1" t="s">
        <v>1143</v>
      </c>
      <c r="N114" s="1" t="s">
        <v>1144</v>
      </c>
      <c r="O114" s="4" t="s">
        <v>1145</v>
      </c>
      <c r="P114" s="4" t="s">
        <v>1146</v>
      </c>
    </row>
    <row r="115">
      <c r="A115" s="1" t="s">
        <v>1147</v>
      </c>
      <c r="B115" s="1" t="s">
        <v>1148</v>
      </c>
      <c r="C115" s="1" t="s">
        <v>18</v>
      </c>
      <c r="D115" s="1" t="s">
        <v>19</v>
      </c>
      <c r="E115" s="1" t="s">
        <v>114</v>
      </c>
      <c r="F115" s="2">
        <v>0.6</v>
      </c>
      <c r="G115" s="1">
        <v>4.1</v>
      </c>
      <c r="H115" s="3">
        <v>1780.0</v>
      </c>
      <c r="I115" s="1" t="s">
        <v>1149</v>
      </c>
      <c r="J115" s="1" t="s">
        <v>790</v>
      </c>
      <c r="K115" s="1" t="s">
        <v>791</v>
      </c>
      <c r="L115" s="1" t="s">
        <v>792</v>
      </c>
      <c r="M115" s="1" t="s">
        <v>793</v>
      </c>
      <c r="N115" s="1" t="s">
        <v>794</v>
      </c>
      <c r="O115" s="4" t="s">
        <v>1150</v>
      </c>
      <c r="P115" s="4" t="s">
        <v>1151</v>
      </c>
    </row>
    <row r="116">
      <c r="A116" s="1" t="s">
        <v>1152</v>
      </c>
      <c r="B116" s="1" t="s">
        <v>1153</v>
      </c>
      <c r="C116" s="1" t="s">
        <v>525</v>
      </c>
      <c r="D116" s="1" t="s">
        <v>19</v>
      </c>
      <c r="E116" s="1" t="s">
        <v>324</v>
      </c>
      <c r="F116" s="2">
        <v>0.8</v>
      </c>
      <c r="G116" s="1">
        <v>4.5</v>
      </c>
      <c r="H116" s="1">
        <v>505.0</v>
      </c>
      <c r="I116" s="1" t="s">
        <v>1154</v>
      </c>
      <c r="J116" s="1" t="s">
        <v>1155</v>
      </c>
      <c r="K116" s="1" t="s">
        <v>1156</v>
      </c>
      <c r="L116" s="1" t="s">
        <v>1157</v>
      </c>
      <c r="M116" s="1" t="s">
        <v>1158</v>
      </c>
      <c r="N116" s="1" t="s">
        <v>1159</v>
      </c>
      <c r="O116" s="4" t="s">
        <v>1160</v>
      </c>
      <c r="P116" s="4" t="s">
        <v>1161</v>
      </c>
    </row>
    <row r="117">
      <c r="A117" s="1" t="s">
        <v>1162</v>
      </c>
      <c r="B117" s="1" t="s">
        <v>1163</v>
      </c>
      <c r="C117" s="1" t="s">
        <v>18</v>
      </c>
      <c r="D117" s="1" t="s">
        <v>1164</v>
      </c>
      <c r="E117" s="1" t="s">
        <v>19</v>
      </c>
      <c r="F117" s="2">
        <v>0.47</v>
      </c>
      <c r="G117" s="1">
        <v>4.1</v>
      </c>
      <c r="H117" s="3">
        <v>1717.0</v>
      </c>
      <c r="I117" s="1" t="s">
        <v>1165</v>
      </c>
      <c r="J117" s="1" t="s">
        <v>1166</v>
      </c>
      <c r="K117" s="1" t="s">
        <v>1167</v>
      </c>
      <c r="L117" s="1" t="s">
        <v>1168</v>
      </c>
      <c r="M117" s="1" t="s">
        <v>1169</v>
      </c>
      <c r="N117" s="1" t="s">
        <v>1170</v>
      </c>
      <c r="O117" s="4" t="s">
        <v>1171</v>
      </c>
      <c r="P117" s="4" t="s">
        <v>1172</v>
      </c>
    </row>
    <row r="118">
      <c r="A118" s="1" t="s">
        <v>1173</v>
      </c>
      <c r="B118" s="1" t="s">
        <v>1174</v>
      </c>
      <c r="C118" s="1" t="s">
        <v>525</v>
      </c>
      <c r="D118" s="1" t="s">
        <v>888</v>
      </c>
      <c r="E118" s="1" t="s">
        <v>324</v>
      </c>
      <c r="F118" s="2">
        <v>0.35</v>
      </c>
      <c r="G118" s="1">
        <v>3.6</v>
      </c>
      <c r="H118" s="1">
        <v>590.0</v>
      </c>
      <c r="I118" s="1" t="s">
        <v>1175</v>
      </c>
      <c r="J118" s="1" t="s">
        <v>1176</v>
      </c>
      <c r="K118" s="1" t="s">
        <v>1177</v>
      </c>
      <c r="L118" s="1" t="s">
        <v>1178</v>
      </c>
      <c r="M118" s="1" t="s">
        <v>1179</v>
      </c>
      <c r="N118" s="1" t="s">
        <v>1180</v>
      </c>
      <c r="O118" s="4" t="s">
        <v>1181</v>
      </c>
      <c r="P118" s="4" t="s">
        <v>1182</v>
      </c>
    </row>
    <row r="119">
      <c r="A119" s="1" t="s">
        <v>1183</v>
      </c>
      <c r="B119" s="1" t="s">
        <v>1184</v>
      </c>
      <c r="C119" s="1" t="s">
        <v>18</v>
      </c>
      <c r="D119" s="1" t="s">
        <v>1185</v>
      </c>
      <c r="E119" s="1" t="s">
        <v>114</v>
      </c>
      <c r="F119" s="2">
        <v>0.65</v>
      </c>
      <c r="G119" s="1">
        <v>3.5</v>
      </c>
      <c r="H119" s="3">
        <v>1121.0</v>
      </c>
      <c r="I119" s="1" t="s">
        <v>1186</v>
      </c>
      <c r="J119" s="1" t="s">
        <v>1187</v>
      </c>
      <c r="K119" s="1" t="s">
        <v>1188</v>
      </c>
      <c r="L119" s="1" t="s">
        <v>1189</v>
      </c>
      <c r="M119" s="1" t="s">
        <v>1190</v>
      </c>
      <c r="N119" s="1" t="s">
        <v>1191</v>
      </c>
      <c r="O119" s="4" t="s">
        <v>1192</v>
      </c>
      <c r="P119" s="4" t="s">
        <v>1193</v>
      </c>
    </row>
    <row r="120">
      <c r="A120" s="1" t="s">
        <v>1194</v>
      </c>
      <c r="B120" s="1" t="s">
        <v>1195</v>
      </c>
      <c r="C120" s="1" t="s">
        <v>18</v>
      </c>
      <c r="D120" s="1" t="s">
        <v>77</v>
      </c>
      <c r="E120" s="1" t="s">
        <v>114</v>
      </c>
      <c r="F120" s="2">
        <v>0.85</v>
      </c>
      <c r="G120" s="1">
        <v>4.0</v>
      </c>
      <c r="H120" s="3">
        <v>1313.0</v>
      </c>
      <c r="I120" s="1" t="s">
        <v>1196</v>
      </c>
      <c r="J120" s="1" t="s">
        <v>670</v>
      </c>
      <c r="K120" s="1" t="s">
        <v>671</v>
      </c>
      <c r="L120" s="1" t="s">
        <v>672</v>
      </c>
      <c r="M120" s="1" t="s">
        <v>673</v>
      </c>
      <c r="N120" s="1" t="s">
        <v>674</v>
      </c>
      <c r="O120" s="4" t="s">
        <v>1197</v>
      </c>
      <c r="P120" s="4" t="s">
        <v>1198</v>
      </c>
    </row>
    <row r="121">
      <c r="A121" s="1" t="s">
        <v>1199</v>
      </c>
      <c r="B121" s="1" t="s">
        <v>1200</v>
      </c>
      <c r="C121" s="1" t="s">
        <v>18</v>
      </c>
      <c r="D121" s="1" t="s">
        <v>1201</v>
      </c>
      <c r="E121" s="1" t="s">
        <v>163</v>
      </c>
      <c r="F121" s="2">
        <v>0.75</v>
      </c>
      <c r="G121" s="1">
        <v>3.8</v>
      </c>
      <c r="H121" s="1">
        <v>132.0</v>
      </c>
      <c r="I121" s="1" t="s">
        <v>1202</v>
      </c>
      <c r="J121" s="1" t="s">
        <v>1203</v>
      </c>
      <c r="K121" s="1" t="s">
        <v>1204</v>
      </c>
      <c r="L121" s="1" t="s">
        <v>1205</v>
      </c>
      <c r="M121" s="1" t="s">
        <v>1206</v>
      </c>
      <c r="N121" s="1" t="s">
        <v>1207</v>
      </c>
      <c r="O121" s="4" t="s">
        <v>1208</v>
      </c>
      <c r="P121" s="4" t="s">
        <v>1209</v>
      </c>
    </row>
    <row r="122">
      <c r="A122" s="1" t="s">
        <v>1210</v>
      </c>
      <c r="B122" s="1" t="s">
        <v>1211</v>
      </c>
      <c r="C122" s="1" t="s">
        <v>18</v>
      </c>
      <c r="D122" s="1" t="s">
        <v>479</v>
      </c>
      <c r="E122" s="1" t="s">
        <v>324</v>
      </c>
      <c r="F122" s="2">
        <v>0.2</v>
      </c>
      <c r="G122" s="1">
        <v>4.4</v>
      </c>
      <c r="H122" s="3">
        <v>1951.0</v>
      </c>
      <c r="I122" s="1" t="s">
        <v>1212</v>
      </c>
      <c r="J122" s="1" t="s">
        <v>1213</v>
      </c>
      <c r="K122" s="1" t="s">
        <v>1214</v>
      </c>
      <c r="L122" s="1" t="s">
        <v>1215</v>
      </c>
      <c r="M122" s="1" t="s">
        <v>1216</v>
      </c>
      <c r="N122" s="1" t="s">
        <v>1217</v>
      </c>
      <c r="O122" s="4" t="s">
        <v>1218</v>
      </c>
      <c r="P122" s="4" t="s">
        <v>1219</v>
      </c>
    </row>
    <row r="123">
      <c r="A123" s="1" t="s">
        <v>1220</v>
      </c>
      <c r="B123" s="1" t="s">
        <v>1221</v>
      </c>
      <c r="C123" s="1" t="s">
        <v>525</v>
      </c>
      <c r="D123" s="1" t="s">
        <v>625</v>
      </c>
      <c r="E123" s="1" t="s">
        <v>842</v>
      </c>
      <c r="F123" s="2">
        <v>0.63</v>
      </c>
      <c r="G123" s="1">
        <v>3.7</v>
      </c>
      <c r="H123" s="1">
        <v>37.0</v>
      </c>
      <c r="I123" s="1" t="s">
        <v>1222</v>
      </c>
      <c r="J123" s="1" t="s">
        <v>1223</v>
      </c>
      <c r="K123" s="1" t="s">
        <v>1224</v>
      </c>
      <c r="L123" s="1" t="s">
        <v>1225</v>
      </c>
      <c r="M123" s="1" t="s">
        <v>1226</v>
      </c>
      <c r="N123" s="1" t="s">
        <v>1227</v>
      </c>
      <c r="O123" s="4" t="s">
        <v>1228</v>
      </c>
      <c r="P123" s="4" t="s">
        <v>1229</v>
      </c>
    </row>
    <row r="124">
      <c r="A124" s="1" t="s">
        <v>1230</v>
      </c>
      <c r="B124" s="1" t="s">
        <v>1231</v>
      </c>
      <c r="C124" s="1" t="s">
        <v>194</v>
      </c>
      <c r="D124" s="1" t="s">
        <v>1232</v>
      </c>
      <c r="E124" s="1" t="s">
        <v>617</v>
      </c>
      <c r="F124" s="2">
        <v>0.47</v>
      </c>
      <c r="G124" s="1">
        <v>4.3</v>
      </c>
      <c r="H124" s="1">
        <v>592.0</v>
      </c>
      <c r="I124" s="1" t="s">
        <v>1233</v>
      </c>
      <c r="J124" s="1" t="s">
        <v>1234</v>
      </c>
      <c r="K124" s="1" t="s">
        <v>1235</v>
      </c>
      <c r="L124" s="1" t="s">
        <v>1236</v>
      </c>
      <c r="M124" s="1" t="s">
        <v>1237</v>
      </c>
      <c r="N124" s="1" t="s">
        <v>1238</v>
      </c>
      <c r="O124" s="4" t="s">
        <v>1239</v>
      </c>
      <c r="P124" s="4" t="s">
        <v>1240</v>
      </c>
    </row>
    <row r="125">
      <c r="A125" s="1" t="s">
        <v>1241</v>
      </c>
      <c r="B125" s="1" t="s">
        <v>1242</v>
      </c>
      <c r="C125" s="1" t="s">
        <v>194</v>
      </c>
      <c r="D125" s="1" t="s">
        <v>1243</v>
      </c>
      <c r="E125" s="1" t="s">
        <v>1244</v>
      </c>
      <c r="F125" s="2">
        <v>0.53</v>
      </c>
      <c r="G125" s="1">
        <v>4.1</v>
      </c>
      <c r="H125" s="3">
        <v>1259.0</v>
      </c>
      <c r="I125" s="1" t="s">
        <v>1245</v>
      </c>
      <c r="J125" s="1" t="s">
        <v>1246</v>
      </c>
      <c r="K125" s="1" t="s">
        <v>1247</v>
      </c>
      <c r="L125" s="1" t="s">
        <v>1248</v>
      </c>
      <c r="M125" s="1" t="s">
        <v>1249</v>
      </c>
      <c r="N125" s="1" t="s">
        <v>1250</v>
      </c>
      <c r="O125" s="4" t="s">
        <v>1251</v>
      </c>
      <c r="P125" s="4" t="s">
        <v>1252</v>
      </c>
    </row>
    <row r="126">
      <c r="A126" s="1" t="s">
        <v>1253</v>
      </c>
      <c r="B126" s="1" t="s">
        <v>1254</v>
      </c>
      <c r="C126" s="1" t="s">
        <v>194</v>
      </c>
      <c r="D126" s="1" t="s">
        <v>428</v>
      </c>
      <c r="E126" s="1" t="s">
        <v>1255</v>
      </c>
      <c r="F126" s="2">
        <v>0.27</v>
      </c>
      <c r="G126" s="1">
        <v>4.2</v>
      </c>
      <c r="H126" s="3">
        <v>45238.0</v>
      </c>
      <c r="I126" s="1" t="s">
        <v>1256</v>
      </c>
      <c r="J126" s="1" t="s">
        <v>691</v>
      </c>
      <c r="K126" s="1" t="s">
        <v>692</v>
      </c>
      <c r="L126" s="1" t="s">
        <v>693</v>
      </c>
      <c r="M126" s="1" t="s">
        <v>694</v>
      </c>
      <c r="N126" s="1" t="s">
        <v>695</v>
      </c>
      <c r="O126" s="4" t="s">
        <v>1257</v>
      </c>
      <c r="P126" s="4" t="s">
        <v>1258</v>
      </c>
    </row>
    <row r="127">
      <c r="A127" s="1" t="s">
        <v>1259</v>
      </c>
      <c r="B127" s="1" t="s">
        <v>1260</v>
      </c>
      <c r="C127" s="1" t="s">
        <v>148</v>
      </c>
      <c r="D127" s="1" t="s">
        <v>142</v>
      </c>
      <c r="E127" s="1" t="s">
        <v>1261</v>
      </c>
      <c r="F127" s="2">
        <v>0.53</v>
      </c>
      <c r="G127" s="1">
        <v>4.1</v>
      </c>
      <c r="H127" s="3">
        <v>28638.0</v>
      </c>
      <c r="I127" s="1" t="s">
        <v>1262</v>
      </c>
      <c r="J127" s="1" t="s">
        <v>1263</v>
      </c>
      <c r="K127" s="1" t="s">
        <v>1264</v>
      </c>
      <c r="L127" s="1" t="s">
        <v>1265</v>
      </c>
      <c r="M127" s="1" t="s">
        <v>1266</v>
      </c>
      <c r="N127" s="1" t="s">
        <v>1267</v>
      </c>
      <c r="O127" s="4" t="s">
        <v>1268</v>
      </c>
      <c r="P127" s="4" t="s">
        <v>1269</v>
      </c>
    </row>
    <row r="128">
      <c r="A128" s="1" t="s">
        <v>1270</v>
      </c>
      <c r="B128" s="1" t="s">
        <v>1271</v>
      </c>
      <c r="C128" s="1" t="s">
        <v>148</v>
      </c>
      <c r="D128" s="1" t="s">
        <v>101</v>
      </c>
      <c r="E128" s="1" t="s">
        <v>1272</v>
      </c>
      <c r="F128" s="2">
        <v>0.62</v>
      </c>
      <c r="G128" s="1">
        <v>4.3</v>
      </c>
      <c r="H128" s="3">
        <v>12835.0</v>
      </c>
      <c r="I128" s="1" t="s">
        <v>1273</v>
      </c>
      <c r="J128" s="1" t="s">
        <v>1274</v>
      </c>
      <c r="K128" s="1" t="s">
        <v>1275</v>
      </c>
      <c r="L128" s="1" t="s">
        <v>1276</v>
      </c>
      <c r="M128" s="1" t="s">
        <v>1277</v>
      </c>
      <c r="N128" s="1" t="s">
        <v>1278</v>
      </c>
      <c r="O128" s="4" t="s">
        <v>1279</v>
      </c>
      <c r="P128" s="4" t="s">
        <v>1280</v>
      </c>
    </row>
    <row r="129">
      <c r="A129" s="1" t="s">
        <v>1281</v>
      </c>
      <c r="B129" s="1" t="s">
        <v>1282</v>
      </c>
      <c r="C129" s="1" t="s">
        <v>194</v>
      </c>
      <c r="D129" s="1" t="s">
        <v>1283</v>
      </c>
      <c r="E129" s="1" t="s">
        <v>1284</v>
      </c>
      <c r="F129" s="2">
        <v>0.64</v>
      </c>
      <c r="G129" s="1">
        <v>4.2</v>
      </c>
      <c r="H129" s="3">
        <v>1269.0</v>
      </c>
      <c r="I129" s="1" t="s">
        <v>1285</v>
      </c>
      <c r="J129" s="1" t="s">
        <v>1286</v>
      </c>
      <c r="K129" s="1" t="s">
        <v>1287</v>
      </c>
      <c r="L129" s="1" t="s">
        <v>1288</v>
      </c>
      <c r="M129" s="1" t="s">
        <v>1289</v>
      </c>
      <c r="N129" s="1" t="s">
        <v>1290</v>
      </c>
      <c r="O129" s="4" t="s">
        <v>1291</v>
      </c>
      <c r="P129" s="4" t="s">
        <v>1292</v>
      </c>
    </row>
    <row r="130">
      <c r="A130" s="1" t="s">
        <v>1293</v>
      </c>
      <c r="B130" s="1" t="s">
        <v>1294</v>
      </c>
      <c r="C130" s="1" t="s">
        <v>525</v>
      </c>
      <c r="D130" s="1" t="s">
        <v>32</v>
      </c>
      <c r="E130" s="1" t="s">
        <v>378</v>
      </c>
      <c r="F130" s="2">
        <v>0.42</v>
      </c>
      <c r="G130" s="1">
        <v>4.2</v>
      </c>
      <c r="H130" s="1">
        <v>284.0</v>
      </c>
      <c r="I130" s="1" t="s">
        <v>1295</v>
      </c>
      <c r="J130" s="1" t="s">
        <v>1296</v>
      </c>
      <c r="K130" s="1" t="s">
        <v>1297</v>
      </c>
      <c r="L130" s="1" t="s">
        <v>1298</v>
      </c>
      <c r="M130" s="1" t="s">
        <v>1299</v>
      </c>
      <c r="N130" s="1" t="s">
        <v>1300</v>
      </c>
      <c r="O130" s="4" t="s">
        <v>1301</v>
      </c>
      <c r="P130" s="4" t="s">
        <v>1302</v>
      </c>
    </row>
    <row r="131">
      <c r="A131" s="1" t="s">
        <v>1303</v>
      </c>
      <c r="B131" s="1" t="s">
        <v>1304</v>
      </c>
      <c r="C131" s="1" t="s">
        <v>1305</v>
      </c>
      <c r="D131" s="1" t="s">
        <v>1306</v>
      </c>
      <c r="E131" s="1" t="s">
        <v>1307</v>
      </c>
      <c r="F131" s="2">
        <v>0.59</v>
      </c>
      <c r="G131" s="1">
        <v>4.4</v>
      </c>
      <c r="H131" s="3">
        <v>69538.0</v>
      </c>
      <c r="I131" s="1" t="s">
        <v>1308</v>
      </c>
      <c r="J131" s="1" t="s">
        <v>1309</v>
      </c>
      <c r="K131" s="1" t="s">
        <v>1310</v>
      </c>
      <c r="L131" s="1" t="s">
        <v>1311</v>
      </c>
      <c r="M131" s="1" t="s">
        <v>1312</v>
      </c>
      <c r="N131" s="1" t="s">
        <v>1313</v>
      </c>
      <c r="O131" s="4" t="s">
        <v>1314</v>
      </c>
      <c r="P131" s="4" t="s">
        <v>1315</v>
      </c>
    </row>
    <row r="132">
      <c r="A132" s="1" t="s">
        <v>1316</v>
      </c>
      <c r="B132" s="1" t="s">
        <v>1317</v>
      </c>
      <c r="C132" s="1" t="s">
        <v>194</v>
      </c>
      <c r="D132" s="1" t="s">
        <v>1318</v>
      </c>
      <c r="E132" s="1" t="s">
        <v>1319</v>
      </c>
      <c r="F132" s="2">
        <v>0.31</v>
      </c>
      <c r="G132" s="1">
        <v>4.3</v>
      </c>
      <c r="H132" s="3">
        <v>4703.0</v>
      </c>
      <c r="I132" s="1" t="s">
        <v>908</v>
      </c>
      <c r="J132" s="1" t="s">
        <v>283</v>
      </c>
      <c r="K132" s="1" t="s">
        <v>284</v>
      </c>
      <c r="L132" s="1" t="s">
        <v>285</v>
      </c>
      <c r="M132" s="1" t="s">
        <v>286</v>
      </c>
      <c r="N132" s="1" t="s">
        <v>287</v>
      </c>
      <c r="O132" s="4" t="s">
        <v>1320</v>
      </c>
      <c r="P132" s="4" t="s">
        <v>1321</v>
      </c>
    </row>
    <row r="133">
      <c r="A133" s="1" t="s">
        <v>1322</v>
      </c>
      <c r="B133" s="1" t="s">
        <v>1323</v>
      </c>
      <c r="C133" s="1" t="s">
        <v>18</v>
      </c>
      <c r="D133" s="1" t="s">
        <v>19</v>
      </c>
      <c r="E133" s="1" t="s">
        <v>114</v>
      </c>
      <c r="F133" s="2">
        <v>0.6</v>
      </c>
      <c r="G133" s="1">
        <v>4.3</v>
      </c>
      <c r="H133" s="3">
        <v>2806.0</v>
      </c>
      <c r="I133" s="1" t="s">
        <v>1324</v>
      </c>
      <c r="J133" s="1" t="s">
        <v>1077</v>
      </c>
      <c r="K133" s="1" t="s">
        <v>1078</v>
      </c>
      <c r="L133" s="1" t="s">
        <v>1079</v>
      </c>
      <c r="M133" s="1" t="s">
        <v>1080</v>
      </c>
      <c r="N133" s="1" t="s">
        <v>1081</v>
      </c>
      <c r="O133" s="4" t="s">
        <v>1325</v>
      </c>
      <c r="P133" s="4" t="s">
        <v>1326</v>
      </c>
    </row>
    <row r="134">
      <c r="A134" s="1" t="s">
        <v>1327</v>
      </c>
      <c r="B134" s="1" t="s">
        <v>1328</v>
      </c>
      <c r="C134" s="1" t="s">
        <v>1329</v>
      </c>
      <c r="D134" s="1" t="s">
        <v>32</v>
      </c>
      <c r="E134" s="1" t="s">
        <v>888</v>
      </c>
      <c r="F134" s="2">
        <v>0.73</v>
      </c>
      <c r="G134" s="1">
        <v>4.0</v>
      </c>
      <c r="H134" s="3">
        <v>3295.0</v>
      </c>
      <c r="I134" s="1" t="s">
        <v>1330</v>
      </c>
      <c r="J134" s="1" t="s">
        <v>1331</v>
      </c>
      <c r="K134" s="1" t="s">
        <v>1332</v>
      </c>
      <c r="L134" s="1" t="s">
        <v>1333</v>
      </c>
      <c r="M134" s="1" t="s">
        <v>1334</v>
      </c>
      <c r="N134" s="1" t="s">
        <v>1335</v>
      </c>
      <c r="O134" s="4" t="s">
        <v>1336</v>
      </c>
      <c r="P134" s="4" t="s">
        <v>1337</v>
      </c>
    </row>
    <row r="135">
      <c r="A135" s="1" t="s">
        <v>1338</v>
      </c>
      <c r="B135" s="1" t="s">
        <v>1339</v>
      </c>
      <c r="C135" s="1" t="s">
        <v>18</v>
      </c>
      <c r="D135" s="1" t="s">
        <v>356</v>
      </c>
      <c r="E135" s="1" t="s">
        <v>102</v>
      </c>
      <c r="F135" s="2">
        <v>0.4</v>
      </c>
      <c r="G135" s="1">
        <v>3.9</v>
      </c>
      <c r="H135" s="1">
        <v>81.0</v>
      </c>
      <c r="I135" s="1" t="s">
        <v>1340</v>
      </c>
      <c r="J135" s="1" t="s">
        <v>1341</v>
      </c>
      <c r="K135" s="1" t="s">
        <v>1342</v>
      </c>
      <c r="L135" s="1" t="s">
        <v>1343</v>
      </c>
      <c r="M135" s="1" t="s">
        <v>1344</v>
      </c>
      <c r="N135" s="1" t="s">
        <v>1345</v>
      </c>
      <c r="O135" s="4" t="s">
        <v>1346</v>
      </c>
      <c r="P135" s="4" t="s">
        <v>1347</v>
      </c>
    </row>
    <row r="136">
      <c r="A136" s="1" t="s">
        <v>1348</v>
      </c>
      <c r="B136" s="1" t="s">
        <v>1349</v>
      </c>
      <c r="C136" s="1" t="s">
        <v>18</v>
      </c>
      <c r="D136" s="1" t="s">
        <v>1350</v>
      </c>
      <c r="E136" s="1" t="s">
        <v>1351</v>
      </c>
      <c r="F136" s="2">
        <v>0.54</v>
      </c>
      <c r="G136" s="1">
        <v>4.2</v>
      </c>
      <c r="H136" s="3">
        <v>42301.0</v>
      </c>
      <c r="I136" s="1" t="s">
        <v>1352</v>
      </c>
      <c r="J136" s="1" t="s">
        <v>1353</v>
      </c>
      <c r="K136" s="1" t="s">
        <v>1354</v>
      </c>
      <c r="L136" s="1" t="s">
        <v>1355</v>
      </c>
      <c r="M136" s="1" t="s">
        <v>1356</v>
      </c>
      <c r="N136" s="1" t="s">
        <v>1357</v>
      </c>
      <c r="O136" s="4" t="s">
        <v>1358</v>
      </c>
      <c r="P136" s="4" t="s">
        <v>1359</v>
      </c>
    </row>
    <row r="137">
      <c r="A137" s="1" t="s">
        <v>1360</v>
      </c>
      <c r="B137" s="1" t="s">
        <v>1361</v>
      </c>
      <c r="C137" s="1" t="s">
        <v>194</v>
      </c>
      <c r="D137" s="1" t="s">
        <v>820</v>
      </c>
      <c r="E137" s="1" t="s">
        <v>1362</v>
      </c>
      <c r="F137" s="2">
        <v>0.38</v>
      </c>
      <c r="G137" s="1">
        <v>4.3</v>
      </c>
      <c r="H137" s="3">
        <v>1376.0</v>
      </c>
      <c r="I137" s="1" t="s">
        <v>1363</v>
      </c>
      <c r="J137" s="1" t="s">
        <v>1364</v>
      </c>
      <c r="K137" s="1" t="s">
        <v>1365</v>
      </c>
      <c r="L137" s="1" t="s">
        <v>1366</v>
      </c>
      <c r="M137" s="1" t="s">
        <v>1367</v>
      </c>
      <c r="N137" s="1" t="s">
        <v>1368</v>
      </c>
      <c r="O137" s="4" t="s">
        <v>1369</v>
      </c>
      <c r="P137" s="4" t="s">
        <v>1370</v>
      </c>
    </row>
    <row r="138">
      <c r="A138" s="1" t="s">
        <v>1371</v>
      </c>
      <c r="B138" s="1" t="s">
        <v>1372</v>
      </c>
      <c r="C138" s="1" t="s">
        <v>18</v>
      </c>
      <c r="D138" s="1" t="s">
        <v>207</v>
      </c>
      <c r="E138" s="1" t="s">
        <v>1373</v>
      </c>
      <c r="F138" s="2">
        <v>0.73</v>
      </c>
      <c r="G138" s="1">
        <v>3.9</v>
      </c>
      <c r="H138" s="3">
        <v>1075.0</v>
      </c>
      <c r="I138" s="1" t="s">
        <v>1374</v>
      </c>
      <c r="J138" s="1" t="s">
        <v>390</v>
      </c>
      <c r="K138" s="1" t="s">
        <v>391</v>
      </c>
      <c r="L138" s="1" t="s">
        <v>392</v>
      </c>
      <c r="M138" s="1" t="s">
        <v>393</v>
      </c>
      <c r="N138" s="1" t="s">
        <v>394</v>
      </c>
      <c r="O138" s="4" t="s">
        <v>1375</v>
      </c>
      <c r="P138" s="4" t="s">
        <v>1376</v>
      </c>
    </row>
    <row r="139">
      <c r="A139" s="1" t="s">
        <v>1377</v>
      </c>
      <c r="B139" s="1" t="s">
        <v>1378</v>
      </c>
      <c r="C139" s="1" t="s">
        <v>148</v>
      </c>
      <c r="D139" s="1" t="s">
        <v>114</v>
      </c>
      <c r="E139" s="1" t="s">
        <v>1379</v>
      </c>
      <c r="F139" s="2">
        <v>0.58</v>
      </c>
      <c r="G139" s="1">
        <v>4.6</v>
      </c>
      <c r="H139" s="3">
        <v>3664.0</v>
      </c>
      <c r="I139" s="1" t="s">
        <v>1380</v>
      </c>
      <c r="J139" s="1" t="s">
        <v>1381</v>
      </c>
      <c r="K139" s="1" t="s">
        <v>1382</v>
      </c>
      <c r="L139" s="1" t="s">
        <v>1383</v>
      </c>
      <c r="M139" s="1" t="s">
        <v>1384</v>
      </c>
      <c r="N139" s="1" t="s">
        <v>1385</v>
      </c>
      <c r="O139" s="4" t="s">
        <v>1386</v>
      </c>
      <c r="P139" s="4" t="s">
        <v>1387</v>
      </c>
    </row>
    <row r="140">
      <c r="A140" s="1" t="s">
        <v>1388</v>
      </c>
      <c r="B140" s="1" t="s">
        <v>1389</v>
      </c>
      <c r="C140" s="1" t="s">
        <v>525</v>
      </c>
      <c r="D140" s="1" t="s">
        <v>19</v>
      </c>
      <c r="E140" s="1" t="s">
        <v>19</v>
      </c>
      <c r="F140" s="2">
        <v>0.0</v>
      </c>
      <c r="G140" s="1">
        <v>3.9</v>
      </c>
      <c r="H140" s="3">
        <v>1951.0</v>
      </c>
      <c r="I140" s="1" t="s">
        <v>1390</v>
      </c>
      <c r="J140" s="1" t="s">
        <v>1391</v>
      </c>
      <c r="K140" s="1" t="s">
        <v>1392</v>
      </c>
      <c r="L140" s="1" t="s">
        <v>1393</v>
      </c>
      <c r="M140" s="1" t="s">
        <v>1394</v>
      </c>
      <c r="N140" s="1" t="s">
        <v>1395</v>
      </c>
      <c r="O140" s="4" t="s">
        <v>1396</v>
      </c>
      <c r="P140" s="4" t="s">
        <v>1397</v>
      </c>
    </row>
    <row r="141">
      <c r="A141" s="1" t="s">
        <v>1398</v>
      </c>
      <c r="B141" s="1" t="s">
        <v>1399</v>
      </c>
      <c r="C141" s="1" t="s">
        <v>18</v>
      </c>
      <c r="D141" s="1" t="s">
        <v>32</v>
      </c>
      <c r="E141" s="1" t="s">
        <v>55</v>
      </c>
      <c r="F141" s="2">
        <v>0.5</v>
      </c>
      <c r="G141" s="1">
        <v>4.3</v>
      </c>
      <c r="H141" s="3">
        <v>20850.0</v>
      </c>
      <c r="I141" s="1" t="s">
        <v>1400</v>
      </c>
      <c r="J141" s="1" t="s">
        <v>336</v>
      </c>
      <c r="K141" s="1" t="s">
        <v>337</v>
      </c>
      <c r="L141" s="1" t="s">
        <v>338</v>
      </c>
      <c r="M141" s="1" t="s">
        <v>339</v>
      </c>
      <c r="N141" s="1" t="s">
        <v>340</v>
      </c>
      <c r="O141" s="4" t="s">
        <v>1401</v>
      </c>
      <c r="P141" s="4" t="s">
        <v>1402</v>
      </c>
    </row>
    <row r="142">
      <c r="A142" s="1" t="s">
        <v>1403</v>
      </c>
      <c r="B142" s="1" t="s">
        <v>1404</v>
      </c>
      <c r="C142" s="1" t="s">
        <v>18</v>
      </c>
      <c r="D142" s="1" t="s">
        <v>19</v>
      </c>
      <c r="E142" s="1" t="s">
        <v>20</v>
      </c>
      <c r="F142" s="2">
        <v>0.64</v>
      </c>
      <c r="G142" s="1">
        <v>4.1</v>
      </c>
      <c r="H142" s="3">
        <v>2685.0</v>
      </c>
      <c r="I142" s="1" t="s">
        <v>1405</v>
      </c>
      <c r="J142" s="1" t="s">
        <v>1406</v>
      </c>
      <c r="K142" s="1" t="s">
        <v>1407</v>
      </c>
      <c r="L142" s="1" t="s">
        <v>1408</v>
      </c>
      <c r="M142" s="1" t="s">
        <v>1409</v>
      </c>
      <c r="N142" s="1" t="s">
        <v>1410</v>
      </c>
      <c r="O142" s="4" t="s">
        <v>1411</v>
      </c>
      <c r="P142" s="4" t="s">
        <v>1412</v>
      </c>
    </row>
    <row r="143">
      <c r="A143" s="1" t="s">
        <v>1413</v>
      </c>
      <c r="B143" s="1" t="s">
        <v>1414</v>
      </c>
      <c r="C143" s="1" t="s">
        <v>113</v>
      </c>
      <c r="D143" s="1" t="s">
        <v>1415</v>
      </c>
      <c r="E143" s="1" t="s">
        <v>730</v>
      </c>
      <c r="F143" s="2">
        <v>0.43</v>
      </c>
      <c r="G143" s="1">
        <v>4.4</v>
      </c>
      <c r="H143" s="3">
        <v>24780.0</v>
      </c>
      <c r="I143" s="1" t="s">
        <v>1416</v>
      </c>
      <c r="J143" s="1" t="s">
        <v>550</v>
      </c>
      <c r="K143" s="1" t="s">
        <v>551</v>
      </c>
      <c r="L143" s="1" t="s">
        <v>552</v>
      </c>
      <c r="M143" s="1" t="s">
        <v>553</v>
      </c>
      <c r="N143" s="1" t="s">
        <v>554</v>
      </c>
      <c r="O143" s="4" t="s">
        <v>1417</v>
      </c>
      <c r="P143" s="4" t="s">
        <v>1418</v>
      </c>
    </row>
    <row r="144">
      <c r="A144" s="1" t="s">
        <v>1419</v>
      </c>
      <c r="B144" s="1" t="s">
        <v>1420</v>
      </c>
      <c r="C144" s="1" t="s">
        <v>525</v>
      </c>
      <c r="D144" s="1" t="s">
        <v>1421</v>
      </c>
      <c r="E144" s="1" t="s">
        <v>20</v>
      </c>
      <c r="F144" s="2">
        <v>0.4</v>
      </c>
      <c r="G144" s="1">
        <v>3.2</v>
      </c>
      <c r="H144" s="1">
        <v>285.0</v>
      </c>
      <c r="I144" s="1" t="s">
        <v>1422</v>
      </c>
      <c r="J144" s="1" t="s">
        <v>1423</v>
      </c>
      <c r="K144" s="1" t="s">
        <v>1424</v>
      </c>
      <c r="L144" s="1" t="s">
        <v>1425</v>
      </c>
      <c r="M144" s="1" t="s">
        <v>1426</v>
      </c>
      <c r="N144" s="1" t="s">
        <v>1427</v>
      </c>
      <c r="O144" s="4" t="s">
        <v>1428</v>
      </c>
      <c r="P144" s="4" t="s">
        <v>1429</v>
      </c>
    </row>
    <row r="145">
      <c r="A145" s="1" t="s">
        <v>1430</v>
      </c>
      <c r="B145" s="1" t="s">
        <v>1431</v>
      </c>
      <c r="C145" s="1" t="s">
        <v>113</v>
      </c>
      <c r="D145" s="1" t="s">
        <v>1432</v>
      </c>
      <c r="E145" s="1" t="s">
        <v>1433</v>
      </c>
      <c r="F145" s="2">
        <v>0.44</v>
      </c>
      <c r="G145" s="1">
        <v>4.2</v>
      </c>
      <c r="H145" s="1" t="s">
        <v>1434</v>
      </c>
      <c r="I145" s="1" t="s">
        <v>1435</v>
      </c>
      <c r="J145" s="1" t="s">
        <v>117</v>
      </c>
      <c r="K145" s="1" t="s">
        <v>118</v>
      </c>
      <c r="L145" s="1" t="s">
        <v>119</v>
      </c>
      <c r="M145" s="1" t="s">
        <v>120</v>
      </c>
      <c r="N145" s="1" t="s">
        <v>121</v>
      </c>
      <c r="O145" s="4" t="s">
        <v>1436</v>
      </c>
      <c r="P145" s="4" t="s">
        <v>1437</v>
      </c>
    </row>
    <row r="146">
      <c r="A146" s="1" t="s">
        <v>1438</v>
      </c>
      <c r="B146" s="1" t="s">
        <v>1439</v>
      </c>
      <c r="C146" s="1" t="s">
        <v>194</v>
      </c>
      <c r="D146" s="1" t="s">
        <v>1283</v>
      </c>
      <c r="E146" s="1" t="s">
        <v>578</v>
      </c>
      <c r="F146" s="2">
        <v>0.23</v>
      </c>
      <c r="G146" s="1">
        <v>4.2</v>
      </c>
      <c r="H146" s="3">
        <v>6088.0</v>
      </c>
      <c r="I146" s="1" t="s">
        <v>1440</v>
      </c>
      <c r="J146" s="1" t="s">
        <v>1441</v>
      </c>
      <c r="K146" s="1" t="s">
        <v>1442</v>
      </c>
      <c r="L146" s="1" t="s">
        <v>1443</v>
      </c>
      <c r="M146" s="1" t="s">
        <v>1444</v>
      </c>
      <c r="N146" s="1" t="s">
        <v>1445</v>
      </c>
      <c r="O146" s="4" t="s">
        <v>1446</v>
      </c>
      <c r="P146" s="4" t="s">
        <v>1447</v>
      </c>
    </row>
    <row r="147">
      <c r="A147" s="1" t="s">
        <v>1448</v>
      </c>
      <c r="B147" s="1" t="s">
        <v>1449</v>
      </c>
      <c r="C147" s="1" t="s">
        <v>525</v>
      </c>
      <c r="D147" s="1" t="s">
        <v>1450</v>
      </c>
      <c r="E147" s="1" t="s">
        <v>90</v>
      </c>
      <c r="F147" s="2">
        <v>0.61</v>
      </c>
      <c r="G147" s="1">
        <v>3.7</v>
      </c>
      <c r="H147" s="3">
        <v>1383.0</v>
      </c>
      <c r="I147" s="1" t="s">
        <v>1451</v>
      </c>
      <c r="J147" s="1" t="s">
        <v>1452</v>
      </c>
      <c r="K147" s="1" t="s">
        <v>1453</v>
      </c>
      <c r="L147" s="1" t="s">
        <v>1454</v>
      </c>
      <c r="M147" s="1" t="s">
        <v>1455</v>
      </c>
      <c r="N147" s="1" t="s">
        <v>1456</v>
      </c>
      <c r="O147" s="4" t="s">
        <v>1457</v>
      </c>
      <c r="P147" s="4" t="s">
        <v>1458</v>
      </c>
    </row>
    <row r="148">
      <c r="A148" s="1" t="s">
        <v>1459</v>
      </c>
      <c r="B148" s="1" t="s">
        <v>1460</v>
      </c>
      <c r="C148" s="1" t="s">
        <v>18</v>
      </c>
      <c r="D148" s="1" t="s">
        <v>114</v>
      </c>
      <c r="E148" s="1" t="s">
        <v>565</v>
      </c>
      <c r="F148" s="2">
        <v>0.52</v>
      </c>
      <c r="G148" s="1">
        <v>4.5</v>
      </c>
      <c r="H148" s="3">
        <v>5492.0</v>
      </c>
      <c r="I148" s="1" t="s">
        <v>566</v>
      </c>
      <c r="J148" s="1" t="s">
        <v>1461</v>
      </c>
      <c r="K148" s="1" t="s">
        <v>1462</v>
      </c>
      <c r="L148" s="1" t="s">
        <v>1463</v>
      </c>
      <c r="M148" s="1" t="s">
        <v>1464</v>
      </c>
      <c r="N148" s="1" t="s">
        <v>1465</v>
      </c>
      <c r="O148" s="4" t="s">
        <v>1466</v>
      </c>
      <c r="P148" s="4" t="s">
        <v>1467</v>
      </c>
    </row>
    <row r="149">
      <c r="A149" s="1" t="s">
        <v>1468</v>
      </c>
      <c r="B149" s="1" t="s">
        <v>1469</v>
      </c>
      <c r="C149" s="1" t="s">
        <v>18</v>
      </c>
      <c r="D149" s="1" t="s">
        <v>90</v>
      </c>
      <c r="E149" s="1" t="s">
        <v>163</v>
      </c>
      <c r="F149" s="2">
        <v>0.44</v>
      </c>
      <c r="G149" s="1">
        <v>4.2</v>
      </c>
      <c r="H149" s="1">
        <v>919.0</v>
      </c>
      <c r="I149" s="1" t="s">
        <v>1470</v>
      </c>
      <c r="J149" s="1" t="s">
        <v>1471</v>
      </c>
      <c r="K149" s="1" t="s">
        <v>1472</v>
      </c>
      <c r="L149" s="1" t="s">
        <v>1473</v>
      </c>
      <c r="M149" s="1" t="s">
        <v>1474</v>
      </c>
      <c r="N149" s="1" t="s">
        <v>1475</v>
      </c>
      <c r="O149" s="4" t="s">
        <v>1476</v>
      </c>
      <c r="P149" s="4" t="s">
        <v>1477</v>
      </c>
    </row>
    <row r="150">
      <c r="A150" s="1" t="s">
        <v>1478</v>
      </c>
      <c r="B150" s="1" t="s">
        <v>1479</v>
      </c>
      <c r="C150" s="1" t="s">
        <v>1480</v>
      </c>
      <c r="D150" s="1" t="s">
        <v>1481</v>
      </c>
      <c r="E150" s="1" t="s">
        <v>378</v>
      </c>
      <c r="F150" s="2">
        <v>0.31</v>
      </c>
      <c r="G150" s="1">
        <v>4.2</v>
      </c>
      <c r="H150" s="3">
        <v>30023.0</v>
      </c>
      <c r="I150" s="1" t="s">
        <v>1482</v>
      </c>
      <c r="J150" s="1" t="s">
        <v>1483</v>
      </c>
      <c r="K150" s="1" t="s">
        <v>1484</v>
      </c>
      <c r="L150" s="1" t="s">
        <v>1485</v>
      </c>
      <c r="M150" s="1" t="s">
        <v>1486</v>
      </c>
      <c r="N150" s="1" t="s">
        <v>1487</v>
      </c>
      <c r="O150" s="4" t="s">
        <v>1488</v>
      </c>
      <c r="P150" s="4" t="s">
        <v>1489</v>
      </c>
    </row>
    <row r="151">
      <c r="A151" s="1" t="s">
        <v>1490</v>
      </c>
      <c r="B151" s="1" t="s">
        <v>1491</v>
      </c>
      <c r="C151" s="1" t="s">
        <v>18</v>
      </c>
      <c r="D151" s="1" t="s">
        <v>1492</v>
      </c>
      <c r="E151" s="1" t="s">
        <v>55</v>
      </c>
      <c r="F151" s="2">
        <v>0.47</v>
      </c>
      <c r="G151" s="1">
        <v>4.2</v>
      </c>
      <c r="H151" s="1">
        <v>387.0</v>
      </c>
      <c r="I151" s="1" t="s">
        <v>1493</v>
      </c>
      <c r="J151" s="1" t="s">
        <v>1494</v>
      </c>
      <c r="K151" s="1" t="s">
        <v>1495</v>
      </c>
      <c r="L151" s="1" t="s">
        <v>1496</v>
      </c>
      <c r="M151" s="1" t="s">
        <v>1497</v>
      </c>
      <c r="N151" s="1" t="s">
        <v>1498</v>
      </c>
      <c r="O151" s="4" t="s">
        <v>1499</v>
      </c>
      <c r="P151" s="4" t="s">
        <v>1500</v>
      </c>
    </row>
    <row r="152">
      <c r="A152" s="1" t="s">
        <v>1501</v>
      </c>
      <c r="B152" s="1" t="s">
        <v>1502</v>
      </c>
      <c r="C152" s="1" t="s">
        <v>194</v>
      </c>
      <c r="D152" s="1" t="s">
        <v>1503</v>
      </c>
      <c r="E152" s="1" t="s">
        <v>1102</v>
      </c>
      <c r="F152" s="2">
        <v>0.54</v>
      </c>
      <c r="G152" s="1">
        <v>4.1</v>
      </c>
      <c r="H152" s="1">
        <v>211.0</v>
      </c>
      <c r="I152" s="1" t="s">
        <v>1504</v>
      </c>
      <c r="J152" s="1" t="s">
        <v>1505</v>
      </c>
      <c r="K152" s="1" t="s">
        <v>1506</v>
      </c>
      <c r="L152" s="1" t="s">
        <v>1507</v>
      </c>
      <c r="M152" s="1" t="s">
        <v>1508</v>
      </c>
      <c r="N152" s="1" t="s">
        <v>1509</v>
      </c>
      <c r="O152" s="4" t="s">
        <v>1510</v>
      </c>
      <c r="P152" s="4" t="s">
        <v>1511</v>
      </c>
    </row>
    <row r="153">
      <c r="A153" s="1" t="s">
        <v>1512</v>
      </c>
      <c r="B153" s="1" t="s">
        <v>1513</v>
      </c>
      <c r="C153" s="1" t="s">
        <v>18</v>
      </c>
      <c r="D153" s="1" t="s">
        <v>131</v>
      </c>
      <c r="E153" s="1" t="s">
        <v>20</v>
      </c>
      <c r="F153" s="2">
        <v>0.69</v>
      </c>
      <c r="G153" s="1">
        <v>4.3</v>
      </c>
      <c r="H153" s="1">
        <v>974.0</v>
      </c>
      <c r="I153" s="1" t="s">
        <v>1514</v>
      </c>
      <c r="J153" s="1" t="s">
        <v>369</v>
      </c>
      <c r="K153" s="1" t="s">
        <v>370</v>
      </c>
      <c r="L153" s="1" t="s">
        <v>371</v>
      </c>
      <c r="M153" s="1" t="s">
        <v>372</v>
      </c>
      <c r="N153" s="1" t="s">
        <v>373</v>
      </c>
      <c r="O153" s="4" t="s">
        <v>1515</v>
      </c>
      <c r="P153" s="4" t="s">
        <v>1516</v>
      </c>
    </row>
    <row r="154">
      <c r="A154" s="1" t="s">
        <v>1517</v>
      </c>
      <c r="B154" s="1" t="s">
        <v>1518</v>
      </c>
      <c r="C154" s="1" t="s">
        <v>194</v>
      </c>
      <c r="D154" s="1" t="s">
        <v>1519</v>
      </c>
      <c r="E154" s="1" t="s">
        <v>1520</v>
      </c>
      <c r="F154" s="2">
        <v>0.26</v>
      </c>
      <c r="G154" s="1">
        <v>4.3</v>
      </c>
      <c r="H154" s="3">
        <v>16299.0</v>
      </c>
      <c r="I154" s="1" t="s">
        <v>1521</v>
      </c>
      <c r="J154" s="1" t="s">
        <v>260</v>
      </c>
      <c r="K154" s="1" t="s">
        <v>261</v>
      </c>
      <c r="L154" s="1" t="s">
        <v>262</v>
      </c>
      <c r="M154" s="1" t="s">
        <v>263</v>
      </c>
      <c r="N154" s="1" t="s">
        <v>264</v>
      </c>
      <c r="O154" s="4" t="s">
        <v>1522</v>
      </c>
      <c r="P154" s="4" t="s">
        <v>1523</v>
      </c>
    </row>
    <row r="155">
      <c r="A155" s="1" t="s">
        <v>1524</v>
      </c>
      <c r="B155" s="1" t="s">
        <v>1525</v>
      </c>
      <c r="C155" s="1" t="s">
        <v>18</v>
      </c>
      <c r="D155" s="1" t="s">
        <v>90</v>
      </c>
      <c r="E155" s="1" t="s">
        <v>888</v>
      </c>
      <c r="F155" s="2">
        <v>0.62</v>
      </c>
      <c r="G155" s="1">
        <v>4.3</v>
      </c>
      <c r="H155" s="3">
        <v>30411.0</v>
      </c>
      <c r="I155" s="1" t="s">
        <v>1526</v>
      </c>
      <c r="J155" s="1" t="s">
        <v>104</v>
      </c>
      <c r="K155" s="1" t="s">
        <v>105</v>
      </c>
      <c r="L155" s="1" t="s">
        <v>106</v>
      </c>
      <c r="M155" s="1" t="s">
        <v>107</v>
      </c>
      <c r="N155" s="1" t="s">
        <v>108</v>
      </c>
      <c r="O155" s="4" t="s">
        <v>1527</v>
      </c>
      <c r="P155" s="4" t="s">
        <v>1528</v>
      </c>
    </row>
    <row r="156">
      <c r="A156" s="1" t="s">
        <v>1529</v>
      </c>
      <c r="B156" s="1" t="s">
        <v>1530</v>
      </c>
      <c r="C156" s="1" t="s">
        <v>113</v>
      </c>
      <c r="D156" s="1" t="s">
        <v>207</v>
      </c>
      <c r="E156" s="1" t="s">
        <v>19</v>
      </c>
      <c r="F156" s="2">
        <v>0.38</v>
      </c>
      <c r="G156" s="1">
        <v>3.4</v>
      </c>
      <c r="H156" s="3">
        <v>4642.0</v>
      </c>
      <c r="I156" s="1" t="s">
        <v>1531</v>
      </c>
      <c r="J156" s="1" t="s">
        <v>1532</v>
      </c>
      <c r="K156" s="1" t="s">
        <v>1533</v>
      </c>
      <c r="L156" s="1" t="s">
        <v>1534</v>
      </c>
      <c r="M156" s="1" t="s">
        <v>1535</v>
      </c>
      <c r="N156" s="1" t="s">
        <v>1536</v>
      </c>
      <c r="O156" s="4" t="s">
        <v>1537</v>
      </c>
      <c r="P156" s="4" t="s">
        <v>1538</v>
      </c>
    </row>
    <row r="157">
      <c r="A157" s="1" t="s">
        <v>1539</v>
      </c>
      <c r="B157" s="1" t="s">
        <v>1540</v>
      </c>
      <c r="C157" s="1" t="s">
        <v>525</v>
      </c>
      <c r="D157" s="1" t="s">
        <v>19</v>
      </c>
      <c r="E157" s="1" t="s">
        <v>142</v>
      </c>
      <c r="F157" s="2">
        <v>0.5</v>
      </c>
      <c r="G157" s="1">
        <v>4.3</v>
      </c>
      <c r="H157" s="1">
        <v>12.0</v>
      </c>
      <c r="I157" s="1" t="s">
        <v>1541</v>
      </c>
      <c r="J157" s="1" t="s">
        <v>1542</v>
      </c>
      <c r="K157" s="1" t="s">
        <v>1543</v>
      </c>
      <c r="L157" s="1" t="s">
        <v>1544</v>
      </c>
      <c r="M157" s="1" t="s">
        <v>1545</v>
      </c>
      <c r="N157" s="1" t="s">
        <v>1546</v>
      </c>
      <c r="O157" s="4" t="s">
        <v>1547</v>
      </c>
      <c r="P157" s="4" t="s">
        <v>1548</v>
      </c>
    </row>
    <row r="158">
      <c r="A158" s="1" t="s">
        <v>1549</v>
      </c>
      <c r="B158" s="1" t="s">
        <v>1550</v>
      </c>
      <c r="C158" s="1" t="s">
        <v>18</v>
      </c>
      <c r="D158" s="1" t="s">
        <v>625</v>
      </c>
      <c r="E158" s="1" t="s">
        <v>324</v>
      </c>
      <c r="F158" s="2">
        <v>0.25</v>
      </c>
      <c r="G158" s="1">
        <v>4.4</v>
      </c>
      <c r="H158" s="3">
        <v>1951.0</v>
      </c>
      <c r="I158" s="1" t="s">
        <v>1551</v>
      </c>
      <c r="J158" s="1" t="s">
        <v>1213</v>
      </c>
      <c r="K158" s="1" t="s">
        <v>1214</v>
      </c>
      <c r="L158" s="1" t="s">
        <v>1215</v>
      </c>
      <c r="M158" s="1" t="s">
        <v>1216</v>
      </c>
      <c r="N158" s="1" t="s">
        <v>1217</v>
      </c>
      <c r="O158" s="4" t="s">
        <v>1552</v>
      </c>
      <c r="P158" s="4" t="s">
        <v>1553</v>
      </c>
    </row>
    <row r="159">
      <c r="A159" s="1" t="s">
        <v>1554</v>
      </c>
      <c r="B159" s="1" t="s">
        <v>1555</v>
      </c>
      <c r="C159" s="1" t="s">
        <v>1556</v>
      </c>
      <c r="D159" s="1" t="s">
        <v>1557</v>
      </c>
      <c r="E159" s="1" t="s">
        <v>1137</v>
      </c>
      <c r="F159" s="2">
        <v>0.41</v>
      </c>
      <c r="G159" s="1">
        <v>3.9</v>
      </c>
      <c r="H159" s="3">
        <v>10480.0</v>
      </c>
      <c r="I159" s="1" t="s">
        <v>1558</v>
      </c>
      <c r="J159" s="1" t="s">
        <v>1559</v>
      </c>
      <c r="K159" s="1" t="s">
        <v>1560</v>
      </c>
      <c r="L159" s="1" t="s">
        <v>1561</v>
      </c>
      <c r="M159" s="1" t="s">
        <v>1562</v>
      </c>
      <c r="N159" s="1" t="s">
        <v>1563</v>
      </c>
      <c r="O159" s="4" t="s">
        <v>1564</v>
      </c>
      <c r="P159" s="4" t="s">
        <v>1565</v>
      </c>
    </row>
    <row r="160">
      <c r="A160" s="1" t="s">
        <v>1566</v>
      </c>
      <c r="B160" s="1" t="s">
        <v>1567</v>
      </c>
      <c r="C160" s="1" t="s">
        <v>148</v>
      </c>
      <c r="D160" s="1" t="s">
        <v>1568</v>
      </c>
      <c r="E160" s="1" t="s">
        <v>625</v>
      </c>
      <c r="F160" s="2">
        <v>0.58</v>
      </c>
      <c r="G160" s="1">
        <v>4.1</v>
      </c>
      <c r="H160" s="1">
        <v>24.0</v>
      </c>
      <c r="I160" s="1" t="s">
        <v>1569</v>
      </c>
      <c r="J160" s="1" t="s">
        <v>1570</v>
      </c>
      <c r="K160" s="1" t="s">
        <v>1571</v>
      </c>
      <c r="L160" s="1" t="s">
        <v>1572</v>
      </c>
      <c r="M160" s="1" t="s">
        <v>1573</v>
      </c>
      <c r="N160" s="1" t="s">
        <v>1574</v>
      </c>
      <c r="O160" s="4" t="s">
        <v>1575</v>
      </c>
      <c r="P160" s="4" t="s">
        <v>1576</v>
      </c>
    </row>
    <row r="161">
      <c r="A161" s="1" t="s">
        <v>1577</v>
      </c>
      <c r="B161" s="1" t="s">
        <v>1578</v>
      </c>
      <c r="C161" s="1" t="s">
        <v>525</v>
      </c>
      <c r="D161" s="1" t="s">
        <v>19</v>
      </c>
      <c r="E161" s="1" t="s">
        <v>163</v>
      </c>
      <c r="F161" s="2">
        <v>0.56</v>
      </c>
      <c r="G161" s="1">
        <v>3.9</v>
      </c>
      <c r="H161" s="1">
        <v>254.0</v>
      </c>
      <c r="I161" s="1" t="s">
        <v>1579</v>
      </c>
      <c r="J161" s="1" t="s">
        <v>1580</v>
      </c>
      <c r="K161" s="1" t="s">
        <v>1581</v>
      </c>
      <c r="L161" s="1" t="s">
        <v>1582</v>
      </c>
      <c r="M161" s="1" t="s">
        <v>1583</v>
      </c>
      <c r="N161" s="1" t="s">
        <v>1584</v>
      </c>
      <c r="O161" s="4" t="s">
        <v>1585</v>
      </c>
      <c r="P161" s="4" t="s">
        <v>1586</v>
      </c>
    </row>
    <row r="162">
      <c r="A162" s="1" t="s">
        <v>1587</v>
      </c>
      <c r="B162" s="1" t="s">
        <v>1588</v>
      </c>
      <c r="C162" s="1" t="s">
        <v>1480</v>
      </c>
      <c r="D162" s="1" t="s">
        <v>1589</v>
      </c>
      <c r="E162" s="1" t="s">
        <v>1590</v>
      </c>
      <c r="F162" s="2">
        <v>0.32</v>
      </c>
      <c r="G162" s="1">
        <v>4.0</v>
      </c>
      <c r="H162" s="3">
        <v>3565.0</v>
      </c>
      <c r="I162" s="1" t="s">
        <v>1591</v>
      </c>
      <c r="J162" s="1" t="s">
        <v>1592</v>
      </c>
      <c r="K162" s="1" t="s">
        <v>1593</v>
      </c>
      <c r="L162" s="1" t="s">
        <v>1594</v>
      </c>
      <c r="M162" s="1" t="s">
        <v>1595</v>
      </c>
      <c r="N162" s="1" t="s">
        <v>1596</v>
      </c>
      <c r="O162" s="4" t="s">
        <v>1597</v>
      </c>
      <c r="P162" s="4" t="s">
        <v>1598</v>
      </c>
    </row>
    <row r="163">
      <c r="A163" s="1" t="s">
        <v>1599</v>
      </c>
      <c r="B163" s="1" t="s">
        <v>1600</v>
      </c>
      <c r="C163" s="1" t="s">
        <v>18</v>
      </c>
      <c r="D163" s="1" t="s">
        <v>131</v>
      </c>
      <c r="E163" s="1" t="s">
        <v>114</v>
      </c>
      <c r="F163" s="2">
        <v>0.66</v>
      </c>
      <c r="G163" s="1">
        <v>4.3</v>
      </c>
      <c r="H163" s="3">
        <v>6255.0</v>
      </c>
      <c r="I163" s="1" t="s">
        <v>1601</v>
      </c>
      <c r="J163" s="1" t="s">
        <v>1602</v>
      </c>
      <c r="K163" s="1" t="s">
        <v>1603</v>
      </c>
      <c r="L163" s="1" t="s">
        <v>1604</v>
      </c>
      <c r="M163" s="1" t="s">
        <v>1605</v>
      </c>
      <c r="N163" s="1" t="s">
        <v>1606</v>
      </c>
      <c r="O163" s="4" t="s">
        <v>1607</v>
      </c>
      <c r="P163" s="4" t="s">
        <v>1608</v>
      </c>
    </row>
    <row r="164">
      <c r="A164" s="1" t="s">
        <v>1609</v>
      </c>
      <c r="B164" s="1" t="s">
        <v>1610</v>
      </c>
      <c r="C164" s="1" t="s">
        <v>18</v>
      </c>
      <c r="D164" s="1" t="s">
        <v>77</v>
      </c>
      <c r="E164" s="1" t="s">
        <v>90</v>
      </c>
      <c r="F164" s="2">
        <v>0.7</v>
      </c>
      <c r="G164" s="1">
        <v>4.0</v>
      </c>
      <c r="H164" s="3">
        <v>7732.0</v>
      </c>
      <c r="I164" s="1" t="s">
        <v>1611</v>
      </c>
      <c r="J164" s="1" t="s">
        <v>780</v>
      </c>
      <c r="K164" s="1" t="s">
        <v>781</v>
      </c>
      <c r="L164" s="1" t="s">
        <v>782</v>
      </c>
      <c r="M164" s="1" t="s">
        <v>783</v>
      </c>
      <c r="N164" s="1" t="s">
        <v>784</v>
      </c>
      <c r="O164" s="4" t="s">
        <v>1612</v>
      </c>
      <c r="P164" s="4" t="s">
        <v>1613</v>
      </c>
    </row>
    <row r="165">
      <c r="A165" s="1" t="s">
        <v>1614</v>
      </c>
      <c r="B165" s="1" t="s">
        <v>1615</v>
      </c>
      <c r="C165" s="1" t="s">
        <v>18</v>
      </c>
      <c r="D165" s="1" t="s">
        <v>77</v>
      </c>
      <c r="E165" s="1" t="s">
        <v>19</v>
      </c>
      <c r="F165" s="2">
        <v>0.63</v>
      </c>
      <c r="G165" s="1">
        <v>3.9</v>
      </c>
      <c r="H165" s="1">
        <v>57.0</v>
      </c>
      <c r="I165" s="1" t="s">
        <v>1616</v>
      </c>
      <c r="J165" s="1" t="s">
        <v>1617</v>
      </c>
      <c r="K165" s="1" t="s">
        <v>1618</v>
      </c>
      <c r="L165" s="1" t="s">
        <v>1619</v>
      </c>
      <c r="M165" s="1" t="s">
        <v>1620</v>
      </c>
      <c r="N165" s="1" t="s">
        <v>1621</v>
      </c>
      <c r="O165" s="4" t="s">
        <v>1622</v>
      </c>
      <c r="P165" s="4" t="s">
        <v>1623</v>
      </c>
    </row>
    <row r="166">
      <c r="A166" s="1" t="s">
        <v>1624</v>
      </c>
      <c r="B166" s="1" t="s">
        <v>1625</v>
      </c>
      <c r="C166" s="1" t="s">
        <v>18</v>
      </c>
      <c r="D166" s="1" t="s">
        <v>378</v>
      </c>
      <c r="E166" s="1" t="s">
        <v>1040</v>
      </c>
      <c r="F166" s="2">
        <v>0.29</v>
      </c>
      <c r="G166" s="1">
        <v>4.5</v>
      </c>
      <c r="H166" s="1">
        <v>577.0</v>
      </c>
      <c r="I166" s="1" t="s">
        <v>1626</v>
      </c>
      <c r="J166" s="1" t="s">
        <v>1627</v>
      </c>
      <c r="K166" s="1" t="s">
        <v>1628</v>
      </c>
      <c r="L166" s="1" t="s">
        <v>1629</v>
      </c>
      <c r="M166" s="1" t="s">
        <v>1630</v>
      </c>
      <c r="N166" s="1" t="s">
        <v>1631</v>
      </c>
      <c r="O166" s="4" t="s">
        <v>1632</v>
      </c>
      <c r="P166" s="4" t="s">
        <v>1633</v>
      </c>
    </row>
    <row r="167">
      <c r="A167" s="1" t="s">
        <v>1634</v>
      </c>
      <c r="B167" s="1" t="s">
        <v>1635</v>
      </c>
      <c r="C167" s="1" t="s">
        <v>525</v>
      </c>
      <c r="D167" s="1" t="s">
        <v>102</v>
      </c>
      <c r="E167" s="1" t="s">
        <v>547</v>
      </c>
      <c r="F167" s="2">
        <v>0.75</v>
      </c>
      <c r="G167" s="1">
        <v>3.9</v>
      </c>
      <c r="H167" s="3">
        <v>1193.0</v>
      </c>
      <c r="I167" s="1" t="s">
        <v>1636</v>
      </c>
      <c r="J167" s="1" t="s">
        <v>1637</v>
      </c>
      <c r="K167" s="1" t="s">
        <v>1638</v>
      </c>
      <c r="L167" s="1" t="s">
        <v>1639</v>
      </c>
      <c r="M167" s="1" t="s">
        <v>1640</v>
      </c>
      <c r="N167" s="1" t="s">
        <v>1641</v>
      </c>
      <c r="O167" s="4" t="s">
        <v>1642</v>
      </c>
      <c r="P167" s="4" t="s">
        <v>1643</v>
      </c>
    </row>
    <row r="168">
      <c r="A168" s="1" t="s">
        <v>1644</v>
      </c>
      <c r="B168" s="1" t="s">
        <v>1645</v>
      </c>
      <c r="C168" s="1" t="s">
        <v>18</v>
      </c>
      <c r="D168" s="1" t="s">
        <v>19</v>
      </c>
      <c r="E168" s="1" t="s">
        <v>888</v>
      </c>
      <c r="F168" s="2">
        <v>0.69</v>
      </c>
      <c r="G168" s="1">
        <v>4.2</v>
      </c>
      <c r="H168" s="3">
        <v>13120.0</v>
      </c>
      <c r="I168" s="1" t="s">
        <v>1646</v>
      </c>
      <c r="J168" s="1" t="s">
        <v>1067</v>
      </c>
      <c r="K168" s="1" t="s">
        <v>1068</v>
      </c>
      <c r="L168" s="1" t="s">
        <v>1069</v>
      </c>
      <c r="M168" s="1" t="s">
        <v>1070</v>
      </c>
      <c r="N168" s="1" t="s">
        <v>1071</v>
      </c>
      <c r="O168" s="4" t="s">
        <v>1647</v>
      </c>
      <c r="P168" s="4" t="s">
        <v>1648</v>
      </c>
    </row>
    <row r="169">
      <c r="A169" s="1" t="s">
        <v>1649</v>
      </c>
      <c r="B169" s="1" t="s">
        <v>1650</v>
      </c>
      <c r="C169" s="1" t="s">
        <v>525</v>
      </c>
      <c r="D169" s="1" t="s">
        <v>131</v>
      </c>
      <c r="E169" s="1" t="s">
        <v>324</v>
      </c>
      <c r="F169" s="2">
        <v>0.83</v>
      </c>
      <c r="G169" s="1">
        <v>4.0</v>
      </c>
      <c r="H169" s="1">
        <v>343.0</v>
      </c>
      <c r="I169" s="1" t="s">
        <v>1651</v>
      </c>
      <c r="J169" s="1" t="s">
        <v>1652</v>
      </c>
      <c r="K169" s="1" t="s">
        <v>1653</v>
      </c>
      <c r="L169" s="1" t="s">
        <v>1654</v>
      </c>
      <c r="M169" s="1" t="s">
        <v>1655</v>
      </c>
      <c r="N169" s="1" t="s">
        <v>1656</v>
      </c>
      <c r="O169" s="4" t="s">
        <v>1657</v>
      </c>
      <c r="P169" s="4" t="s">
        <v>1658</v>
      </c>
    </row>
    <row r="170">
      <c r="A170" s="1" t="s">
        <v>1659</v>
      </c>
      <c r="B170" s="1" t="s">
        <v>1660</v>
      </c>
      <c r="C170" s="1" t="s">
        <v>194</v>
      </c>
      <c r="D170" s="1" t="s">
        <v>1661</v>
      </c>
      <c r="E170" s="1" t="s">
        <v>1662</v>
      </c>
      <c r="F170" s="2">
        <v>0.46</v>
      </c>
      <c r="G170" s="1">
        <v>4.3</v>
      </c>
      <c r="H170" s="3">
        <v>1611.0</v>
      </c>
      <c r="I170" s="1" t="s">
        <v>1663</v>
      </c>
      <c r="J170" s="1" t="s">
        <v>1664</v>
      </c>
      <c r="K170" s="1" t="s">
        <v>1665</v>
      </c>
      <c r="L170" s="1" t="s">
        <v>1666</v>
      </c>
      <c r="M170" s="1" t="s">
        <v>1667</v>
      </c>
      <c r="N170" s="1" t="s">
        <v>1668</v>
      </c>
      <c r="O170" s="4" t="s">
        <v>1669</v>
      </c>
      <c r="P170" s="4" t="s">
        <v>1670</v>
      </c>
    </row>
    <row r="171">
      <c r="A171" s="1" t="s">
        <v>1671</v>
      </c>
      <c r="B171" s="1" t="s">
        <v>1672</v>
      </c>
      <c r="C171" s="1" t="s">
        <v>18</v>
      </c>
      <c r="D171" s="1" t="s">
        <v>207</v>
      </c>
      <c r="E171" s="1" t="s">
        <v>19</v>
      </c>
      <c r="F171" s="2">
        <v>0.38</v>
      </c>
      <c r="G171" s="1">
        <v>4.0</v>
      </c>
      <c r="H171" s="3">
        <v>6558.0</v>
      </c>
      <c r="I171" s="1" t="s">
        <v>1673</v>
      </c>
      <c r="J171" s="1" t="s">
        <v>1674</v>
      </c>
      <c r="K171" s="1" t="s">
        <v>1675</v>
      </c>
      <c r="L171" s="1" t="s">
        <v>1676</v>
      </c>
      <c r="M171" s="1" t="s">
        <v>1677</v>
      </c>
      <c r="N171" s="1" t="s">
        <v>1678</v>
      </c>
      <c r="O171" s="4" t="s">
        <v>1679</v>
      </c>
      <c r="P171" s="4" t="s">
        <v>1680</v>
      </c>
    </row>
    <row r="172">
      <c r="A172" s="1" t="s">
        <v>1681</v>
      </c>
      <c r="B172" s="1" t="s">
        <v>1682</v>
      </c>
      <c r="C172" s="1" t="s">
        <v>113</v>
      </c>
      <c r="D172" s="1" t="s">
        <v>611</v>
      </c>
      <c r="E172" s="1" t="s">
        <v>1683</v>
      </c>
      <c r="F172" s="2">
        <v>0.44</v>
      </c>
      <c r="G172" s="1">
        <v>4.4</v>
      </c>
      <c r="H172" s="3">
        <v>23169.0</v>
      </c>
      <c r="I172" s="1" t="s">
        <v>1684</v>
      </c>
      <c r="J172" s="1" t="s">
        <v>1685</v>
      </c>
      <c r="K172" s="1" t="s">
        <v>1686</v>
      </c>
      <c r="L172" s="1" t="s">
        <v>1687</v>
      </c>
      <c r="M172" s="1" t="s">
        <v>1688</v>
      </c>
      <c r="N172" s="1" t="s">
        <v>1689</v>
      </c>
      <c r="O172" s="4" t="s">
        <v>1690</v>
      </c>
      <c r="P172" s="4" t="s">
        <v>1691</v>
      </c>
    </row>
    <row r="173">
      <c r="A173" s="1" t="s">
        <v>1692</v>
      </c>
      <c r="B173" s="1" t="s">
        <v>1693</v>
      </c>
      <c r="C173" s="1" t="s">
        <v>194</v>
      </c>
      <c r="D173" s="1" t="s">
        <v>428</v>
      </c>
      <c r="E173" s="1" t="s">
        <v>1694</v>
      </c>
      <c r="F173" s="2">
        <v>0.31</v>
      </c>
      <c r="G173" s="1">
        <v>4.3</v>
      </c>
      <c r="H173" s="3">
        <v>4703.0</v>
      </c>
      <c r="I173" s="1" t="s">
        <v>908</v>
      </c>
      <c r="J173" s="1" t="s">
        <v>283</v>
      </c>
      <c r="K173" s="1" t="s">
        <v>284</v>
      </c>
      <c r="L173" s="1" t="s">
        <v>285</v>
      </c>
      <c r="M173" s="1" t="s">
        <v>286</v>
      </c>
      <c r="N173" s="1" t="s">
        <v>287</v>
      </c>
      <c r="O173" s="4" t="s">
        <v>1695</v>
      </c>
      <c r="P173" s="4" t="s">
        <v>1696</v>
      </c>
    </row>
    <row r="174">
      <c r="A174" s="1" t="s">
        <v>1697</v>
      </c>
      <c r="B174" s="1" t="s">
        <v>1698</v>
      </c>
      <c r="C174" s="1" t="s">
        <v>18</v>
      </c>
      <c r="D174" s="1" t="s">
        <v>77</v>
      </c>
      <c r="E174" s="1" t="s">
        <v>19</v>
      </c>
      <c r="F174" s="2">
        <v>0.63</v>
      </c>
      <c r="G174" s="1">
        <v>4.0</v>
      </c>
      <c r="H174" s="3">
        <v>1423.0</v>
      </c>
      <c r="I174" s="1" t="s">
        <v>1699</v>
      </c>
      <c r="J174" s="1" t="s">
        <v>810</v>
      </c>
      <c r="K174" s="1" t="s">
        <v>811</v>
      </c>
      <c r="L174" s="1" t="s">
        <v>812</v>
      </c>
      <c r="M174" s="1" t="s">
        <v>813</v>
      </c>
      <c r="N174" s="1" t="s">
        <v>814</v>
      </c>
      <c r="O174" s="4" t="s">
        <v>1700</v>
      </c>
      <c r="P174" s="4" t="s">
        <v>1701</v>
      </c>
    </row>
    <row r="175">
      <c r="A175" s="1" t="s">
        <v>1702</v>
      </c>
      <c r="B175" s="1" t="s">
        <v>1703</v>
      </c>
      <c r="C175" s="1" t="s">
        <v>18</v>
      </c>
      <c r="D175" s="1" t="s">
        <v>887</v>
      </c>
      <c r="E175" s="1" t="s">
        <v>114</v>
      </c>
      <c r="F175" s="2">
        <v>0.67</v>
      </c>
      <c r="G175" s="1">
        <v>4.3</v>
      </c>
      <c r="H175" s="3">
        <v>2651.0</v>
      </c>
      <c r="I175" s="1" t="s">
        <v>1704</v>
      </c>
      <c r="J175" s="1" t="s">
        <v>1705</v>
      </c>
      <c r="K175" s="1" t="s">
        <v>1706</v>
      </c>
      <c r="L175" s="1" t="s">
        <v>1707</v>
      </c>
      <c r="M175" s="1" t="s">
        <v>1708</v>
      </c>
      <c r="N175" s="1" t="s">
        <v>1709</v>
      </c>
      <c r="O175" s="4" t="s">
        <v>1710</v>
      </c>
      <c r="P175" s="4" t="s">
        <v>1711</v>
      </c>
    </row>
    <row r="176">
      <c r="A176" s="1" t="s">
        <v>1712</v>
      </c>
      <c r="B176" s="1" t="s">
        <v>1713</v>
      </c>
      <c r="C176" s="1" t="s">
        <v>18</v>
      </c>
      <c r="D176" s="1" t="s">
        <v>19</v>
      </c>
      <c r="E176" s="1" t="s">
        <v>324</v>
      </c>
      <c r="F176" s="2">
        <v>0.8</v>
      </c>
      <c r="G176" s="1">
        <v>5.0</v>
      </c>
      <c r="H176" s="1">
        <v>5.0</v>
      </c>
      <c r="I176" s="1" t="s">
        <v>1714</v>
      </c>
      <c r="J176" s="1" t="s">
        <v>1715</v>
      </c>
      <c r="K176" s="1" t="s">
        <v>1716</v>
      </c>
      <c r="L176" s="1" t="s">
        <v>1717</v>
      </c>
      <c r="M176" s="1" t="s">
        <v>1718</v>
      </c>
      <c r="N176" s="1" t="s">
        <v>1719</v>
      </c>
      <c r="O176" s="4" t="s">
        <v>1720</v>
      </c>
      <c r="P176" s="4" t="s">
        <v>1721</v>
      </c>
    </row>
    <row r="177">
      <c r="A177" s="1" t="s">
        <v>1722</v>
      </c>
      <c r="B177" s="1" t="s">
        <v>1723</v>
      </c>
      <c r="C177" s="1" t="s">
        <v>113</v>
      </c>
      <c r="D177" s="1" t="s">
        <v>31</v>
      </c>
      <c r="E177" s="1" t="s">
        <v>90</v>
      </c>
      <c r="F177" s="2">
        <v>0.6</v>
      </c>
      <c r="G177" s="1">
        <v>3.7</v>
      </c>
      <c r="H177" s="1">
        <v>612.0</v>
      </c>
      <c r="I177" s="1" t="s">
        <v>1724</v>
      </c>
      <c r="J177" s="1" t="s">
        <v>1725</v>
      </c>
      <c r="K177" s="1" t="s">
        <v>1726</v>
      </c>
      <c r="L177" s="1" t="s">
        <v>1727</v>
      </c>
      <c r="M177" s="1" t="s">
        <v>1728</v>
      </c>
      <c r="N177" s="1" t="s">
        <v>1729</v>
      </c>
      <c r="O177" s="4" t="s">
        <v>1730</v>
      </c>
      <c r="P177" s="4" t="s">
        <v>1731</v>
      </c>
    </row>
    <row r="178">
      <c r="A178" s="1" t="s">
        <v>1732</v>
      </c>
      <c r="B178" s="1" t="s">
        <v>1733</v>
      </c>
      <c r="C178" s="1" t="s">
        <v>18</v>
      </c>
      <c r="D178" s="1" t="s">
        <v>1734</v>
      </c>
      <c r="E178" s="1" t="s">
        <v>102</v>
      </c>
      <c r="F178" s="2">
        <v>0.71</v>
      </c>
      <c r="G178" s="1">
        <v>4.0</v>
      </c>
      <c r="H178" s="3">
        <v>9378.0</v>
      </c>
      <c r="I178" s="1" t="s">
        <v>1735</v>
      </c>
      <c r="J178" s="1" t="s">
        <v>271</v>
      </c>
      <c r="K178" s="1" t="s">
        <v>272</v>
      </c>
      <c r="L178" s="1" t="s">
        <v>273</v>
      </c>
      <c r="M178" s="1" t="s">
        <v>274</v>
      </c>
      <c r="N178" s="1" t="s">
        <v>1736</v>
      </c>
      <c r="O178" s="4" t="s">
        <v>1737</v>
      </c>
      <c r="P178" s="4" t="s">
        <v>1738</v>
      </c>
    </row>
    <row r="179">
      <c r="A179" s="1" t="s">
        <v>1739</v>
      </c>
      <c r="B179" s="1" t="s">
        <v>1740</v>
      </c>
      <c r="C179" s="1" t="s">
        <v>18</v>
      </c>
      <c r="D179" s="1" t="s">
        <v>19</v>
      </c>
      <c r="E179" s="1" t="s">
        <v>20</v>
      </c>
      <c r="F179" s="2">
        <v>0.64</v>
      </c>
      <c r="G179" s="1">
        <v>4.1</v>
      </c>
      <c r="H179" s="3">
        <v>2685.0</v>
      </c>
      <c r="I179" s="1" t="s">
        <v>1741</v>
      </c>
      <c r="J179" s="1" t="s">
        <v>1406</v>
      </c>
      <c r="K179" s="1" t="s">
        <v>1407</v>
      </c>
      <c r="L179" s="1" t="s">
        <v>1408</v>
      </c>
      <c r="M179" s="1" t="s">
        <v>1409</v>
      </c>
      <c r="N179" s="1" t="s">
        <v>1410</v>
      </c>
      <c r="O179" s="4" t="s">
        <v>1742</v>
      </c>
      <c r="P179" s="4" t="s">
        <v>1743</v>
      </c>
    </row>
    <row r="180">
      <c r="A180" s="1" t="s">
        <v>1744</v>
      </c>
      <c r="B180" s="1" t="s">
        <v>1745</v>
      </c>
      <c r="C180" s="1" t="s">
        <v>18</v>
      </c>
      <c r="D180" s="1" t="s">
        <v>1746</v>
      </c>
      <c r="E180" s="1" t="s">
        <v>31</v>
      </c>
      <c r="F180" s="2">
        <v>0.71</v>
      </c>
      <c r="G180" s="1">
        <v>4.0</v>
      </c>
      <c r="H180" s="3">
        <v>9378.0</v>
      </c>
      <c r="I180" s="1" t="s">
        <v>1747</v>
      </c>
      <c r="J180" s="1" t="s">
        <v>271</v>
      </c>
      <c r="K180" s="1" t="s">
        <v>272</v>
      </c>
      <c r="L180" s="1" t="s">
        <v>273</v>
      </c>
      <c r="M180" s="1" t="s">
        <v>274</v>
      </c>
      <c r="N180" s="1" t="s">
        <v>275</v>
      </c>
      <c r="O180" s="4" t="s">
        <v>1748</v>
      </c>
      <c r="P180" s="4" t="s">
        <v>1749</v>
      </c>
    </row>
    <row r="181">
      <c r="A181" s="1" t="s">
        <v>1750</v>
      </c>
      <c r="B181" s="1" t="s">
        <v>1751</v>
      </c>
      <c r="C181" s="1" t="s">
        <v>525</v>
      </c>
      <c r="D181" s="1" t="s">
        <v>142</v>
      </c>
      <c r="E181" s="1" t="s">
        <v>324</v>
      </c>
      <c r="F181" s="2">
        <v>0.6</v>
      </c>
      <c r="G181" s="1">
        <v>3.3</v>
      </c>
      <c r="H181" s="1">
        <v>576.0</v>
      </c>
      <c r="I181" s="1" t="s">
        <v>1752</v>
      </c>
      <c r="J181" s="1" t="s">
        <v>1753</v>
      </c>
      <c r="K181" s="1" t="s">
        <v>1754</v>
      </c>
      <c r="L181" s="1" t="s">
        <v>1755</v>
      </c>
      <c r="M181" s="1" t="s">
        <v>1756</v>
      </c>
      <c r="N181" s="1" t="s">
        <v>1757</v>
      </c>
      <c r="O181" s="4" t="s">
        <v>1758</v>
      </c>
      <c r="P181" s="4" t="s">
        <v>1759</v>
      </c>
    </row>
    <row r="182">
      <c r="A182" s="1" t="s">
        <v>1760</v>
      </c>
      <c r="B182" s="1" t="s">
        <v>1761</v>
      </c>
      <c r="C182" s="1" t="s">
        <v>525</v>
      </c>
      <c r="D182" s="1" t="s">
        <v>1762</v>
      </c>
      <c r="E182" s="1" t="s">
        <v>90</v>
      </c>
      <c r="F182" s="2">
        <v>0.59</v>
      </c>
      <c r="G182" s="1">
        <v>3.8</v>
      </c>
      <c r="H182" s="1">
        <v>313.0</v>
      </c>
      <c r="I182" s="1" t="s">
        <v>1763</v>
      </c>
      <c r="J182" s="1" t="s">
        <v>1764</v>
      </c>
      <c r="K182" s="1" t="s">
        <v>1765</v>
      </c>
      <c r="L182" s="1" t="s">
        <v>1766</v>
      </c>
      <c r="M182" s="1" t="s">
        <v>1767</v>
      </c>
      <c r="N182" s="1" t="s">
        <v>1768</v>
      </c>
      <c r="O182" s="4" t="s">
        <v>1769</v>
      </c>
      <c r="P182" s="4" t="s">
        <v>1770</v>
      </c>
    </row>
    <row r="183">
      <c r="A183" s="1" t="s">
        <v>1771</v>
      </c>
      <c r="B183" s="1" t="s">
        <v>1772</v>
      </c>
      <c r="C183" s="1" t="s">
        <v>18</v>
      </c>
      <c r="D183" s="1" t="s">
        <v>102</v>
      </c>
      <c r="E183" s="1" t="s">
        <v>55</v>
      </c>
      <c r="F183" s="2">
        <v>0.57</v>
      </c>
      <c r="G183" s="1">
        <v>4.1</v>
      </c>
      <c r="H183" s="3">
        <v>2957.0</v>
      </c>
      <c r="I183" s="1" t="s">
        <v>1773</v>
      </c>
      <c r="J183" s="1" t="s">
        <v>1774</v>
      </c>
      <c r="K183" s="1" t="s">
        <v>1775</v>
      </c>
      <c r="L183" s="1" t="s">
        <v>1776</v>
      </c>
      <c r="M183" s="1" t="s">
        <v>1777</v>
      </c>
      <c r="N183" s="1" t="s">
        <v>1778</v>
      </c>
      <c r="O183" s="4" t="s">
        <v>1779</v>
      </c>
      <c r="P183" s="4" t="s">
        <v>1780</v>
      </c>
    </row>
    <row r="184">
      <c r="A184" s="1" t="s">
        <v>1781</v>
      </c>
      <c r="B184" s="1" t="s">
        <v>1782</v>
      </c>
      <c r="C184" s="1" t="s">
        <v>18</v>
      </c>
      <c r="D184" s="1" t="s">
        <v>1040</v>
      </c>
      <c r="E184" s="1" t="s">
        <v>114</v>
      </c>
      <c r="F184" s="2">
        <v>0.15</v>
      </c>
      <c r="G184" s="1">
        <v>4.1</v>
      </c>
      <c r="H184" s="3">
        <v>6736.0</v>
      </c>
      <c r="I184" s="1" t="s">
        <v>1783</v>
      </c>
      <c r="J184" s="1" t="s">
        <v>1784</v>
      </c>
      <c r="K184" s="1" t="s">
        <v>1785</v>
      </c>
      <c r="L184" s="1" t="s">
        <v>1786</v>
      </c>
      <c r="M184" s="1" t="s">
        <v>1787</v>
      </c>
      <c r="N184" s="1" t="s">
        <v>1788</v>
      </c>
      <c r="O184" s="4" t="s">
        <v>1789</v>
      </c>
      <c r="P184" s="4" t="s">
        <v>1790</v>
      </c>
    </row>
    <row r="185">
      <c r="A185" s="1" t="s">
        <v>1791</v>
      </c>
      <c r="B185" s="1" t="s">
        <v>1792</v>
      </c>
      <c r="C185" s="1" t="s">
        <v>18</v>
      </c>
      <c r="D185" s="1" t="s">
        <v>1793</v>
      </c>
      <c r="E185" s="1" t="s">
        <v>324</v>
      </c>
      <c r="F185" s="2">
        <v>0.53</v>
      </c>
      <c r="G185" s="1">
        <v>4.4</v>
      </c>
      <c r="H185" s="3">
        <v>13552.0</v>
      </c>
      <c r="I185" s="1" t="s">
        <v>1794</v>
      </c>
      <c r="J185" s="1" t="s">
        <v>409</v>
      </c>
      <c r="K185" s="1" t="s">
        <v>410</v>
      </c>
      <c r="L185" s="1" t="s">
        <v>411</v>
      </c>
      <c r="M185" s="1" t="s">
        <v>412</v>
      </c>
      <c r="N185" s="1" t="s">
        <v>413</v>
      </c>
      <c r="O185" s="4" t="s">
        <v>1795</v>
      </c>
      <c r="P185" s="4" t="s">
        <v>1796</v>
      </c>
    </row>
    <row r="186">
      <c r="A186" s="1" t="s">
        <v>1797</v>
      </c>
      <c r="B186" s="1" t="s">
        <v>1798</v>
      </c>
      <c r="C186" s="1" t="s">
        <v>18</v>
      </c>
      <c r="D186" s="1" t="s">
        <v>90</v>
      </c>
      <c r="E186" s="1" t="s">
        <v>1307</v>
      </c>
      <c r="F186" s="2">
        <v>0.58</v>
      </c>
      <c r="G186" s="1">
        <v>4.3</v>
      </c>
      <c r="H186" s="3">
        <v>5451.0</v>
      </c>
      <c r="I186" s="1" t="s">
        <v>1799</v>
      </c>
      <c r="J186" s="1" t="s">
        <v>1800</v>
      </c>
      <c r="K186" s="1" t="s">
        <v>1801</v>
      </c>
      <c r="L186" s="1" t="s">
        <v>1802</v>
      </c>
      <c r="M186" s="1" t="s">
        <v>1803</v>
      </c>
      <c r="N186" s="1" t="s">
        <v>1804</v>
      </c>
      <c r="O186" s="4" t="s">
        <v>1805</v>
      </c>
      <c r="P186" s="4" t="s">
        <v>1806</v>
      </c>
    </row>
    <row r="187">
      <c r="A187" s="1" t="s">
        <v>1807</v>
      </c>
      <c r="B187" s="1" t="s">
        <v>1808</v>
      </c>
      <c r="C187" s="1" t="s">
        <v>18</v>
      </c>
      <c r="D187" s="1" t="s">
        <v>102</v>
      </c>
      <c r="E187" s="1" t="s">
        <v>1809</v>
      </c>
      <c r="F187" s="2">
        <v>0.38</v>
      </c>
      <c r="G187" s="1">
        <v>4.3</v>
      </c>
      <c r="H187" s="3">
        <v>10911.0</v>
      </c>
      <c r="I187" s="1" t="s">
        <v>1810</v>
      </c>
      <c r="J187" s="1" t="s">
        <v>1811</v>
      </c>
      <c r="K187" s="1" t="s">
        <v>1812</v>
      </c>
      <c r="L187" s="1" t="s">
        <v>1813</v>
      </c>
      <c r="M187" s="1" t="s">
        <v>1814</v>
      </c>
      <c r="N187" s="1" t="s">
        <v>1815</v>
      </c>
      <c r="O187" s="4" t="s">
        <v>1816</v>
      </c>
      <c r="P187" s="4" t="s">
        <v>1817</v>
      </c>
    </row>
    <row r="188">
      <c r="A188" s="1" t="s">
        <v>1818</v>
      </c>
      <c r="B188" s="1" t="s">
        <v>1819</v>
      </c>
      <c r="C188" s="1" t="s">
        <v>18</v>
      </c>
      <c r="D188" s="1" t="s">
        <v>1793</v>
      </c>
      <c r="E188" s="1" t="s">
        <v>324</v>
      </c>
      <c r="F188" s="2">
        <v>0.53</v>
      </c>
      <c r="G188" s="1">
        <v>4.4</v>
      </c>
      <c r="H188" s="3">
        <v>13552.0</v>
      </c>
      <c r="I188" s="1" t="s">
        <v>1820</v>
      </c>
      <c r="J188" s="1" t="s">
        <v>409</v>
      </c>
      <c r="K188" s="1" t="s">
        <v>410</v>
      </c>
      <c r="L188" s="1" t="s">
        <v>411</v>
      </c>
      <c r="M188" s="1" t="s">
        <v>412</v>
      </c>
      <c r="N188" s="1" t="s">
        <v>413</v>
      </c>
      <c r="O188" s="4" t="s">
        <v>1821</v>
      </c>
      <c r="P188" s="4" t="s">
        <v>1822</v>
      </c>
    </row>
    <row r="189">
      <c r="A189" s="1" t="s">
        <v>1823</v>
      </c>
      <c r="B189" s="1" t="s">
        <v>1824</v>
      </c>
      <c r="C189" s="1" t="s">
        <v>18</v>
      </c>
      <c r="D189" s="1" t="s">
        <v>1825</v>
      </c>
      <c r="E189" s="1" t="s">
        <v>20</v>
      </c>
      <c r="F189" s="2">
        <v>0.66</v>
      </c>
      <c r="G189" s="1">
        <v>4.3</v>
      </c>
      <c r="H189" s="3">
        <v>2806.0</v>
      </c>
      <c r="I189" s="1" t="s">
        <v>1826</v>
      </c>
      <c r="J189" s="1" t="s">
        <v>1077</v>
      </c>
      <c r="K189" s="1" t="s">
        <v>1078</v>
      </c>
      <c r="L189" s="1" t="s">
        <v>1079</v>
      </c>
      <c r="M189" s="1" t="s">
        <v>1080</v>
      </c>
      <c r="N189" s="1" t="s">
        <v>1081</v>
      </c>
      <c r="O189" s="4" t="s">
        <v>1827</v>
      </c>
      <c r="P189" s="4" t="s">
        <v>1828</v>
      </c>
    </row>
    <row r="190">
      <c r="A190" s="1" t="s">
        <v>1829</v>
      </c>
      <c r="B190" s="1" t="s">
        <v>1830</v>
      </c>
      <c r="C190" s="1" t="s">
        <v>194</v>
      </c>
      <c r="D190" s="1" t="s">
        <v>1831</v>
      </c>
      <c r="E190" s="1" t="s">
        <v>966</v>
      </c>
      <c r="F190" s="2">
        <v>0.53</v>
      </c>
      <c r="G190" s="1">
        <v>3.9</v>
      </c>
      <c r="H190" s="1">
        <v>350.0</v>
      </c>
      <c r="I190" s="1" t="s">
        <v>1832</v>
      </c>
      <c r="J190" s="1" t="s">
        <v>1833</v>
      </c>
      <c r="K190" s="1" t="s">
        <v>1834</v>
      </c>
      <c r="L190" s="1" t="s">
        <v>1835</v>
      </c>
      <c r="M190" s="1" t="s">
        <v>1836</v>
      </c>
      <c r="N190" s="1" t="s">
        <v>1837</v>
      </c>
      <c r="O190" s="4" t="s">
        <v>1838</v>
      </c>
      <c r="P190" s="4" t="s">
        <v>1839</v>
      </c>
    </row>
    <row r="191">
      <c r="A191" s="1" t="s">
        <v>1840</v>
      </c>
      <c r="B191" s="1" t="s">
        <v>1841</v>
      </c>
      <c r="C191" s="1" t="s">
        <v>1480</v>
      </c>
      <c r="D191" s="1" t="s">
        <v>1842</v>
      </c>
      <c r="E191" s="1" t="s">
        <v>324</v>
      </c>
      <c r="F191" s="2">
        <v>0.76</v>
      </c>
      <c r="G191" s="1">
        <v>4.2</v>
      </c>
      <c r="H191" s="3">
        <v>30023.0</v>
      </c>
      <c r="I191" s="1" t="s">
        <v>1843</v>
      </c>
      <c r="J191" s="1" t="s">
        <v>1483</v>
      </c>
      <c r="K191" s="1" t="s">
        <v>1484</v>
      </c>
      <c r="L191" s="1" t="s">
        <v>1485</v>
      </c>
      <c r="M191" s="1" t="s">
        <v>1486</v>
      </c>
      <c r="N191" s="1" t="s">
        <v>1487</v>
      </c>
      <c r="O191" s="4" t="s">
        <v>1844</v>
      </c>
      <c r="P191" s="4" t="s">
        <v>1845</v>
      </c>
    </row>
    <row r="192">
      <c r="A192" s="1" t="s">
        <v>1846</v>
      </c>
      <c r="B192" s="1" t="s">
        <v>1847</v>
      </c>
      <c r="C192" s="1" t="s">
        <v>576</v>
      </c>
      <c r="D192" s="1" t="s">
        <v>1848</v>
      </c>
      <c r="E192" s="1" t="s">
        <v>1849</v>
      </c>
      <c r="F192" s="2">
        <v>0.48</v>
      </c>
      <c r="G192" s="1">
        <v>4.2</v>
      </c>
      <c r="H192" s="3">
        <v>4003.0</v>
      </c>
      <c r="I192" s="1" t="s">
        <v>1850</v>
      </c>
      <c r="J192" s="1" t="s">
        <v>580</v>
      </c>
      <c r="K192" s="1" t="s">
        <v>581</v>
      </c>
      <c r="L192" s="1" t="s">
        <v>582</v>
      </c>
      <c r="M192" s="1" t="s">
        <v>583</v>
      </c>
      <c r="N192" s="1" t="s">
        <v>1851</v>
      </c>
      <c r="O192" s="4" t="s">
        <v>1852</v>
      </c>
      <c r="P192" s="4" t="s">
        <v>1853</v>
      </c>
    </row>
    <row r="193">
      <c r="A193" s="1" t="s">
        <v>1854</v>
      </c>
      <c r="B193" s="1" t="s">
        <v>1855</v>
      </c>
      <c r="C193" s="1" t="s">
        <v>18</v>
      </c>
      <c r="D193" s="1" t="s">
        <v>1856</v>
      </c>
      <c r="E193" s="1" t="s">
        <v>324</v>
      </c>
      <c r="F193" s="2">
        <v>0.65</v>
      </c>
      <c r="G193" s="1">
        <v>4.1</v>
      </c>
      <c r="H193" s="1" t="s">
        <v>1857</v>
      </c>
      <c r="I193" s="1" t="s">
        <v>1858</v>
      </c>
      <c r="J193" s="1" t="s">
        <v>1859</v>
      </c>
      <c r="K193" s="1" t="s">
        <v>1860</v>
      </c>
      <c r="L193" s="1" t="s">
        <v>1861</v>
      </c>
      <c r="M193" s="1" t="s">
        <v>1862</v>
      </c>
      <c r="N193" s="1" t="s">
        <v>1863</v>
      </c>
      <c r="O193" s="4" t="s">
        <v>1864</v>
      </c>
      <c r="P193" s="4" t="s">
        <v>1865</v>
      </c>
    </row>
    <row r="194">
      <c r="A194" s="1" t="s">
        <v>1866</v>
      </c>
      <c r="B194" s="1" t="s">
        <v>1867</v>
      </c>
      <c r="C194" s="1" t="s">
        <v>194</v>
      </c>
      <c r="D194" s="1" t="s">
        <v>1694</v>
      </c>
      <c r="E194" s="1" t="s">
        <v>1868</v>
      </c>
      <c r="F194" s="2">
        <v>0.32</v>
      </c>
      <c r="G194" s="1">
        <v>4.3</v>
      </c>
      <c r="H194" s="3">
        <v>7109.0</v>
      </c>
      <c r="I194" s="1" t="s">
        <v>658</v>
      </c>
      <c r="J194" s="1" t="s">
        <v>659</v>
      </c>
      <c r="K194" s="1" t="s">
        <v>660</v>
      </c>
      <c r="L194" s="1" t="s">
        <v>661</v>
      </c>
      <c r="M194" s="1" t="s">
        <v>662</v>
      </c>
      <c r="N194" s="1" t="s">
        <v>663</v>
      </c>
      <c r="O194" s="4" t="s">
        <v>1869</v>
      </c>
      <c r="P194" s="4" t="s">
        <v>1870</v>
      </c>
    </row>
    <row r="195">
      <c r="A195" s="1" t="s">
        <v>1871</v>
      </c>
      <c r="B195" s="1" t="s">
        <v>1872</v>
      </c>
      <c r="C195" s="1" t="s">
        <v>525</v>
      </c>
      <c r="D195" s="1" t="s">
        <v>102</v>
      </c>
      <c r="E195" s="1" t="s">
        <v>547</v>
      </c>
      <c r="F195" s="2">
        <v>0.75</v>
      </c>
      <c r="G195" s="1">
        <v>3.7</v>
      </c>
      <c r="H195" s="1">
        <v>490.0</v>
      </c>
      <c r="I195" s="1" t="s">
        <v>1873</v>
      </c>
      <c r="J195" s="1" t="s">
        <v>1874</v>
      </c>
      <c r="K195" s="1" t="s">
        <v>1875</v>
      </c>
      <c r="L195" s="1" t="s">
        <v>1876</v>
      </c>
      <c r="M195" s="1" t="s">
        <v>1877</v>
      </c>
      <c r="N195" s="1" t="s">
        <v>1878</v>
      </c>
      <c r="O195" s="4" t="s">
        <v>1879</v>
      </c>
      <c r="P195" s="4" t="s">
        <v>1880</v>
      </c>
    </row>
    <row r="196">
      <c r="A196" s="1" t="s">
        <v>1881</v>
      </c>
      <c r="B196" s="1" t="s">
        <v>1882</v>
      </c>
      <c r="C196" s="1" t="s">
        <v>18</v>
      </c>
      <c r="D196" s="1" t="s">
        <v>1883</v>
      </c>
      <c r="E196" s="1" t="s">
        <v>378</v>
      </c>
      <c r="F196" s="2">
        <v>0.47</v>
      </c>
      <c r="G196" s="1">
        <v>4.1</v>
      </c>
      <c r="H196" s="1">
        <v>491.0</v>
      </c>
      <c r="I196" s="1" t="s">
        <v>1884</v>
      </c>
      <c r="J196" s="1" t="s">
        <v>1885</v>
      </c>
      <c r="K196" s="1" t="s">
        <v>1886</v>
      </c>
      <c r="L196" s="1" t="s">
        <v>1887</v>
      </c>
      <c r="M196" s="1" t="s">
        <v>1888</v>
      </c>
      <c r="N196" s="1" t="s">
        <v>1889</v>
      </c>
      <c r="O196" s="4" t="s">
        <v>1890</v>
      </c>
      <c r="P196" s="4" t="s">
        <v>1891</v>
      </c>
    </row>
    <row r="197">
      <c r="A197" s="1" t="s">
        <v>1892</v>
      </c>
      <c r="B197" s="1" t="s">
        <v>1893</v>
      </c>
      <c r="C197" s="1" t="s">
        <v>18</v>
      </c>
      <c r="D197" s="1" t="s">
        <v>668</v>
      </c>
      <c r="E197" s="1" t="s">
        <v>1894</v>
      </c>
      <c r="F197" s="2">
        <v>0.75</v>
      </c>
      <c r="G197" s="1">
        <v>3.9</v>
      </c>
      <c r="H197" s="1">
        <v>61.0</v>
      </c>
      <c r="I197" s="1" t="s">
        <v>1895</v>
      </c>
      <c r="J197" s="1" t="s">
        <v>1896</v>
      </c>
      <c r="K197" s="1" t="s">
        <v>1897</v>
      </c>
      <c r="L197" s="1" t="s">
        <v>1898</v>
      </c>
      <c r="M197" s="1" t="s">
        <v>1899</v>
      </c>
      <c r="N197" s="1" t="s">
        <v>1900</v>
      </c>
      <c r="O197" s="4" t="s">
        <v>1901</v>
      </c>
      <c r="P197" s="4" t="s">
        <v>1902</v>
      </c>
    </row>
    <row r="198">
      <c r="A198" s="1" t="s">
        <v>1903</v>
      </c>
      <c r="B198" s="1" t="s">
        <v>1904</v>
      </c>
      <c r="C198" s="1" t="s">
        <v>18</v>
      </c>
      <c r="D198" s="1" t="s">
        <v>1905</v>
      </c>
      <c r="E198" s="1" t="s">
        <v>207</v>
      </c>
      <c r="F198" s="2">
        <v>0.48</v>
      </c>
      <c r="G198" s="1">
        <v>4.0</v>
      </c>
      <c r="H198" s="3">
        <v>9378.0</v>
      </c>
      <c r="I198" s="1" t="s">
        <v>1906</v>
      </c>
      <c r="J198" s="1" t="s">
        <v>271</v>
      </c>
      <c r="K198" s="1" t="s">
        <v>272</v>
      </c>
      <c r="L198" s="1" t="s">
        <v>273</v>
      </c>
      <c r="M198" s="1" t="s">
        <v>274</v>
      </c>
      <c r="N198" s="1" t="s">
        <v>275</v>
      </c>
      <c r="O198" s="4" t="s">
        <v>1907</v>
      </c>
      <c r="P198" s="4" t="s">
        <v>1908</v>
      </c>
    </row>
    <row r="199">
      <c r="A199" s="1" t="s">
        <v>1909</v>
      </c>
      <c r="B199" s="1" t="s">
        <v>1910</v>
      </c>
      <c r="C199" s="1" t="s">
        <v>194</v>
      </c>
      <c r="D199" s="1" t="s">
        <v>196</v>
      </c>
      <c r="E199" s="1" t="s">
        <v>1911</v>
      </c>
      <c r="F199" s="2">
        <v>0.31</v>
      </c>
      <c r="G199" s="1">
        <v>4.2</v>
      </c>
      <c r="H199" s="3">
        <v>32840.0</v>
      </c>
      <c r="I199" s="1" t="s">
        <v>1060</v>
      </c>
      <c r="J199" s="1" t="s">
        <v>198</v>
      </c>
      <c r="K199" s="1" t="s">
        <v>199</v>
      </c>
      <c r="L199" s="1" t="s">
        <v>200</v>
      </c>
      <c r="M199" s="1" t="s">
        <v>201</v>
      </c>
      <c r="N199" s="1" t="s">
        <v>1912</v>
      </c>
      <c r="O199" s="4" t="s">
        <v>1913</v>
      </c>
      <c r="P199" s="4" t="s">
        <v>1914</v>
      </c>
    </row>
    <row r="200">
      <c r="A200" s="1" t="s">
        <v>1915</v>
      </c>
      <c r="B200" s="1" t="s">
        <v>1916</v>
      </c>
      <c r="C200" s="1" t="s">
        <v>18</v>
      </c>
      <c r="D200" s="1" t="s">
        <v>114</v>
      </c>
      <c r="E200" s="1" t="s">
        <v>1415</v>
      </c>
      <c r="F200" s="2">
        <v>0.41</v>
      </c>
      <c r="G200" s="1">
        <v>4.4</v>
      </c>
      <c r="H200" s="3">
        <v>7318.0</v>
      </c>
      <c r="I200" s="1" t="s">
        <v>1917</v>
      </c>
      <c r="J200" s="1" t="s">
        <v>1918</v>
      </c>
      <c r="K200" s="1" t="s">
        <v>1919</v>
      </c>
      <c r="L200" s="1" t="s">
        <v>1920</v>
      </c>
      <c r="M200" s="1" t="s">
        <v>1921</v>
      </c>
      <c r="N200" s="1" t="s">
        <v>1922</v>
      </c>
      <c r="O200" s="4" t="s">
        <v>1923</v>
      </c>
      <c r="P200" s="4" t="s">
        <v>1924</v>
      </c>
    </row>
    <row r="201">
      <c r="A201" s="1" t="s">
        <v>1925</v>
      </c>
      <c r="B201" s="1" t="s">
        <v>1926</v>
      </c>
      <c r="C201" s="1" t="s">
        <v>18</v>
      </c>
      <c r="D201" s="1" t="s">
        <v>1927</v>
      </c>
      <c r="E201" s="1" t="s">
        <v>90</v>
      </c>
      <c r="F201" s="2">
        <v>0.55</v>
      </c>
      <c r="G201" s="1">
        <v>4.1</v>
      </c>
      <c r="H201" s="1">
        <v>789.0</v>
      </c>
      <c r="I201" s="1" t="s">
        <v>1928</v>
      </c>
      <c r="J201" s="1" t="s">
        <v>1929</v>
      </c>
      <c r="K201" s="1" t="s">
        <v>1930</v>
      </c>
      <c r="L201" s="1" t="s">
        <v>1931</v>
      </c>
      <c r="M201" s="1" t="s">
        <v>1932</v>
      </c>
      <c r="N201" s="1" t="s">
        <v>1933</v>
      </c>
      <c r="O201" s="4" t="s">
        <v>1934</v>
      </c>
      <c r="P201" s="4" t="s">
        <v>1935</v>
      </c>
    </row>
    <row r="202">
      <c r="A202" s="1" t="s">
        <v>1936</v>
      </c>
      <c r="B202" s="1" t="s">
        <v>1937</v>
      </c>
      <c r="C202" s="1" t="s">
        <v>525</v>
      </c>
      <c r="D202" s="1" t="s">
        <v>1938</v>
      </c>
      <c r="E202" s="1" t="s">
        <v>730</v>
      </c>
      <c r="F202" s="2">
        <v>0.82</v>
      </c>
      <c r="G202" s="1">
        <v>4.3</v>
      </c>
      <c r="H202" s="1">
        <v>407.0</v>
      </c>
      <c r="I202" s="1" t="s">
        <v>1939</v>
      </c>
      <c r="J202" s="1" t="s">
        <v>1940</v>
      </c>
      <c r="K202" s="1" t="s">
        <v>1941</v>
      </c>
      <c r="L202" s="1" t="s">
        <v>1942</v>
      </c>
      <c r="M202" s="1" t="s">
        <v>1943</v>
      </c>
      <c r="N202" s="1" t="s">
        <v>1944</v>
      </c>
      <c r="O202" s="4" t="s">
        <v>1945</v>
      </c>
      <c r="P202" s="4" t="s">
        <v>1946</v>
      </c>
    </row>
    <row r="203">
      <c r="A203" s="1" t="s">
        <v>1947</v>
      </c>
      <c r="B203" s="1" t="s">
        <v>1948</v>
      </c>
      <c r="C203" s="1" t="s">
        <v>18</v>
      </c>
      <c r="D203" s="1" t="s">
        <v>1949</v>
      </c>
      <c r="E203" s="1" t="s">
        <v>55</v>
      </c>
      <c r="F203" s="2">
        <v>0.63</v>
      </c>
      <c r="G203" s="1">
        <v>3.8</v>
      </c>
      <c r="H203" s="3">
        <v>2399.0</v>
      </c>
      <c r="I203" s="1" t="s">
        <v>1950</v>
      </c>
      <c r="J203" s="1" t="s">
        <v>1951</v>
      </c>
      <c r="K203" s="1" t="s">
        <v>1952</v>
      </c>
      <c r="L203" s="1" t="s">
        <v>1953</v>
      </c>
      <c r="M203" s="1" t="s">
        <v>1954</v>
      </c>
      <c r="N203" s="1" t="s">
        <v>1955</v>
      </c>
      <c r="O203" s="4" t="s">
        <v>1956</v>
      </c>
      <c r="P203" s="4" t="s">
        <v>1957</v>
      </c>
    </row>
    <row r="204">
      <c r="A204" s="1" t="s">
        <v>1958</v>
      </c>
      <c r="B204" s="1" t="s">
        <v>1959</v>
      </c>
      <c r="C204" s="1" t="s">
        <v>525</v>
      </c>
      <c r="D204" s="1" t="s">
        <v>1960</v>
      </c>
      <c r="E204" s="1" t="s">
        <v>55</v>
      </c>
      <c r="F204" s="2">
        <v>0.66</v>
      </c>
      <c r="G204" s="1">
        <v>4.4</v>
      </c>
      <c r="H204" s="3">
        <v>2640.0</v>
      </c>
      <c r="I204" s="1" t="s">
        <v>1961</v>
      </c>
      <c r="J204" s="1" t="s">
        <v>1962</v>
      </c>
      <c r="K204" s="1" t="s">
        <v>1963</v>
      </c>
      <c r="L204" s="1" t="s">
        <v>1964</v>
      </c>
      <c r="M204" s="1" t="s">
        <v>1965</v>
      </c>
      <c r="N204" s="1" t="s">
        <v>1966</v>
      </c>
      <c r="O204" s="4" t="s">
        <v>1967</v>
      </c>
      <c r="P204" s="4" t="s">
        <v>1968</v>
      </c>
    </row>
    <row r="205">
      <c r="A205" s="1" t="s">
        <v>1969</v>
      </c>
      <c r="B205" s="1" t="s">
        <v>1970</v>
      </c>
      <c r="C205" s="1" t="s">
        <v>525</v>
      </c>
      <c r="D205" s="1" t="s">
        <v>32</v>
      </c>
      <c r="E205" s="1" t="s">
        <v>114</v>
      </c>
      <c r="F205" s="2">
        <v>0.65</v>
      </c>
      <c r="G205" s="1">
        <v>4.0</v>
      </c>
      <c r="H205" s="1">
        <v>839.0</v>
      </c>
      <c r="I205" s="1" t="s">
        <v>1971</v>
      </c>
      <c r="J205" s="1" t="s">
        <v>1972</v>
      </c>
      <c r="K205" s="1" t="s">
        <v>1973</v>
      </c>
      <c r="L205" s="1" t="s">
        <v>1974</v>
      </c>
      <c r="M205" s="1" t="s">
        <v>1975</v>
      </c>
      <c r="N205" s="1" t="s">
        <v>1976</v>
      </c>
      <c r="O205" s="4" t="s">
        <v>1977</v>
      </c>
      <c r="P205" s="4" t="s">
        <v>1978</v>
      </c>
    </row>
    <row r="206">
      <c r="A206" s="1" t="s">
        <v>1979</v>
      </c>
      <c r="B206" s="1" t="s">
        <v>1980</v>
      </c>
      <c r="C206" s="1" t="s">
        <v>148</v>
      </c>
      <c r="D206" s="1" t="s">
        <v>1981</v>
      </c>
      <c r="E206" s="1" t="s">
        <v>378</v>
      </c>
      <c r="F206" s="2">
        <v>0.22</v>
      </c>
      <c r="G206" s="1">
        <v>4.4</v>
      </c>
      <c r="H206" s="3">
        <v>44054.0</v>
      </c>
      <c r="I206" s="1" t="s">
        <v>1982</v>
      </c>
      <c r="J206" s="1" t="s">
        <v>1983</v>
      </c>
      <c r="K206" s="1" t="s">
        <v>1984</v>
      </c>
      <c r="L206" s="1" t="s">
        <v>1985</v>
      </c>
      <c r="M206" s="1" t="s">
        <v>1986</v>
      </c>
      <c r="N206" s="1" t="s">
        <v>1987</v>
      </c>
      <c r="O206" s="4" t="s">
        <v>1988</v>
      </c>
      <c r="P206" s="4" t="s">
        <v>1989</v>
      </c>
    </row>
    <row r="207">
      <c r="A207" s="1" t="s">
        <v>1990</v>
      </c>
      <c r="B207" s="1" t="s">
        <v>1991</v>
      </c>
      <c r="C207" s="1" t="s">
        <v>18</v>
      </c>
      <c r="D207" s="1" t="s">
        <v>1086</v>
      </c>
      <c r="E207" s="1" t="s">
        <v>378</v>
      </c>
      <c r="F207" s="2">
        <v>0.25</v>
      </c>
      <c r="G207" s="1">
        <v>4.0</v>
      </c>
      <c r="H207" s="3">
        <v>3231.0</v>
      </c>
      <c r="I207" s="1" t="s">
        <v>1992</v>
      </c>
      <c r="J207" s="1" t="s">
        <v>1993</v>
      </c>
      <c r="K207" s="1" t="s">
        <v>1994</v>
      </c>
      <c r="L207" s="1" t="s">
        <v>1995</v>
      </c>
      <c r="M207" s="1" t="s">
        <v>1996</v>
      </c>
      <c r="N207" s="1" t="s">
        <v>1997</v>
      </c>
      <c r="O207" s="4" t="s">
        <v>1998</v>
      </c>
      <c r="P207" s="4" t="s">
        <v>1999</v>
      </c>
    </row>
    <row r="208">
      <c r="A208" s="1" t="s">
        <v>2000</v>
      </c>
      <c r="B208" s="1" t="s">
        <v>2001</v>
      </c>
      <c r="C208" s="1" t="s">
        <v>194</v>
      </c>
      <c r="D208" s="1" t="s">
        <v>2002</v>
      </c>
      <c r="E208" s="1" t="s">
        <v>2003</v>
      </c>
      <c r="F208" s="2">
        <v>0.63</v>
      </c>
      <c r="G208" s="1">
        <v>4.2</v>
      </c>
      <c r="H208" s="1">
        <v>64.0</v>
      </c>
      <c r="I208" s="1" t="s">
        <v>821</v>
      </c>
      <c r="J208" s="1" t="s">
        <v>2004</v>
      </c>
      <c r="K208" s="1" t="s">
        <v>2005</v>
      </c>
      <c r="L208" s="1" t="s">
        <v>2006</v>
      </c>
      <c r="M208" s="1" t="s">
        <v>2007</v>
      </c>
      <c r="N208" s="1" t="s">
        <v>2008</v>
      </c>
      <c r="O208" s="4" t="s">
        <v>2009</v>
      </c>
      <c r="P208" s="4" t="s">
        <v>2010</v>
      </c>
    </row>
    <row r="209">
      <c r="A209" s="1" t="s">
        <v>2011</v>
      </c>
      <c r="B209" s="1" t="s">
        <v>2012</v>
      </c>
      <c r="C209" s="1" t="s">
        <v>18</v>
      </c>
      <c r="D209" s="1" t="s">
        <v>162</v>
      </c>
      <c r="E209" s="1" t="s">
        <v>378</v>
      </c>
      <c r="F209" s="2">
        <v>0.42</v>
      </c>
      <c r="G209" s="1">
        <v>3.9</v>
      </c>
      <c r="H209" s="3">
        <v>8314.0</v>
      </c>
      <c r="I209" s="1" t="s">
        <v>2013</v>
      </c>
      <c r="J209" s="1" t="s">
        <v>2014</v>
      </c>
      <c r="K209" s="1" t="s">
        <v>2015</v>
      </c>
      <c r="L209" s="1" t="s">
        <v>2016</v>
      </c>
      <c r="M209" s="1" t="s">
        <v>2017</v>
      </c>
      <c r="N209" s="1" t="s">
        <v>2018</v>
      </c>
      <c r="O209" s="4" t="s">
        <v>2019</v>
      </c>
      <c r="P209" s="4" t="s">
        <v>2020</v>
      </c>
    </row>
    <row r="210">
      <c r="A210" s="1" t="s">
        <v>2021</v>
      </c>
      <c r="B210" s="1" t="s">
        <v>2022</v>
      </c>
      <c r="C210" s="1" t="s">
        <v>18</v>
      </c>
      <c r="D210" s="1" t="s">
        <v>2023</v>
      </c>
      <c r="E210" s="1" t="s">
        <v>114</v>
      </c>
      <c r="F210" s="2">
        <v>0.75</v>
      </c>
      <c r="G210" s="1">
        <v>3.7</v>
      </c>
      <c r="H210" s="3">
        <v>2249.0</v>
      </c>
      <c r="I210" s="1" t="s">
        <v>2024</v>
      </c>
      <c r="J210" s="1" t="s">
        <v>2025</v>
      </c>
      <c r="K210" s="1" t="s">
        <v>2026</v>
      </c>
      <c r="L210" s="1" t="s">
        <v>2027</v>
      </c>
      <c r="M210" s="1" t="s">
        <v>2028</v>
      </c>
      <c r="N210" s="1" t="s">
        <v>2029</v>
      </c>
      <c r="O210" s="4" t="s">
        <v>2030</v>
      </c>
      <c r="P210" s="4" t="s">
        <v>2031</v>
      </c>
    </row>
    <row r="211">
      <c r="A211" s="1" t="s">
        <v>2032</v>
      </c>
      <c r="B211" s="1" t="s">
        <v>2033</v>
      </c>
      <c r="C211" s="1" t="s">
        <v>525</v>
      </c>
      <c r="D211" s="1" t="s">
        <v>2034</v>
      </c>
      <c r="E211" s="1" t="s">
        <v>378</v>
      </c>
      <c r="F211" s="2">
        <v>0.66</v>
      </c>
      <c r="G211" s="1">
        <v>3.6</v>
      </c>
      <c r="H211" s="1">
        <v>339.0</v>
      </c>
      <c r="I211" s="1" t="s">
        <v>2035</v>
      </c>
      <c r="J211" s="1" t="s">
        <v>2036</v>
      </c>
      <c r="K211" s="1" t="s">
        <v>2037</v>
      </c>
      <c r="L211" s="1" t="s">
        <v>2038</v>
      </c>
      <c r="M211" s="1" t="s">
        <v>2039</v>
      </c>
      <c r="N211" s="1" t="s">
        <v>2040</v>
      </c>
      <c r="O211" s="4" t="s">
        <v>2041</v>
      </c>
      <c r="P211" s="4" t="s">
        <v>2042</v>
      </c>
    </row>
    <row r="212">
      <c r="A212" s="1" t="s">
        <v>2043</v>
      </c>
      <c r="B212" s="1" t="s">
        <v>2044</v>
      </c>
      <c r="C212" s="1" t="s">
        <v>1556</v>
      </c>
      <c r="D212" s="1" t="s">
        <v>2045</v>
      </c>
      <c r="E212" s="1" t="s">
        <v>2046</v>
      </c>
      <c r="F212" s="2">
        <v>0.35</v>
      </c>
      <c r="G212" s="1">
        <v>4.0</v>
      </c>
      <c r="H212" s="1">
        <v>27.0</v>
      </c>
      <c r="I212" s="1" t="s">
        <v>2047</v>
      </c>
      <c r="J212" s="1" t="s">
        <v>2048</v>
      </c>
      <c r="K212" s="1" t="s">
        <v>2049</v>
      </c>
      <c r="L212" s="1" t="s">
        <v>2050</v>
      </c>
      <c r="M212" s="1" t="s">
        <v>2051</v>
      </c>
      <c r="N212" s="1" t="s">
        <v>2052</v>
      </c>
      <c r="O212" s="4" t="s">
        <v>2053</v>
      </c>
      <c r="P212" s="4" t="s">
        <v>2054</v>
      </c>
    </row>
    <row r="213">
      <c r="A213" s="1" t="s">
        <v>2055</v>
      </c>
      <c r="B213" s="1" t="s">
        <v>2056</v>
      </c>
      <c r="C213" s="1" t="s">
        <v>525</v>
      </c>
      <c r="D213" s="1" t="s">
        <v>2057</v>
      </c>
      <c r="E213" s="1" t="s">
        <v>378</v>
      </c>
      <c r="F213" s="2">
        <v>0.61</v>
      </c>
      <c r="G213" s="1">
        <v>3.5</v>
      </c>
      <c r="H213" s="1">
        <v>197.0</v>
      </c>
      <c r="I213" s="1" t="s">
        <v>2058</v>
      </c>
      <c r="J213" s="1" t="s">
        <v>2059</v>
      </c>
      <c r="K213" s="1" t="s">
        <v>2060</v>
      </c>
      <c r="L213" s="1" t="s">
        <v>2061</v>
      </c>
      <c r="M213" s="1" t="s">
        <v>2062</v>
      </c>
      <c r="N213" s="1" t="s">
        <v>2063</v>
      </c>
      <c r="O213" s="4" t="s">
        <v>2064</v>
      </c>
      <c r="P213" s="4" t="s">
        <v>2065</v>
      </c>
    </row>
    <row r="214">
      <c r="A214" s="1" t="s">
        <v>2066</v>
      </c>
      <c r="B214" s="1" t="s">
        <v>2067</v>
      </c>
      <c r="C214" s="1" t="s">
        <v>18</v>
      </c>
      <c r="D214" s="1" t="s">
        <v>102</v>
      </c>
      <c r="E214" s="1" t="s">
        <v>935</v>
      </c>
      <c r="F214" s="2">
        <v>0.63</v>
      </c>
      <c r="G214" s="1">
        <v>4.5</v>
      </c>
      <c r="H214" s="3">
        <v>74977.0</v>
      </c>
      <c r="I214" s="1" t="s">
        <v>2068</v>
      </c>
      <c r="J214" s="1" t="s">
        <v>347</v>
      </c>
      <c r="K214" s="1" t="s">
        <v>348</v>
      </c>
      <c r="L214" s="1" t="s">
        <v>349</v>
      </c>
      <c r="M214" s="1" t="s">
        <v>350</v>
      </c>
      <c r="N214" s="1" t="s">
        <v>351</v>
      </c>
      <c r="O214" s="4" t="s">
        <v>2069</v>
      </c>
      <c r="P214" s="4" t="s">
        <v>2070</v>
      </c>
    </row>
    <row r="215">
      <c r="A215" s="1" t="s">
        <v>2071</v>
      </c>
      <c r="B215" s="1" t="s">
        <v>2072</v>
      </c>
      <c r="C215" s="1" t="s">
        <v>18</v>
      </c>
      <c r="D215" s="1" t="s">
        <v>142</v>
      </c>
      <c r="E215" s="1" t="s">
        <v>324</v>
      </c>
      <c r="F215" s="2">
        <v>0.6</v>
      </c>
      <c r="G215" s="1">
        <v>4.2</v>
      </c>
      <c r="H215" s="3">
        <v>8583.0</v>
      </c>
      <c r="I215" s="1" t="s">
        <v>2073</v>
      </c>
      <c r="J215" s="1" t="s">
        <v>2074</v>
      </c>
      <c r="K215" s="1" t="s">
        <v>2075</v>
      </c>
      <c r="L215" s="1" t="s">
        <v>2076</v>
      </c>
      <c r="M215" s="1" t="s">
        <v>2077</v>
      </c>
      <c r="N215" s="1" t="s">
        <v>2078</v>
      </c>
      <c r="O215" s="4" t="s">
        <v>2079</v>
      </c>
      <c r="P215" s="4" t="s">
        <v>2080</v>
      </c>
    </row>
    <row r="216">
      <c r="A216" s="1" t="s">
        <v>2081</v>
      </c>
      <c r="B216" s="1" t="s">
        <v>2082</v>
      </c>
      <c r="C216" s="1" t="s">
        <v>525</v>
      </c>
      <c r="D216" s="1" t="s">
        <v>102</v>
      </c>
      <c r="E216" s="1" t="s">
        <v>114</v>
      </c>
      <c r="F216" s="2">
        <v>0.7</v>
      </c>
      <c r="G216" s="1">
        <v>3.8</v>
      </c>
      <c r="H216" s="1">
        <v>928.0</v>
      </c>
      <c r="I216" s="1" t="s">
        <v>2083</v>
      </c>
      <c r="J216" s="1" t="s">
        <v>2084</v>
      </c>
      <c r="K216" s="1" t="s">
        <v>2085</v>
      </c>
      <c r="L216" s="1" t="s">
        <v>2086</v>
      </c>
      <c r="M216" s="1" t="s">
        <v>2087</v>
      </c>
      <c r="N216" s="1" t="s">
        <v>2088</v>
      </c>
      <c r="O216" s="4" t="s">
        <v>2089</v>
      </c>
      <c r="P216" s="4" t="s">
        <v>2090</v>
      </c>
    </row>
    <row r="217">
      <c r="A217" s="1" t="s">
        <v>2091</v>
      </c>
      <c r="B217" s="1" t="s">
        <v>2092</v>
      </c>
      <c r="C217" s="1" t="s">
        <v>576</v>
      </c>
      <c r="D217" s="1" t="s">
        <v>577</v>
      </c>
      <c r="E217" s="1" t="s">
        <v>2093</v>
      </c>
      <c r="F217" s="2">
        <v>0.59</v>
      </c>
      <c r="G217" s="1">
        <v>3.8</v>
      </c>
      <c r="H217" s="1">
        <v>110.0</v>
      </c>
      <c r="I217" s="1" t="s">
        <v>2094</v>
      </c>
      <c r="J217" s="1" t="s">
        <v>2095</v>
      </c>
      <c r="K217" s="1" t="s">
        <v>2096</v>
      </c>
      <c r="L217" s="1" t="s">
        <v>2097</v>
      </c>
      <c r="M217" s="1" t="s">
        <v>2098</v>
      </c>
      <c r="N217" s="1" t="s">
        <v>2099</v>
      </c>
      <c r="O217" s="4" t="s">
        <v>2100</v>
      </c>
      <c r="P217" s="4" t="s">
        <v>2101</v>
      </c>
    </row>
    <row r="218">
      <c r="A218" s="1" t="s">
        <v>2102</v>
      </c>
      <c r="B218" s="1" t="s">
        <v>2103</v>
      </c>
      <c r="C218" s="1" t="s">
        <v>194</v>
      </c>
      <c r="D218" s="1" t="s">
        <v>772</v>
      </c>
      <c r="E218" s="1" t="s">
        <v>2104</v>
      </c>
      <c r="F218" s="2">
        <v>0.28</v>
      </c>
      <c r="G218" s="1">
        <v>4.1</v>
      </c>
      <c r="H218" s="3">
        <v>6753.0</v>
      </c>
      <c r="I218" s="1" t="s">
        <v>2105</v>
      </c>
      <c r="J218" s="1" t="s">
        <v>2106</v>
      </c>
      <c r="K218" s="1" t="s">
        <v>2107</v>
      </c>
      <c r="L218" s="1" t="s">
        <v>2108</v>
      </c>
      <c r="M218" s="1" t="s">
        <v>2109</v>
      </c>
      <c r="N218" s="1" t="s">
        <v>2110</v>
      </c>
      <c r="O218" s="4" t="s">
        <v>2111</v>
      </c>
      <c r="P218" s="4" t="s">
        <v>2112</v>
      </c>
    </row>
    <row r="219">
      <c r="A219" s="1" t="s">
        <v>2113</v>
      </c>
      <c r="B219" s="1" t="s">
        <v>2114</v>
      </c>
      <c r="C219" s="1" t="s">
        <v>148</v>
      </c>
      <c r="D219" s="1" t="s">
        <v>2115</v>
      </c>
      <c r="E219" s="1" t="s">
        <v>114</v>
      </c>
      <c r="F219" s="2">
        <v>0.83</v>
      </c>
      <c r="G219" s="1">
        <v>4.3</v>
      </c>
      <c r="H219" s="3">
        <v>1237.0</v>
      </c>
      <c r="I219" s="1" t="s">
        <v>2116</v>
      </c>
      <c r="J219" s="1" t="s">
        <v>2117</v>
      </c>
      <c r="K219" s="1" t="s">
        <v>2118</v>
      </c>
      <c r="L219" s="1" t="s">
        <v>2119</v>
      </c>
      <c r="M219" s="1" t="s">
        <v>2120</v>
      </c>
      <c r="N219" s="1" t="s">
        <v>2121</v>
      </c>
      <c r="O219" s="4" t="s">
        <v>2122</v>
      </c>
      <c r="P219" s="4" t="s">
        <v>2123</v>
      </c>
    </row>
    <row r="220">
      <c r="A220" s="1" t="s">
        <v>2124</v>
      </c>
      <c r="B220" s="1" t="s">
        <v>2125</v>
      </c>
      <c r="C220" s="1" t="s">
        <v>2126</v>
      </c>
      <c r="D220" s="1" t="s">
        <v>450</v>
      </c>
      <c r="E220" s="1" t="s">
        <v>2127</v>
      </c>
      <c r="F220" s="2">
        <v>0.65</v>
      </c>
      <c r="G220" s="1">
        <v>4.4</v>
      </c>
      <c r="H220" s="3">
        <v>18872.0</v>
      </c>
      <c r="I220" s="1" t="s">
        <v>2128</v>
      </c>
      <c r="J220" s="1" t="s">
        <v>2129</v>
      </c>
      <c r="K220" s="1" t="s">
        <v>2130</v>
      </c>
      <c r="L220" s="1" t="s">
        <v>2131</v>
      </c>
      <c r="M220" s="1" t="s">
        <v>2132</v>
      </c>
      <c r="N220" s="1" t="s">
        <v>2133</v>
      </c>
      <c r="O220" s="4" t="s">
        <v>2134</v>
      </c>
      <c r="P220" s="4" t="s">
        <v>2135</v>
      </c>
    </row>
    <row r="221">
      <c r="A221" s="1" t="s">
        <v>2136</v>
      </c>
      <c r="B221" s="1" t="s">
        <v>2137</v>
      </c>
      <c r="C221" s="1" t="s">
        <v>18</v>
      </c>
      <c r="D221" s="1" t="s">
        <v>2138</v>
      </c>
      <c r="E221" s="1" t="s">
        <v>2139</v>
      </c>
      <c r="F221" s="2">
        <v>0.43</v>
      </c>
      <c r="G221" s="1">
        <v>3.9</v>
      </c>
      <c r="H221" s="1">
        <v>356.0</v>
      </c>
      <c r="I221" s="1" t="s">
        <v>2140</v>
      </c>
      <c r="J221" s="1" t="s">
        <v>2141</v>
      </c>
      <c r="K221" s="1" t="s">
        <v>2142</v>
      </c>
      <c r="L221" s="1" t="s">
        <v>2143</v>
      </c>
      <c r="M221" s="1" t="s">
        <v>2144</v>
      </c>
      <c r="N221" s="1" t="s">
        <v>2145</v>
      </c>
      <c r="O221" s="4" t="s">
        <v>2146</v>
      </c>
      <c r="P221" s="4" t="s">
        <v>2147</v>
      </c>
    </row>
    <row r="222">
      <c r="A222" s="1" t="s">
        <v>2148</v>
      </c>
      <c r="B222" s="1" t="s">
        <v>2149</v>
      </c>
      <c r="C222" s="1" t="s">
        <v>18</v>
      </c>
      <c r="D222" s="1" t="s">
        <v>610</v>
      </c>
      <c r="E222" s="1" t="s">
        <v>324</v>
      </c>
      <c r="F222" s="2">
        <v>0.68</v>
      </c>
      <c r="G222" s="1">
        <v>4.2</v>
      </c>
      <c r="H222" s="3">
        <v>24269.0</v>
      </c>
      <c r="I222" s="1" t="s">
        <v>2150</v>
      </c>
      <c r="J222" s="1" t="s">
        <v>22</v>
      </c>
      <c r="K222" s="1" t="s">
        <v>23</v>
      </c>
      <c r="L222" s="1" t="s">
        <v>24</v>
      </c>
      <c r="M222" s="1" t="s">
        <v>25</v>
      </c>
      <c r="N222" s="1" t="s">
        <v>929</v>
      </c>
      <c r="O222" s="4" t="s">
        <v>2151</v>
      </c>
      <c r="P222" s="4" t="s">
        <v>2152</v>
      </c>
    </row>
    <row r="223">
      <c r="A223" s="1" t="s">
        <v>2153</v>
      </c>
      <c r="B223" s="1" t="s">
        <v>2154</v>
      </c>
      <c r="C223" s="1" t="s">
        <v>525</v>
      </c>
      <c r="D223" s="1" t="s">
        <v>102</v>
      </c>
      <c r="E223" s="1" t="s">
        <v>163</v>
      </c>
      <c r="F223" s="2">
        <v>0.67</v>
      </c>
      <c r="G223" s="1">
        <v>3.8</v>
      </c>
      <c r="H223" s="1">
        <v>425.0</v>
      </c>
      <c r="I223" s="1" t="s">
        <v>2155</v>
      </c>
      <c r="J223" s="1" t="s">
        <v>2156</v>
      </c>
      <c r="K223" s="1" t="s">
        <v>2157</v>
      </c>
      <c r="L223" s="1" t="s">
        <v>2158</v>
      </c>
      <c r="M223" s="1" t="s">
        <v>2159</v>
      </c>
      <c r="N223" s="1" t="s">
        <v>2160</v>
      </c>
      <c r="O223" s="4" t="s">
        <v>2161</v>
      </c>
      <c r="P223" s="4" t="s">
        <v>2162</v>
      </c>
    </row>
    <row r="224">
      <c r="A224" s="1" t="s">
        <v>2163</v>
      </c>
      <c r="B224" s="1" t="s">
        <v>2164</v>
      </c>
      <c r="C224" s="1" t="s">
        <v>729</v>
      </c>
      <c r="D224" s="1" t="s">
        <v>19</v>
      </c>
      <c r="E224" s="1" t="s">
        <v>142</v>
      </c>
      <c r="F224" s="2">
        <v>0.5</v>
      </c>
      <c r="G224" s="1">
        <v>4.1</v>
      </c>
      <c r="H224" s="3">
        <v>1161.0</v>
      </c>
      <c r="I224" s="1" t="s">
        <v>2165</v>
      </c>
      <c r="J224" s="1" t="s">
        <v>2166</v>
      </c>
      <c r="K224" s="1" t="s">
        <v>2167</v>
      </c>
      <c r="L224" s="1" t="s">
        <v>2168</v>
      </c>
      <c r="M224" s="1" t="s">
        <v>2169</v>
      </c>
      <c r="N224" s="1" t="s">
        <v>2170</v>
      </c>
      <c r="O224" s="4" t="s">
        <v>2171</v>
      </c>
      <c r="P224" s="4" t="s">
        <v>2172</v>
      </c>
    </row>
    <row r="225">
      <c r="A225" s="1" t="s">
        <v>2173</v>
      </c>
      <c r="B225" s="1" t="s">
        <v>2174</v>
      </c>
      <c r="C225" s="1" t="s">
        <v>18</v>
      </c>
      <c r="D225" s="1" t="s">
        <v>207</v>
      </c>
      <c r="E225" s="1" t="s">
        <v>90</v>
      </c>
      <c r="F225" s="2">
        <v>0.5</v>
      </c>
      <c r="G225" s="1">
        <v>4.1</v>
      </c>
      <c r="H225" s="3">
        <v>1508.0</v>
      </c>
      <c r="I225" s="1" t="s">
        <v>2175</v>
      </c>
      <c r="J225" s="1" t="s">
        <v>2176</v>
      </c>
      <c r="K225" s="1" t="s">
        <v>2177</v>
      </c>
      <c r="L225" s="1" t="s">
        <v>2178</v>
      </c>
      <c r="M225" s="1" t="s">
        <v>2179</v>
      </c>
      <c r="N225" s="1" t="s">
        <v>2180</v>
      </c>
      <c r="O225" s="4" t="s">
        <v>2181</v>
      </c>
      <c r="P225" s="4" t="s">
        <v>2182</v>
      </c>
    </row>
    <row r="226">
      <c r="A226" s="1" t="s">
        <v>2183</v>
      </c>
      <c r="B226" s="1" t="s">
        <v>2184</v>
      </c>
      <c r="C226" s="1" t="s">
        <v>2185</v>
      </c>
      <c r="D226" s="1" t="s">
        <v>2186</v>
      </c>
      <c r="E226" s="1" t="s">
        <v>2187</v>
      </c>
      <c r="F226" s="2">
        <v>0.46</v>
      </c>
      <c r="G226" s="1">
        <v>4.3</v>
      </c>
      <c r="H226" s="3">
        <v>7636.0</v>
      </c>
      <c r="I226" s="1" t="s">
        <v>2188</v>
      </c>
      <c r="J226" s="1" t="s">
        <v>2189</v>
      </c>
      <c r="K226" s="1" t="s">
        <v>2190</v>
      </c>
      <c r="L226" s="1" t="s">
        <v>2191</v>
      </c>
      <c r="M226" s="1" t="s">
        <v>2192</v>
      </c>
      <c r="N226" s="1" t="s">
        <v>2193</v>
      </c>
      <c r="O226" s="4" t="s">
        <v>2194</v>
      </c>
      <c r="P226" s="4" t="s">
        <v>2195</v>
      </c>
    </row>
    <row r="227">
      <c r="A227" s="1" t="s">
        <v>2196</v>
      </c>
      <c r="B227" s="1" t="s">
        <v>2197</v>
      </c>
      <c r="C227" s="1" t="s">
        <v>525</v>
      </c>
      <c r="D227" s="1" t="s">
        <v>2198</v>
      </c>
      <c r="E227" s="1" t="s">
        <v>90</v>
      </c>
      <c r="F227" s="2">
        <v>0.57</v>
      </c>
      <c r="G227" s="1">
        <v>3.7</v>
      </c>
      <c r="H227" s="1">
        <v>246.0</v>
      </c>
      <c r="I227" s="1" t="s">
        <v>2199</v>
      </c>
      <c r="J227" s="1" t="s">
        <v>2200</v>
      </c>
      <c r="K227" s="1" t="s">
        <v>2201</v>
      </c>
      <c r="L227" s="1" t="s">
        <v>2202</v>
      </c>
      <c r="M227" s="1" t="s">
        <v>2203</v>
      </c>
      <c r="N227" s="1" t="s">
        <v>2204</v>
      </c>
      <c r="O227" s="4" t="s">
        <v>2205</v>
      </c>
      <c r="P227" s="4" t="s">
        <v>2206</v>
      </c>
    </row>
    <row r="228">
      <c r="A228" s="1" t="s">
        <v>2207</v>
      </c>
      <c r="B228" s="1" t="s">
        <v>2208</v>
      </c>
      <c r="C228" s="1" t="s">
        <v>525</v>
      </c>
      <c r="D228" s="1" t="s">
        <v>450</v>
      </c>
      <c r="E228" s="1" t="s">
        <v>90</v>
      </c>
      <c r="F228" s="2">
        <v>0.58</v>
      </c>
      <c r="G228" s="1">
        <v>4.0</v>
      </c>
      <c r="H228" s="1">
        <v>479.0</v>
      </c>
      <c r="I228" s="1" t="s">
        <v>2209</v>
      </c>
      <c r="J228" s="1" t="s">
        <v>2210</v>
      </c>
      <c r="K228" s="1" t="s">
        <v>2211</v>
      </c>
      <c r="L228" s="1" t="s">
        <v>2212</v>
      </c>
      <c r="M228" s="1" t="s">
        <v>2213</v>
      </c>
      <c r="N228" s="1" t="s">
        <v>2214</v>
      </c>
      <c r="O228" s="4" t="s">
        <v>2215</v>
      </c>
      <c r="P228" s="4" t="s">
        <v>2216</v>
      </c>
    </row>
    <row r="229">
      <c r="A229" s="1" t="s">
        <v>2217</v>
      </c>
      <c r="B229" s="1" t="s">
        <v>2218</v>
      </c>
      <c r="C229" s="1" t="s">
        <v>148</v>
      </c>
      <c r="D229" s="1" t="s">
        <v>2219</v>
      </c>
      <c r="E229" s="1" t="s">
        <v>2220</v>
      </c>
      <c r="F229" s="2">
        <v>0.88</v>
      </c>
      <c r="G229" s="1">
        <v>4.2</v>
      </c>
      <c r="H229" s="1">
        <v>910.0</v>
      </c>
      <c r="I229" s="1" t="s">
        <v>2221</v>
      </c>
      <c r="J229" s="1" t="s">
        <v>2222</v>
      </c>
      <c r="K229" s="1" t="s">
        <v>2223</v>
      </c>
      <c r="L229" s="1" t="s">
        <v>2224</v>
      </c>
      <c r="M229" s="1" t="s">
        <v>2225</v>
      </c>
      <c r="N229" s="1" t="s">
        <v>2226</v>
      </c>
      <c r="O229" s="4" t="s">
        <v>2227</v>
      </c>
      <c r="P229" s="4" t="s">
        <v>2228</v>
      </c>
    </row>
    <row r="230">
      <c r="A230" s="1" t="s">
        <v>2229</v>
      </c>
      <c r="B230" s="1" t="s">
        <v>2230</v>
      </c>
      <c r="C230" s="1" t="s">
        <v>18</v>
      </c>
      <c r="D230" s="1" t="s">
        <v>142</v>
      </c>
      <c r="E230" s="1" t="s">
        <v>2231</v>
      </c>
      <c r="F230" s="2">
        <v>0.54</v>
      </c>
      <c r="G230" s="1">
        <v>4.1</v>
      </c>
      <c r="H230" s="3">
        <v>5626.0</v>
      </c>
      <c r="I230" s="1" t="s">
        <v>2232</v>
      </c>
      <c r="J230" s="1" t="s">
        <v>2233</v>
      </c>
      <c r="K230" s="1" t="s">
        <v>2234</v>
      </c>
      <c r="L230" s="1" t="s">
        <v>2235</v>
      </c>
      <c r="M230" s="1" t="s">
        <v>2236</v>
      </c>
      <c r="N230" s="1" t="s">
        <v>2237</v>
      </c>
      <c r="O230" s="4" t="s">
        <v>2238</v>
      </c>
      <c r="P230" s="4" t="s">
        <v>2239</v>
      </c>
    </row>
    <row r="231">
      <c r="A231" s="1" t="s">
        <v>2240</v>
      </c>
      <c r="B231" s="1" t="s">
        <v>2241</v>
      </c>
      <c r="C231" s="1" t="s">
        <v>18</v>
      </c>
      <c r="D231" s="1" t="s">
        <v>174</v>
      </c>
      <c r="E231" s="1" t="s">
        <v>1272</v>
      </c>
      <c r="F231" s="2">
        <v>0.73</v>
      </c>
      <c r="G231" s="1">
        <v>4.3</v>
      </c>
      <c r="H231" s="3">
        <v>14184.0</v>
      </c>
      <c r="I231" s="1" t="s">
        <v>2242</v>
      </c>
      <c r="J231" s="1" t="s">
        <v>2243</v>
      </c>
      <c r="K231" s="1" t="s">
        <v>2244</v>
      </c>
      <c r="L231" s="1" t="s">
        <v>2245</v>
      </c>
      <c r="M231" s="1" t="s">
        <v>2246</v>
      </c>
      <c r="N231" s="1" t="s">
        <v>2247</v>
      </c>
      <c r="O231" s="4" t="s">
        <v>2248</v>
      </c>
      <c r="P231" s="4" t="s">
        <v>2249</v>
      </c>
    </row>
    <row r="232">
      <c r="A232" s="1" t="s">
        <v>2250</v>
      </c>
      <c r="B232" s="1" t="s">
        <v>2251</v>
      </c>
      <c r="C232" s="1" t="s">
        <v>2252</v>
      </c>
      <c r="D232" s="1" t="s">
        <v>90</v>
      </c>
      <c r="E232" s="1" t="s">
        <v>2253</v>
      </c>
      <c r="F232" s="2">
        <v>0.55</v>
      </c>
      <c r="G232" s="1">
        <v>4.4</v>
      </c>
      <c r="H232" s="3">
        <v>25177.0</v>
      </c>
      <c r="I232" s="1" t="s">
        <v>2254</v>
      </c>
      <c r="J232" s="1" t="s">
        <v>2255</v>
      </c>
      <c r="K232" s="1" t="s">
        <v>2256</v>
      </c>
      <c r="L232" s="1" t="s">
        <v>2257</v>
      </c>
      <c r="M232" s="1" t="s">
        <v>2258</v>
      </c>
      <c r="N232" s="1" t="s">
        <v>2259</v>
      </c>
      <c r="O232" s="4" t="s">
        <v>2260</v>
      </c>
      <c r="P232" s="4" t="s">
        <v>2261</v>
      </c>
    </row>
    <row r="233">
      <c r="A233" s="1" t="s">
        <v>2262</v>
      </c>
      <c r="B233" s="1" t="s">
        <v>2263</v>
      </c>
      <c r="C233" s="1" t="s">
        <v>194</v>
      </c>
      <c r="D233" s="1" t="s">
        <v>946</v>
      </c>
      <c r="E233" s="1" t="s">
        <v>2264</v>
      </c>
      <c r="F233" s="2">
        <v>0.36</v>
      </c>
      <c r="G233" s="1">
        <v>4.3</v>
      </c>
      <c r="H233" s="3">
        <v>21252.0</v>
      </c>
      <c r="I233" s="1" t="s">
        <v>2265</v>
      </c>
      <c r="J233" s="1" t="s">
        <v>2266</v>
      </c>
      <c r="K233" s="1" t="s">
        <v>2267</v>
      </c>
      <c r="L233" s="1" t="s">
        <v>2268</v>
      </c>
      <c r="M233" s="1" t="s">
        <v>2269</v>
      </c>
      <c r="N233" s="1" t="s">
        <v>2270</v>
      </c>
      <c r="O233" s="4" t="s">
        <v>2271</v>
      </c>
      <c r="P233" s="4" t="s">
        <v>2272</v>
      </c>
    </row>
    <row r="234">
      <c r="A234" s="1" t="s">
        <v>2273</v>
      </c>
      <c r="B234" s="1" t="s">
        <v>2274</v>
      </c>
      <c r="C234" s="1" t="s">
        <v>194</v>
      </c>
      <c r="D234" s="1" t="s">
        <v>656</v>
      </c>
      <c r="E234" s="1" t="s">
        <v>2275</v>
      </c>
      <c r="F234" s="2">
        <v>0.42</v>
      </c>
      <c r="G234" s="1">
        <v>4.3</v>
      </c>
      <c r="H234" s="1">
        <v>567.0</v>
      </c>
      <c r="I234" s="1" t="s">
        <v>2276</v>
      </c>
      <c r="J234" s="1" t="s">
        <v>2277</v>
      </c>
      <c r="K234" s="1" t="s">
        <v>2278</v>
      </c>
      <c r="L234" s="1" t="s">
        <v>2279</v>
      </c>
      <c r="M234" s="1" t="s">
        <v>2280</v>
      </c>
      <c r="N234" s="1" t="s">
        <v>2281</v>
      </c>
      <c r="O234" s="4" t="s">
        <v>2282</v>
      </c>
      <c r="P234" s="4" t="s">
        <v>2283</v>
      </c>
    </row>
    <row r="235">
      <c r="A235" s="1" t="s">
        <v>2284</v>
      </c>
      <c r="B235" s="1" t="s">
        <v>2285</v>
      </c>
      <c r="C235" s="1" t="s">
        <v>525</v>
      </c>
      <c r="D235" s="1" t="s">
        <v>102</v>
      </c>
      <c r="E235" s="1" t="s">
        <v>547</v>
      </c>
      <c r="F235" s="2">
        <v>0.75</v>
      </c>
      <c r="G235" s="1">
        <v>3.5</v>
      </c>
      <c r="H235" s="1">
        <v>466.0</v>
      </c>
      <c r="I235" s="1" t="s">
        <v>2286</v>
      </c>
      <c r="J235" s="1" t="s">
        <v>2287</v>
      </c>
      <c r="K235" s="1" t="s">
        <v>2288</v>
      </c>
      <c r="L235" s="1" t="s">
        <v>2289</v>
      </c>
      <c r="M235" s="1" t="s">
        <v>2290</v>
      </c>
      <c r="N235" s="1" t="s">
        <v>2291</v>
      </c>
      <c r="O235" s="4" t="s">
        <v>2292</v>
      </c>
      <c r="P235" s="4" t="s">
        <v>2293</v>
      </c>
    </row>
    <row r="236">
      <c r="A236" s="1" t="s">
        <v>2294</v>
      </c>
      <c r="B236" s="1" t="s">
        <v>2295</v>
      </c>
      <c r="C236" s="1" t="s">
        <v>18</v>
      </c>
      <c r="D236" s="1" t="s">
        <v>2296</v>
      </c>
      <c r="E236" s="1" t="s">
        <v>1894</v>
      </c>
      <c r="F236" s="2">
        <v>0.77</v>
      </c>
      <c r="G236" s="1">
        <v>3.9</v>
      </c>
      <c r="H236" s="1">
        <v>61.0</v>
      </c>
      <c r="I236" s="1" t="s">
        <v>1895</v>
      </c>
      <c r="J236" s="1" t="s">
        <v>1896</v>
      </c>
      <c r="K236" s="1" t="s">
        <v>1897</v>
      </c>
      <c r="L236" s="1" t="s">
        <v>1898</v>
      </c>
      <c r="M236" s="1" t="s">
        <v>1899</v>
      </c>
      <c r="N236" s="1" t="s">
        <v>1900</v>
      </c>
      <c r="O236" s="4" t="s">
        <v>2297</v>
      </c>
      <c r="P236" s="4" t="s">
        <v>2298</v>
      </c>
    </row>
    <row r="237">
      <c r="A237" s="1" t="s">
        <v>2299</v>
      </c>
      <c r="B237" s="1" t="s">
        <v>2300</v>
      </c>
      <c r="C237" s="1" t="s">
        <v>18</v>
      </c>
      <c r="D237" s="1" t="s">
        <v>378</v>
      </c>
      <c r="E237" s="1" t="s">
        <v>1040</v>
      </c>
      <c r="F237" s="2">
        <v>0.29</v>
      </c>
      <c r="G237" s="1">
        <v>4.5</v>
      </c>
      <c r="H237" s="1">
        <v>474.0</v>
      </c>
      <c r="I237" s="1" t="s">
        <v>1626</v>
      </c>
      <c r="J237" s="1" t="s">
        <v>2301</v>
      </c>
      <c r="K237" s="1" t="s">
        <v>2302</v>
      </c>
      <c r="L237" s="1" t="s">
        <v>2303</v>
      </c>
      <c r="M237" s="1" t="s">
        <v>2304</v>
      </c>
      <c r="N237" s="1" t="s">
        <v>2305</v>
      </c>
      <c r="O237" s="4" t="s">
        <v>2306</v>
      </c>
      <c r="P237" s="4" t="s">
        <v>2307</v>
      </c>
    </row>
    <row r="238">
      <c r="A238" s="1" t="s">
        <v>2308</v>
      </c>
      <c r="B238" s="1" t="s">
        <v>2309</v>
      </c>
      <c r="C238" s="1" t="s">
        <v>525</v>
      </c>
      <c r="D238" s="1" t="s">
        <v>19</v>
      </c>
      <c r="E238" s="1" t="s">
        <v>163</v>
      </c>
      <c r="F238" s="2">
        <v>0.56</v>
      </c>
      <c r="G238" s="1">
        <v>3.4</v>
      </c>
      <c r="H238" s="1">
        <v>431.0</v>
      </c>
      <c r="I238" s="1" t="s">
        <v>2310</v>
      </c>
      <c r="J238" s="1" t="s">
        <v>2311</v>
      </c>
      <c r="K238" s="1" t="s">
        <v>2312</v>
      </c>
      <c r="L238" s="1" t="s">
        <v>2313</v>
      </c>
      <c r="M238" s="1" t="s">
        <v>2314</v>
      </c>
      <c r="N238" s="1" t="s">
        <v>2315</v>
      </c>
      <c r="O238" s="4" t="s">
        <v>2316</v>
      </c>
      <c r="P238" s="4" t="s">
        <v>2317</v>
      </c>
    </row>
    <row r="239">
      <c r="A239" s="1" t="s">
        <v>2318</v>
      </c>
      <c r="B239" s="1" t="s">
        <v>2319</v>
      </c>
      <c r="C239" s="1" t="s">
        <v>18</v>
      </c>
      <c r="D239" s="1" t="s">
        <v>1086</v>
      </c>
      <c r="E239" s="1" t="s">
        <v>20</v>
      </c>
      <c r="F239" s="2">
        <v>0.59</v>
      </c>
      <c r="G239" s="1">
        <v>4.0</v>
      </c>
      <c r="H239" s="1">
        <v>242.0</v>
      </c>
      <c r="I239" s="1" t="s">
        <v>2320</v>
      </c>
      <c r="J239" s="1" t="s">
        <v>2321</v>
      </c>
      <c r="K239" s="1" t="s">
        <v>2322</v>
      </c>
      <c r="L239" s="1" t="s">
        <v>2323</v>
      </c>
      <c r="M239" s="1" t="s">
        <v>2324</v>
      </c>
      <c r="N239" s="1" t="s">
        <v>2325</v>
      </c>
      <c r="O239" s="4" t="s">
        <v>2326</v>
      </c>
      <c r="P239" s="4" t="s">
        <v>2327</v>
      </c>
    </row>
    <row r="240">
      <c r="A240" s="1" t="s">
        <v>2328</v>
      </c>
      <c r="B240" s="1" t="s">
        <v>2329</v>
      </c>
      <c r="C240" s="1" t="s">
        <v>18</v>
      </c>
      <c r="D240" s="1" t="s">
        <v>2330</v>
      </c>
      <c r="E240" s="1" t="s">
        <v>142</v>
      </c>
      <c r="F240" s="2">
        <v>0.68</v>
      </c>
      <c r="G240" s="1">
        <v>4.0</v>
      </c>
      <c r="H240" s="3">
        <v>2905.0</v>
      </c>
      <c r="I240" s="1" t="s">
        <v>2331</v>
      </c>
      <c r="J240" s="1" t="s">
        <v>2332</v>
      </c>
      <c r="K240" s="1" t="s">
        <v>2333</v>
      </c>
      <c r="L240" s="1" t="s">
        <v>2334</v>
      </c>
      <c r="M240" s="1" t="s">
        <v>2335</v>
      </c>
      <c r="N240" s="1" t="s">
        <v>2336</v>
      </c>
      <c r="O240" s="4" t="s">
        <v>2337</v>
      </c>
      <c r="P240" s="4" t="s">
        <v>2338</v>
      </c>
    </row>
    <row r="241">
      <c r="A241" s="1" t="s">
        <v>2339</v>
      </c>
      <c r="B241" s="1" t="s">
        <v>2340</v>
      </c>
      <c r="C241" s="1" t="s">
        <v>2341</v>
      </c>
      <c r="D241" s="1" t="s">
        <v>19</v>
      </c>
      <c r="E241" s="1" t="s">
        <v>2342</v>
      </c>
      <c r="F241" s="2">
        <v>0.5</v>
      </c>
      <c r="G241" s="1">
        <v>4.4</v>
      </c>
      <c r="H241" s="3">
        <v>12091.0</v>
      </c>
      <c r="I241" s="1" t="s">
        <v>2343</v>
      </c>
      <c r="J241" s="1" t="s">
        <v>2344</v>
      </c>
      <c r="K241" s="1" t="s">
        <v>2345</v>
      </c>
      <c r="L241" s="1" t="s">
        <v>2346</v>
      </c>
      <c r="M241" s="1" t="s">
        <v>2347</v>
      </c>
      <c r="N241" s="1" t="s">
        <v>2348</v>
      </c>
      <c r="O241" s="4" t="s">
        <v>2349</v>
      </c>
      <c r="P241" s="4" t="s">
        <v>2350</v>
      </c>
    </row>
    <row r="242">
      <c r="A242" s="1" t="s">
        <v>2351</v>
      </c>
      <c r="B242" s="1" t="s">
        <v>2352</v>
      </c>
      <c r="C242" s="1" t="s">
        <v>18</v>
      </c>
      <c r="D242" s="1" t="s">
        <v>356</v>
      </c>
      <c r="E242" s="1" t="s">
        <v>19</v>
      </c>
      <c r="F242" s="2">
        <v>0.55</v>
      </c>
      <c r="G242" s="1">
        <v>4.0</v>
      </c>
      <c r="H242" s="3">
        <v>1423.0</v>
      </c>
      <c r="I242" s="1" t="s">
        <v>809</v>
      </c>
      <c r="J242" s="1" t="s">
        <v>810</v>
      </c>
      <c r="K242" s="1" t="s">
        <v>811</v>
      </c>
      <c r="L242" s="1" t="s">
        <v>812</v>
      </c>
      <c r="M242" s="1" t="s">
        <v>813</v>
      </c>
      <c r="N242" s="1" t="s">
        <v>814</v>
      </c>
      <c r="O242" s="4" t="s">
        <v>2353</v>
      </c>
      <c r="P242" s="4" t="s">
        <v>2354</v>
      </c>
    </row>
    <row r="243">
      <c r="A243" s="1" t="s">
        <v>2355</v>
      </c>
      <c r="B243" s="1" t="s">
        <v>2356</v>
      </c>
      <c r="C243" s="1" t="s">
        <v>18</v>
      </c>
      <c r="D243" s="1" t="s">
        <v>131</v>
      </c>
      <c r="E243" s="1" t="s">
        <v>114</v>
      </c>
      <c r="F243" s="2">
        <v>0.66</v>
      </c>
      <c r="G243" s="1">
        <v>4.3</v>
      </c>
      <c r="H243" s="3">
        <v>6255.0</v>
      </c>
      <c r="I243" s="1" t="s">
        <v>1601</v>
      </c>
      <c r="J243" s="1" t="s">
        <v>1602</v>
      </c>
      <c r="K243" s="1" t="s">
        <v>1603</v>
      </c>
      <c r="L243" s="1" t="s">
        <v>1604</v>
      </c>
      <c r="M243" s="1" t="s">
        <v>1605</v>
      </c>
      <c r="N243" s="1" t="s">
        <v>1606</v>
      </c>
      <c r="O243" s="4" t="s">
        <v>2357</v>
      </c>
      <c r="P243" s="4" t="s">
        <v>2358</v>
      </c>
    </row>
    <row r="244">
      <c r="A244" s="1" t="s">
        <v>2359</v>
      </c>
      <c r="B244" s="1" t="s">
        <v>2360</v>
      </c>
      <c r="C244" s="1" t="s">
        <v>729</v>
      </c>
      <c r="D244" s="1" t="s">
        <v>19</v>
      </c>
      <c r="E244" s="1" t="s">
        <v>114</v>
      </c>
      <c r="F244" s="2">
        <v>0.6</v>
      </c>
      <c r="G244" s="1">
        <v>4.0</v>
      </c>
      <c r="H244" s="3">
        <v>1236.0</v>
      </c>
      <c r="I244" s="1" t="s">
        <v>2361</v>
      </c>
      <c r="J244" s="1" t="s">
        <v>2362</v>
      </c>
      <c r="K244" s="1" t="s">
        <v>2363</v>
      </c>
      <c r="L244" s="1" t="s">
        <v>2364</v>
      </c>
      <c r="M244" s="1" t="s">
        <v>2365</v>
      </c>
      <c r="N244" s="1" t="s">
        <v>2366</v>
      </c>
      <c r="O244" s="4" t="s">
        <v>2367</v>
      </c>
      <c r="P244" s="4" t="s">
        <v>2368</v>
      </c>
    </row>
    <row r="245">
      <c r="A245" s="1" t="s">
        <v>2369</v>
      </c>
      <c r="B245" s="1" t="s">
        <v>2370</v>
      </c>
      <c r="C245" s="1" t="s">
        <v>525</v>
      </c>
      <c r="D245" s="1" t="s">
        <v>31</v>
      </c>
      <c r="E245" s="1" t="s">
        <v>19</v>
      </c>
      <c r="F245" s="2">
        <v>0.5</v>
      </c>
      <c r="G245" s="1">
        <v>4.2</v>
      </c>
      <c r="H245" s="3">
        <v>1335.0</v>
      </c>
      <c r="I245" s="1" t="s">
        <v>2371</v>
      </c>
      <c r="J245" s="1" t="s">
        <v>2372</v>
      </c>
      <c r="K245" s="1" t="s">
        <v>2373</v>
      </c>
      <c r="L245" s="1" t="s">
        <v>2374</v>
      </c>
      <c r="M245" s="1" t="s">
        <v>2375</v>
      </c>
      <c r="N245" s="1" t="s">
        <v>2376</v>
      </c>
      <c r="O245" s="4" t="s">
        <v>2377</v>
      </c>
      <c r="P245" s="4" t="s">
        <v>2378</v>
      </c>
    </row>
    <row r="246">
      <c r="A246" s="1" t="s">
        <v>2379</v>
      </c>
      <c r="B246" s="1" t="s">
        <v>2380</v>
      </c>
      <c r="C246" s="1" t="s">
        <v>525</v>
      </c>
      <c r="D246" s="1" t="s">
        <v>32</v>
      </c>
      <c r="E246" s="1" t="s">
        <v>324</v>
      </c>
      <c r="F246" s="2">
        <v>0.83</v>
      </c>
      <c r="G246" s="1">
        <v>3.8</v>
      </c>
      <c r="H246" s="1">
        <v>197.0</v>
      </c>
      <c r="I246" s="1" t="s">
        <v>2381</v>
      </c>
      <c r="J246" s="1" t="s">
        <v>2382</v>
      </c>
      <c r="K246" s="1" t="s">
        <v>2383</v>
      </c>
      <c r="L246" s="1" t="s">
        <v>2384</v>
      </c>
      <c r="M246" s="1" t="s">
        <v>2385</v>
      </c>
      <c r="N246" s="1" t="s">
        <v>2386</v>
      </c>
      <c r="O246" s="4" t="s">
        <v>2387</v>
      </c>
      <c r="P246" s="4" t="s">
        <v>2388</v>
      </c>
    </row>
    <row r="247">
      <c r="A247" s="1" t="s">
        <v>2389</v>
      </c>
      <c r="B247" s="1" t="s">
        <v>2390</v>
      </c>
      <c r="C247" s="1" t="s">
        <v>18</v>
      </c>
      <c r="D247" s="1" t="s">
        <v>102</v>
      </c>
      <c r="E247" s="1" t="s">
        <v>2391</v>
      </c>
      <c r="F247" s="2">
        <v>0.63</v>
      </c>
      <c r="G247" s="1">
        <v>4.4</v>
      </c>
      <c r="H247" s="3">
        <v>28791.0</v>
      </c>
      <c r="I247" s="1" t="s">
        <v>2392</v>
      </c>
      <c r="J247" s="1" t="s">
        <v>878</v>
      </c>
      <c r="K247" s="1" t="s">
        <v>879</v>
      </c>
      <c r="L247" s="1" t="s">
        <v>880</v>
      </c>
      <c r="M247" s="1" t="s">
        <v>881</v>
      </c>
      <c r="N247" s="1" t="s">
        <v>882</v>
      </c>
      <c r="O247" s="4" t="s">
        <v>883</v>
      </c>
      <c r="P247" s="4" t="s">
        <v>2393</v>
      </c>
    </row>
    <row r="248">
      <c r="A248" s="1" t="s">
        <v>2394</v>
      </c>
      <c r="B248" s="1" t="s">
        <v>2395</v>
      </c>
      <c r="C248" s="1" t="s">
        <v>18</v>
      </c>
      <c r="D248" s="1" t="s">
        <v>2396</v>
      </c>
      <c r="E248" s="1" t="s">
        <v>935</v>
      </c>
      <c r="F248" s="2">
        <v>0.89</v>
      </c>
      <c r="G248" s="1">
        <v>3.9</v>
      </c>
      <c r="H248" s="3">
        <v>1075.0</v>
      </c>
      <c r="I248" s="1" t="s">
        <v>2397</v>
      </c>
      <c r="J248" s="1" t="s">
        <v>390</v>
      </c>
      <c r="K248" s="1" t="s">
        <v>391</v>
      </c>
      <c r="L248" s="1" t="s">
        <v>392</v>
      </c>
      <c r="M248" s="1" t="s">
        <v>393</v>
      </c>
      <c r="N248" s="1" t="s">
        <v>394</v>
      </c>
      <c r="O248" s="4" t="s">
        <v>2398</v>
      </c>
      <c r="P248" s="4" t="s">
        <v>2399</v>
      </c>
    </row>
    <row r="249">
      <c r="A249" s="1" t="s">
        <v>2400</v>
      </c>
      <c r="B249" s="1" t="s">
        <v>2401</v>
      </c>
      <c r="C249" s="1" t="s">
        <v>18</v>
      </c>
      <c r="D249" s="1" t="s">
        <v>1894</v>
      </c>
      <c r="E249" s="1" t="s">
        <v>2402</v>
      </c>
      <c r="F249" s="2">
        <v>0.45</v>
      </c>
      <c r="G249" s="1">
        <v>4.2</v>
      </c>
      <c r="H249" s="3">
        <v>29746.0</v>
      </c>
      <c r="I249" s="1" t="s">
        <v>2403</v>
      </c>
      <c r="J249" s="1" t="s">
        <v>681</v>
      </c>
      <c r="K249" s="1" t="s">
        <v>682</v>
      </c>
      <c r="L249" s="1" t="s">
        <v>683</v>
      </c>
      <c r="M249" s="1" t="s">
        <v>684</v>
      </c>
      <c r="N249" s="1" t="s">
        <v>685</v>
      </c>
      <c r="O249" s="4" t="s">
        <v>2404</v>
      </c>
      <c r="P249" s="4" t="s">
        <v>2405</v>
      </c>
    </row>
    <row r="250">
      <c r="A250" s="1" t="s">
        <v>2406</v>
      </c>
      <c r="B250" s="1" t="s">
        <v>2407</v>
      </c>
      <c r="C250" s="1" t="s">
        <v>18</v>
      </c>
      <c r="D250" s="1" t="s">
        <v>1905</v>
      </c>
      <c r="E250" s="1" t="s">
        <v>78</v>
      </c>
      <c r="F250" s="2">
        <v>0.87</v>
      </c>
      <c r="G250" s="1">
        <v>3.9</v>
      </c>
      <c r="H250" s="1">
        <v>295.0</v>
      </c>
      <c r="I250" s="1" t="s">
        <v>2408</v>
      </c>
      <c r="J250" s="1" t="s">
        <v>2409</v>
      </c>
      <c r="K250" s="1" t="s">
        <v>2410</v>
      </c>
      <c r="L250" s="1" t="s">
        <v>2411</v>
      </c>
      <c r="M250" s="1" t="s">
        <v>2412</v>
      </c>
      <c r="N250" s="1" t="s">
        <v>2413</v>
      </c>
      <c r="O250" s="4" t="s">
        <v>2414</v>
      </c>
      <c r="P250" s="4" t="s">
        <v>2415</v>
      </c>
    </row>
    <row r="251">
      <c r="A251" s="1" t="s">
        <v>2416</v>
      </c>
      <c r="B251" s="1" t="s">
        <v>2417</v>
      </c>
      <c r="C251" s="1" t="s">
        <v>194</v>
      </c>
      <c r="D251" s="1" t="s">
        <v>2418</v>
      </c>
      <c r="E251" s="1" t="s">
        <v>2419</v>
      </c>
      <c r="F251" s="2">
        <v>0.44</v>
      </c>
      <c r="G251" s="1">
        <v>4.7</v>
      </c>
      <c r="H251" s="3">
        <v>5935.0</v>
      </c>
      <c r="I251" s="1" t="s">
        <v>2420</v>
      </c>
      <c r="J251" s="1" t="s">
        <v>2421</v>
      </c>
      <c r="K251" s="1" t="s">
        <v>2422</v>
      </c>
      <c r="L251" s="1" t="s">
        <v>2423</v>
      </c>
      <c r="M251" s="1" t="s">
        <v>2424</v>
      </c>
      <c r="N251" s="1" t="s">
        <v>2425</v>
      </c>
      <c r="O251" s="4" t="s">
        <v>2426</v>
      </c>
      <c r="P251" s="4" t="s">
        <v>2427</v>
      </c>
    </row>
    <row r="252">
      <c r="A252" s="1" t="s">
        <v>2428</v>
      </c>
      <c r="B252" s="1" t="s">
        <v>2429</v>
      </c>
      <c r="C252" s="1" t="s">
        <v>525</v>
      </c>
      <c r="D252" s="1" t="s">
        <v>32</v>
      </c>
      <c r="E252" s="1" t="s">
        <v>142</v>
      </c>
      <c r="F252" s="2">
        <v>0.56</v>
      </c>
      <c r="G252" s="1">
        <v>3.6</v>
      </c>
      <c r="H252" s="1">
        <v>323.0</v>
      </c>
      <c r="I252" s="1" t="s">
        <v>2430</v>
      </c>
      <c r="J252" s="1" t="s">
        <v>2431</v>
      </c>
      <c r="K252" s="1" t="s">
        <v>2432</v>
      </c>
      <c r="L252" s="1" t="s">
        <v>2433</v>
      </c>
      <c r="M252" s="1" t="s">
        <v>2434</v>
      </c>
      <c r="N252" s="1" t="s">
        <v>2435</v>
      </c>
      <c r="O252" s="4" t="s">
        <v>2436</v>
      </c>
      <c r="P252" s="4" t="s">
        <v>2437</v>
      </c>
    </row>
    <row r="253">
      <c r="A253" s="1" t="s">
        <v>2438</v>
      </c>
      <c r="B253" s="1" t="s">
        <v>2439</v>
      </c>
      <c r="C253" s="1" t="s">
        <v>525</v>
      </c>
      <c r="D253" s="1" t="s">
        <v>90</v>
      </c>
      <c r="E253" s="1" t="s">
        <v>163</v>
      </c>
      <c r="F253" s="2">
        <v>0.44</v>
      </c>
      <c r="G253" s="1">
        <v>3.7</v>
      </c>
      <c r="H253" s="1">
        <v>185.0</v>
      </c>
      <c r="I253" s="1" t="s">
        <v>2440</v>
      </c>
      <c r="J253" s="1" t="s">
        <v>2441</v>
      </c>
      <c r="K253" s="1" t="s">
        <v>2442</v>
      </c>
      <c r="L253" s="1" t="s">
        <v>2443</v>
      </c>
      <c r="M253" s="1" t="s">
        <v>2444</v>
      </c>
      <c r="N253" s="1" t="s">
        <v>2445</v>
      </c>
      <c r="O253" s="4" t="s">
        <v>2446</v>
      </c>
      <c r="P253" s="4" t="s">
        <v>2447</v>
      </c>
    </row>
    <row r="254">
      <c r="A254" s="1" t="s">
        <v>2448</v>
      </c>
      <c r="B254" s="1" t="s">
        <v>2449</v>
      </c>
      <c r="C254" s="1" t="s">
        <v>18</v>
      </c>
      <c r="D254" s="1" t="s">
        <v>102</v>
      </c>
      <c r="E254" s="1" t="s">
        <v>142</v>
      </c>
      <c r="F254" s="2">
        <v>0.63</v>
      </c>
      <c r="G254" s="1">
        <v>4.2</v>
      </c>
      <c r="H254" s="3">
        <v>2117.0</v>
      </c>
      <c r="I254" s="1" t="s">
        <v>2450</v>
      </c>
      <c r="J254" s="1" t="s">
        <v>2451</v>
      </c>
      <c r="K254" s="1" t="s">
        <v>2452</v>
      </c>
      <c r="L254" s="1" t="s">
        <v>2453</v>
      </c>
      <c r="M254" s="1" t="s">
        <v>2454</v>
      </c>
      <c r="N254" s="1" t="s">
        <v>2455</v>
      </c>
      <c r="O254" s="4" t="s">
        <v>2456</v>
      </c>
      <c r="P254" s="4" t="s">
        <v>2457</v>
      </c>
    </row>
    <row r="255">
      <c r="A255" s="1" t="s">
        <v>2458</v>
      </c>
      <c r="B255" s="1" t="s">
        <v>2459</v>
      </c>
      <c r="C255" s="1" t="s">
        <v>18</v>
      </c>
      <c r="D255" s="1" t="s">
        <v>2460</v>
      </c>
      <c r="E255" s="1" t="s">
        <v>378</v>
      </c>
      <c r="F255" s="2">
        <v>0.7</v>
      </c>
      <c r="G255" s="1">
        <v>4.0</v>
      </c>
      <c r="H255" s="3">
        <v>9378.0</v>
      </c>
      <c r="I255" s="1" t="s">
        <v>2461</v>
      </c>
      <c r="J255" s="1" t="s">
        <v>271</v>
      </c>
      <c r="K255" s="1" t="s">
        <v>272</v>
      </c>
      <c r="L255" s="1" t="s">
        <v>273</v>
      </c>
      <c r="M255" s="1" t="s">
        <v>274</v>
      </c>
      <c r="N255" s="1" t="s">
        <v>1736</v>
      </c>
      <c r="O255" s="4" t="s">
        <v>2462</v>
      </c>
      <c r="P255" s="4" t="s">
        <v>2463</v>
      </c>
    </row>
    <row r="256">
      <c r="A256" s="1" t="s">
        <v>2464</v>
      </c>
      <c r="B256" s="1" t="s">
        <v>2465</v>
      </c>
      <c r="C256" s="1" t="s">
        <v>729</v>
      </c>
      <c r="D256" s="1" t="s">
        <v>2466</v>
      </c>
      <c r="E256" s="1" t="s">
        <v>19</v>
      </c>
      <c r="F256" s="2">
        <v>0.76</v>
      </c>
      <c r="G256" s="1">
        <v>3.6</v>
      </c>
      <c r="H256" s="3">
        <v>1796.0</v>
      </c>
      <c r="I256" s="1" t="s">
        <v>2467</v>
      </c>
      <c r="J256" s="1" t="s">
        <v>2468</v>
      </c>
      <c r="K256" s="1" t="s">
        <v>2469</v>
      </c>
      <c r="L256" s="1" t="s">
        <v>2470</v>
      </c>
      <c r="M256" s="1" t="s">
        <v>2471</v>
      </c>
      <c r="N256" s="1" t="s">
        <v>2472</v>
      </c>
      <c r="O256" s="4" t="s">
        <v>2473</v>
      </c>
      <c r="P256" s="4" t="s">
        <v>2474</v>
      </c>
    </row>
    <row r="257">
      <c r="A257" s="1" t="s">
        <v>2475</v>
      </c>
      <c r="B257" s="1" t="s">
        <v>2476</v>
      </c>
      <c r="C257" s="1" t="s">
        <v>194</v>
      </c>
      <c r="D257" s="1" t="s">
        <v>2477</v>
      </c>
      <c r="E257" s="1" t="s">
        <v>2478</v>
      </c>
      <c r="F257" s="2">
        <v>0.35</v>
      </c>
      <c r="G257" s="1">
        <v>4.3</v>
      </c>
      <c r="H257" s="3">
        <v>3587.0</v>
      </c>
      <c r="I257" s="1" t="s">
        <v>1103</v>
      </c>
      <c r="J257" s="1" t="s">
        <v>1104</v>
      </c>
      <c r="K257" s="1" t="s">
        <v>1105</v>
      </c>
      <c r="L257" s="1" t="s">
        <v>1106</v>
      </c>
      <c r="M257" s="1" t="s">
        <v>1107</v>
      </c>
      <c r="N257" s="1" t="s">
        <v>1108</v>
      </c>
      <c r="O257" s="4" t="s">
        <v>2479</v>
      </c>
      <c r="P257" s="4" t="s">
        <v>2480</v>
      </c>
    </row>
    <row r="258">
      <c r="A258" s="1" t="s">
        <v>2481</v>
      </c>
      <c r="B258" s="1" t="s">
        <v>2482</v>
      </c>
      <c r="C258" s="1" t="s">
        <v>1305</v>
      </c>
      <c r="D258" s="1" t="s">
        <v>2483</v>
      </c>
      <c r="E258" s="1" t="s">
        <v>2484</v>
      </c>
      <c r="F258" s="2">
        <v>0.42</v>
      </c>
      <c r="G258" s="1">
        <v>4.2</v>
      </c>
      <c r="H258" s="3">
        <v>4296.0</v>
      </c>
      <c r="I258" s="1" t="s">
        <v>2485</v>
      </c>
      <c r="J258" s="1" t="s">
        <v>2486</v>
      </c>
      <c r="K258" s="1" t="s">
        <v>2487</v>
      </c>
      <c r="L258" s="1" t="s">
        <v>2488</v>
      </c>
      <c r="M258" s="1" t="s">
        <v>2489</v>
      </c>
      <c r="N258" s="1" t="s">
        <v>2490</v>
      </c>
      <c r="O258" s="4" t="s">
        <v>2491</v>
      </c>
      <c r="P258" s="4" t="s">
        <v>2492</v>
      </c>
    </row>
    <row r="259">
      <c r="A259" s="1" t="s">
        <v>2493</v>
      </c>
      <c r="B259" s="1" t="s">
        <v>2494</v>
      </c>
      <c r="C259" s="1" t="s">
        <v>18</v>
      </c>
      <c r="D259" s="1" t="s">
        <v>102</v>
      </c>
      <c r="E259" s="1" t="s">
        <v>114</v>
      </c>
      <c r="F259" s="2">
        <v>0.7</v>
      </c>
      <c r="G259" s="1">
        <v>4.3</v>
      </c>
      <c r="H259" s="3">
        <v>2651.0</v>
      </c>
      <c r="I259" s="1" t="s">
        <v>2495</v>
      </c>
      <c r="J259" s="1" t="s">
        <v>1705</v>
      </c>
      <c r="K259" s="1" t="s">
        <v>1706</v>
      </c>
      <c r="L259" s="1" t="s">
        <v>1707</v>
      </c>
      <c r="M259" s="1" t="s">
        <v>1708</v>
      </c>
      <c r="N259" s="1" t="s">
        <v>1709</v>
      </c>
      <c r="O259" s="4" t="s">
        <v>1710</v>
      </c>
      <c r="P259" s="4" t="s">
        <v>2496</v>
      </c>
    </row>
    <row r="260">
      <c r="A260" s="1" t="s">
        <v>2497</v>
      </c>
      <c r="B260" s="1" t="s">
        <v>2498</v>
      </c>
      <c r="C260" s="1" t="s">
        <v>18</v>
      </c>
      <c r="D260" s="1" t="s">
        <v>102</v>
      </c>
      <c r="E260" s="1" t="s">
        <v>142</v>
      </c>
      <c r="F260" s="2">
        <v>0.63</v>
      </c>
      <c r="G260" s="1">
        <v>4.2</v>
      </c>
      <c r="H260" s="3">
        <v>94363.0</v>
      </c>
      <c r="I260" s="1" t="s">
        <v>2499</v>
      </c>
      <c r="J260" s="1" t="s">
        <v>57</v>
      </c>
      <c r="K260" s="1" t="s">
        <v>58</v>
      </c>
      <c r="L260" s="1" t="s">
        <v>59</v>
      </c>
      <c r="M260" s="1" t="s">
        <v>60</v>
      </c>
      <c r="N260" s="1" t="s">
        <v>61</v>
      </c>
      <c r="O260" s="4" t="s">
        <v>2500</v>
      </c>
      <c r="P260" s="4" t="s">
        <v>2501</v>
      </c>
    </row>
    <row r="261">
      <c r="A261" s="1" t="s">
        <v>2502</v>
      </c>
      <c r="B261" s="1" t="s">
        <v>2503</v>
      </c>
      <c r="C261" s="1" t="s">
        <v>18</v>
      </c>
      <c r="D261" s="1" t="s">
        <v>2504</v>
      </c>
      <c r="E261" s="1" t="s">
        <v>324</v>
      </c>
      <c r="F261" s="2">
        <v>0.61</v>
      </c>
      <c r="G261" s="1">
        <v>4.2</v>
      </c>
      <c r="H261" s="3">
        <v>34540.0</v>
      </c>
      <c r="I261" s="1" t="s">
        <v>2505</v>
      </c>
      <c r="J261" s="1" t="s">
        <v>2506</v>
      </c>
      <c r="K261" s="1" t="s">
        <v>2507</v>
      </c>
      <c r="L261" s="1" t="s">
        <v>2508</v>
      </c>
      <c r="M261" s="1" t="s">
        <v>2509</v>
      </c>
      <c r="N261" s="1" t="s">
        <v>2510</v>
      </c>
      <c r="O261" s="4" t="s">
        <v>2511</v>
      </c>
      <c r="P261" s="4" t="s">
        <v>2512</v>
      </c>
    </row>
    <row r="262">
      <c r="A262" s="1" t="s">
        <v>2513</v>
      </c>
      <c r="B262" s="1" t="s">
        <v>2514</v>
      </c>
      <c r="C262" s="1" t="s">
        <v>148</v>
      </c>
      <c r="D262" s="1" t="s">
        <v>102</v>
      </c>
      <c r="E262" s="1" t="s">
        <v>150</v>
      </c>
      <c r="F262" s="2">
        <v>0.57</v>
      </c>
      <c r="G262" s="1">
        <v>4.4</v>
      </c>
      <c r="H262" s="3">
        <v>8714.0</v>
      </c>
      <c r="I262" s="1" t="s">
        <v>2515</v>
      </c>
      <c r="J262" s="1" t="s">
        <v>2516</v>
      </c>
      <c r="K262" s="1" t="s">
        <v>2517</v>
      </c>
      <c r="L262" s="1" t="s">
        <v>2518</v>
      </c>
      <c r="M262" s="1" t="s">
        <v>2519</v>
      </c>
      <c r="N262" s="1" t="s">
        <v>2520</v>
      </c>
      <c r="O262" s="4" t="s">
        <v>2521</v>
      </c>
      <c r="P262" s="4" t="s">
        <v>2522</v>
      </c>
    </row>
    <row r="263">
      <c r="A263" s="1" t="s">
        <v>2523</v>
      </c>
      <c r="B263" s="1" t="s">
        <v>2524</v>
      </c>
      <c r="C263" s="1" t="s">
        <v>18</v>
      </c>
      <c r="D263" s="1" t="s">
        <v>887</v>
      </c>
      <c r="E263" s="1" t="s">
        <v>20</v>
      </c>
      <c r="F263" s="2">
        <v>0.7</v>
      </c>
      <c r="G263" s="1">
        <v>4.2</v>
      </c>
      <c r="H263" s="3">
        <v>10576.0</v>
      </c>
      <c r="I263" s="1" t="s">
        <v>2525</v>
      </c>
      <c r="J263" s="1" t="s">
        <v>890</v>
      </c>
      <c r="K263" s="1" t="s">
        <v>891</v>
      </c>
      <c r="L263" s="1" t="s">
        <v>892</v>
      </c>
      <c r="M263" s="1" t="s">
        <v>893</v>
      </c>
      <c r="N263" s="1" t="s">
        <v>894</v>
      </c>
      <c r="O263" s="4" t="s">
        <v>2526</v>
      </c>
      <c r="P263" s="4" t="s">
        <v>2527</v>
      </c>
    </row>
    <row r="264">
      <c r="A264" s="1" t="s">
        <v>2528</v>
      </c>
      <c r="B264" s="1" t="s">
        <v>2529</v>
      </c>
      <c r="C264" s="1" t="s">
        <v>18</v>
      </c>
      <c r="D264" s="1" t="s">
        <v>888</v>
      </c>
      <c r="E264" s="1" t="s">
        <v>324</v>
      </c>
      <c r="F264" s="2">
        <v>0.35</v>
      </c>
      <c r="G264" s="1">
        <v>4.4</v>
      </c>
      <c r="H264" s="3">
        <v>7318.0</v>
      </c>
      <c r="I264" s="1" t="s">
        <v>2530</v>
      </c>
      <c r="J264" s="1" t="s">
        <v>1918</v>
      </c>
      <c r="K264" s="1" t="s">
        <v>1919</v>
      </c>
      <c r="L264" s="1" t="s">
        <v>1920</v>
      </c>
      <c r="M264" s="1" t="s">
        <v>1921</v>
      </c>
      <c r="N264" s="1" t="s">
        <v>1922</v>
      </c>
      <c r="O264" s="4" t="s">
        <v>2531</v>
      </c>
      <c r="P264" s="4" t="s">
        <v>2532</v>
      </c>
    </row>
    <row r="265">
      <c r="A265" s="1" t="s">
        <v>2533</v>
      </c>
      <c r="B265" s="1" t="s">
        <v>2534</v>
      </c>
      <c r="C265" s="1" t="s">
        <v>525</v>
      </c>
      <c r="D265" s="1" t="s">
        <v>2535</v>
      </c>
      <c r="E265" s="1" t="s">
        <v>324</v>
      </c>
      <c r="F265" s="2">
        <v>0.6</v>
      </c>
      <c r="G265" s="1">
        <v>3.0</v>
      </c>
      <c r="H265" s="1">
        <v>103.0</v>
      </c>
      <c r="I265" s="1" t="s">
        <v>2536</v>
      </c>
      <c r="J265" s="1" t="s">
        <v>2537</v>
      </c>
      <c r="K265" s="1" t="s">
        <v>2538</v>
      </c>
      <c r="L265" s="1" t="s">
        <v>2539</v>
      </c>
      <c r="M265" s="1" t="s">
        <v>2540</v>
      </c>
      <c r="N265" s="1" t="s">
        <v>2541</v>
      </c>
      <c r="O265" s="4" t="s">
        <v>2542</v>
      </c>
      <c r="P265" s="4" t="s">
        <v>2543</v>
      </c>
    </row>
    <row r="266">
      <c r="A266" s="1" t="s">
        <v>2544</v>
      </c>
      <c r="B266" s="1" t="s">
        <v>2545</v>
      </c>
      <c r="C266" s="1" t="s">
        <v>2546</v>
      </c>
      <c r="D266" s="1" t="s">
        <v>2547</v>
      </c>
      <c r="E266" s="1" t="s">
        <v>2547</v>
      </c>
      <c r="F266" s="2">
        <v>0.0</v>
      </c>
      <c r="G266" s="1">
        <v>4.5</v>
      </c>
      <c r="H266" s="1">
        <v>224.0</v>
      </c>
      <c r="I266" s="1" t="s">
        <v>2548</v>
      </c>
      <c r="J266" s="1" t="s">
        <v>2549</v>
      </c>
      <c r="K266" s="1" t="s">
        <v>2550</v>
      </c>
      <c r="L266" s="1" t="s">
        <v>2551</v>
      </c>
      <c r="M266" s="1" t="s">
        <v>2552</v>
      </c>
      <c r="N266" s="1" t="s">
        <v>2553</v>
      </c>
      <c r="O266" s="4" t="s">
        <v>2554</v>
      </c>
      <c r="P266" s="4" t="s">
        <v>2555</v>
      </c>
    </row>
    <row r="267">
      <c r="A267" s="1" t="s">
        <v>2556</v>
      </c>
      <c r="B267" s="1" t="s">
        <v>2557</v>
      </c>
      <c r="C267" s="1" t="s">
        <v>194</v>
      </c>
      <c r="D267" s="1" t="s">
        <v>2558</v>
      </c>
      <c r="E267" s="1" t="s">
        <v>2559</v>
      </c>
      <c r="F267" s="2">
        <v>0.24</v>
      </c>
      <c r="G267" s="1">
        <v>4.3</v>
      </c>
      <c r="H267" s="3">
        <v>4702.0</v>
      </c>
      <c r="I267" s="1" t="s">
        <v>2560</v>
      </c>
      <c r="J267" s="1" t="s">
        <v>283</v>
      </c>
      <c r="K267" s="1" t="s">
        <v>284</v>
      </c>
      <c r="L267" s="1" t="s">
        <v>285</v>
      </c>
      <c r="M267" s="1" t="s">
        <v>286</v>
      </c>
      <c r="N267" s="1" t="s">
        <v>287</v>
      </c>
      <c r="O267" s="4" t="s">
        <v>2561</v>
      </c>
      <c r="P267" s="4" t="s">
        <v>2562</v>
      </c>
    </row>
    <row r="268">
      <c r="A268" s="1" t="s">
        <v>2563</v>
      </c>
      <c r="B268" s="1" t="s">
        <v>2564</v>
      </c>
      <c r="C268" s="1" t="s">
        <v>18</v>
      </c>
      <c r="D268" s="1" t="s">
        <v>31</v>
      </c>
      <c r="E268" s="1" t="s">
        <v>114</v>
      </c>
      <c r="F268" s="2">
        <v>0.8</v>
      </c>
      <c r="G268" s="1">
        <v>4.2</v>
      </c>
      <c r="H268" s="1">
        <v>85.0</v>
      </c>
      <c r="I268" s="1" t="s">
        <v>2565</v>
      </c>
      <c r="J268" s="1" t="s">
        <v>2566</v>
      </c>
      <c r="K268" s="1" t="s">
        <v>2567</v>
      </c>
      <c r="L268" s="1" t="s">
        <v>2568</v>
      </c>
      <c r="M268" s="1" t="s">
        <v>2569</v>
      </c>
      <c r="N268" s="1" t="s">
        <v>2570</v>
      </c>
      <c r="O268" s="4" t="s">
        <v>2571</v>
      </c>
      <c r="P268" s="4" t="s">
        <v>2572</v>
      </c>
    </row>
    <row r="269">
      <c r="A269" s="1" t="s">
        <v>2573</v>
      </c>
      <c r="B269" s="1" t="s">
        <v>2574</v>
      </c>
      <c r="C269" s="1" t="s">
        <v>148</v>
      </c>
      <c r="D269" s="1" t="s">
        <v>934</v>
      </c>
      <c r="E269" s="1" t="s">
        <v>2575</v>
      </c>
      <c r="F269" s="2">
        <v>0.59</v>
      </c>
      <c r="G269" s="1">
        <v>4.4</v>
      </c>
      <c r="H269" s="3">
        <v>35877.0</v>
      </c>
      <c r="I269" s="1" t="s">
        <v>2576</v>
      </c>
      <c r="J269" s="1" t="s">
        <v>2577</v>
      </c>
      <c r="K269" s="1" t="s">
        <v>2578</v>
      </c>
      <c r="L269" s="1" t="s">
        <v>2579</v>
      </c>
      <c r="M269" s="1" t="s">
        <v>2580</v>
      </c>
      <c r="N269" s="1" t="s">
        <v>2581</v>
      </c>
      <c r="O269" s="4" t="s">
        <v>2582</v>
      </c>
      <c r="P269" s="4" t="s">
        <v>2583</v>
      </c>
    </row>
    <row r="270">
      <c r="A270" s="1" t="s">
        <v>2584</v>
      </c>
      <c r="B270" s="1" t="s">
        <v>2585</v>
      </c>
      <c r="C270" s="1" t="s">
        <v>2586</v>
      </c>
      <c r="D270" s="1" t="s">
        <v>2587</v>
      </c>
      <c r="E270" s="1" t="s">
        <v>2588</v>
      </c>
      <c r="F270" s="2">
        <v>0.36</v>
      </c>
      <c r="G270" s="1">
        <v>4.0</v>
      </c>
      <c r="H270" s="1">
        <v>897.0</v>
      </c>
      <c r="I270" s="1" t="s">
        <v>2589</v>
      </c>
      <c r="J270" s="1" t="s">
        <v>2590</v>
      </c>
      <c r="K270" s="1" t="s">
        <v>2591</v>
      </c>
      <c r="L270" s="1" t="s">
        <v>2592</v>
      </c>
      <c r="M270" s="1" t="s">
        <v>2593</v>
      </c>
      <c r="N270" s="1" t="s">
        <v>2594</v>
      </c>
      <c r="O270" s="4" t="s">
        <v>2595</v>
      </c>
      <c r="P270" s="4" t="s">
        <v>2596</v>
      </c>
    </row>
    <row r="271">
      <c r="A271" s="1" t="s">
        <v>2597</v>
      </c>
      <c r="B271" s="1" t="s">
        <v>2598</v>
      </c>
      <c r="C271" s="1" t="s">
        <v>2599</v>
      </c>
      <c r="D271" s="1" t="s">
        <v>2187</v>
      </c>
      <c r="E271" s="1" t="s">
        <v>842</v>
      </c>
      <c r="F271" s="2">
        <v>0.43</v>
      </c>
      <c r="G271" s="1">
        <v>3.8</v>
      </c>
      <c r="H271" s="1">
        <v>282.0</v>
      </c>
      <c r="I271" s="1" t="s">
        <v>2600</v>
      </c>
      <c r="J271" s="1" t="s">
        <v>2601</v>
      </c>
      <c r="K271" s="1" t="s">
        <v>2602</v>
      </c>
      <c r="L271" s="1" t="s">
        <v>2603</v>
      </c>
      <c r="M271" s="1" t="s">
        <v>2604</v>
      </c>
      <c r="N271" s="1" t="s">
        <v>2605</v>
      </c>
      <c r="O271" s="4" t="s">
        <v>2606</v>
      </c>
      <c r="P271" s="4" t="s">
        <v>2607</v>
      </c>
    </row>
    <row r="272">
      <c r="A272" s="1" t="s">
        <v>2608</v>
      </c>
      <c r="B272" s="1" t="s">
        <v>2609</v>
      </c>
      <c r="C272" s="1" t="s">
        <v>194</v>
      </c>
      <c r="D272" s="1" t="s">
        <v>1911</v>
      </c>
      <c r="E272" s="1" t="s">
        <v>1362</v>
      </c>
      <c r="F272" s="2">
        <v>0.28</v>
      </c>
      <c r="G272" s="1">
        <v>4.3</v>
      </c>
      <c r="H272" s="3">
        <v>1611.0</v>
      </c>
      <c r="I272" s="1" t="s">
        <v>2610</v>
      </c>
      <c r="J272" s="1" t="s">
        <v>1664</v>
      </c>
      <c r="K272" s="1" t="s">
        <v>1665</v>
      </c>
      <c r="L272" s="1" t="s">
        <v>1666</v>
      </c>
      <c r="M272" s="1" t="s">
        <v>1667</v>
      </c>
      <c r="N272" s="1" t="s">
        <v>1668</v>
      </c>
      <c r="O272" s="4" t="s">
        <v>2611</v>
      </c>
      <c r="P272" s="4" t="s">
        <v>2612</v>
      </c>
    </row>
    <row r="273">
      <c r="A273" s="1" t="s">
        <v>2613</v>
      </c>
      <c r="B273" s="1" t="s">
        <v>2614</v>
      </c>
      <c r="C273" s="1" t="s">
        <v>525</v>
      </c>
      <c r="D273" s="1" t="s">
        <v>32</v>
      </c>
      <c r="E273" s="1" t="s">
        <v>114</v>
      </c>
      <c r="F273" s="2">
        <v>0.65</v>
      </c>
      <c r="G273" s="1">
        <v>4.2</v>
      </c>
      <c r="H273" s="1">
        <v>513.0</v>
      </c>
      <c r="I273" s="1" t="s">
        <v>2615</v>
      </c>
      <c r="J273" s="1" t="s">
        <v>2616</v>
      </c>
      <c r="K273" s="1" t="s">
        <v>2617</v>
      </c>
      <c r="L273" s="1" t="s">
        <v>2618</v>
      </c>
      <c r="M273" s="1" t="s">
        <v>2619</v>
      </c>
      <c r="N273" s="1" t="s">
        <v>2620</v>
      </c>
      <c r="O273" s="4" t="s">
        <v>2621</v>
      </c>
      <c r="P273" s="4" t="s">
        <v>2622</v>
      </c>
    </row>
    <row r="274">
      <c r="A274" s="1" t="s">
        <v>2623</v>
      </c>
      <c r="B274" s="1" t="s">
        <v>2624</v>
      </c>
      <c r="C274" s="1" t="s">
        <v>18</v>
      </c>
      <c r="D274" s="1" t="s">
        <v>1019</v>
      </c>
      <c r="E274" s="1" t="s">
        <v>625</v>
      </c>
      <c r="F274" s="2">
        <v>0.52</v>
      </c>
      <c r="G274" s="1">
        <v>4.1</v>
      </c>
      <c r="H274" s="3">
        <v>1045.0</v>
      </c>
      <c r="I274" s="1" t="s">
        <v>2625</v>
      </c>
      <c r="J274" s="1" t="s">
        <v>1021</v>
      </c>
      <c r="K274" s="1" t="s">
        <v>1022</v>
      </c>
      <c r="L274" s="1" t="s">
        <v>1023</v>
      </c>
      <c r="M274" s="1" t="s">
        <v>1024</v>
      </c>
      <c r="N274" s="1" t="s">
        <v>1025</v>
      </c>
      <c r="O274" s="4" t="s">
        <v>2626</v>
      </c>
      <c r="P274" s="4" t="s">
        <v>2627</v>
      </c>
    </row>
    <row r="275">
      <c r="A275" s="1" t="s">
        <v>2628</v>
      </c>
      <c r="B275" s="1" t="s">
        <v>2629</v>
      </c>
      <c r="C275" s="1" t="s">
        <v>194</v>
      </c>
      <c r="D275" s="1" t="s">
        <v>2630</v>
      </c>
      <c r="E275" s="1" t="s">
        <v>2558</v>
      </c>
      <c r="F275" s="2">
        <v>0.53</v>
      </c>
      <c r="G275" s="1">
        <v>4.0</v>
      </c>
      <c r="H275" s="3">
        <v>6347.0</v>
      </c>
      <c r="I275" s="1" t="s">
        <v>2631</v>
      </c>
      <c r="J275" s="1" t="s">
        <v>2632</v>
      </c>
      <c r="K275" s="1" t="s">
        <v>2633</v>
      </c>
      <c r="L275" s="1" t="s">
        <v>2634</v>
      </c>
      <c r="M275" s="1" t="s">
        <v>2635</v>
      </c>
      <c r="N275" s="1" t="s">
        <v>2636</v>
      </c>
      <c r="O275" s="4" t="s">
        <v>2637</v>
      </c>
      <c r="P275" s="4" t="s">
        <v>2638</v>
      </c>
    </row>
    <row r="276">
      <c r="A276" s="1" t="s">
        <v>2639</v>
      </c>
      <c r="B276" s="1" t="s">
        <v>2640</v>
      </c>
      <c r="C276" s="1" t="s">
        <v>2185</v>
      </c>
      <c r="D276" s="1" t="s">
        <v>2641</v>
      </c>
      <c r="E276" s="1" t="s">
        <v>2187</v>
      </c>
      <c r="F276" s="2">
        <v>0.6</v>
      </c>
      <c r="G276" s="1">
        <v>4.2</v>
      </c>
      <c r="H276" s="3">
        <v>3300.0</v>
      </c>
      <c r="I276" s="1" t="s">
        <v>2642</v>
      </c>
      <c r="J276" s="1" t="s">
        <v>2643</v>
      </c>
      <c r="K276" s="1" t="s">
        <v>2644</v>
      </c>
      <c r="L276" s="1" t="s">
        <v>2645</v>
      </c>
      <c r="M276" s="1" t="s">
        <v>2646</v>
      </c>
      <c r="N276" s="1" t="s">
        <v>2647</v>
      </c>
      <c r="O276" s="4" t="s">
        <v>2648</v>
      </c>
      <c r="P276" s="4" t="s">
        <v>2649</v>
      </c>
    </row>
    <row r="277">
      <c r="A277" s="1" t="s">
        <v>2650</v>
      </c>
      <c r="B277" s="1" t="s">
        <v>2651</v>
      </c>
      <c r="C277" s="1" t="s">
        <v>525</v>
      </c>
      <c r="D277" s="1" t="s">
        <v>19</v>
      </c>
      <c r="E277" s="1" t="s">
        <v>114</v>
      </c>
      <c r="F277" s="2">
        <v>0.6</v>
      </c>
      <c r="G277" s="1">
        <v>3.3</v>
      </c>
      <c r="H277" s="1">
        <v>23.0</v>
      </c>
      <c r="I277" s="1" t="s">
        <v>2652</v>
      </c>
      <c r="J277" s="1" t="s">
        <v>2653</v>
      </c>
      <c r="K277" s="1" t="s">
        <v>2654</v>
      </c>
      <c r="L277" s="1" t="s">
        <v>2655</v>
      </c>
      <c r="M277" s="1" t="s">
        <v>2656</v>
      </c>
      <c r="N277" s="1" t="s">
        <v>2657</v>
      </c>
      <c r="O277" s="4" t="s">
        <v>2658</v>
      </c>
      <c r="P277" s="4" t="s">
        <v>2659</v>
      </c>
    </row>
    <row r="278">
      <c r="A278" s="1" t="s">
        <v>2660</v>
      </c>
      <c r="B278" s="1" t="s">
        <v>2661</v>
      </c>
      <c r="C278" s="1" t="s">
        <v>194</v>
      </c>
      <c r="D278" s="1" t="s">
        <v>429</v>
      </c>
      <c r="E278" s="1" t="s">
        <v>2662</v>
      </c>
      <c r="F278" s="2">
        <v>0.34</v>
      </c>
      <c r="G278" s="1">
        <v>4.3</v>
      </c>
      <c r="H278" s="3">
        <v>7109.0</v>
      </c>
      <c r="I278" s="1" t="s">
        <v>2663</v>
      </c>
      <c r="J278" s="1" t="s">
        <v>659</v>
      </c>
      <c r="K278" s="1" t="s">
        <v>660</v>
      </c>
      <c r="L278" s="1" t="s">
        <v>661</v>
      </c>
      <c r="M278" s="1" t="s">
        <v>662</v>
      </c>
      <c r="N278" s="1" t="s">
        <v>663</v>
      </c>
      <c r="O278" s="4" t="s">
        <v>2664</v>
      </c>
      <c r="P278" s="4" t="s">
        <v>2665</v>
      </c>
    </row>
    <row r="279">
      <c r="A279" s="1" t="s">
        <v>2666</v>
      </c>
      <c r="B279" s="1" t="s">
        <v>2667</v>
      </c>
      <c r="C279" s="1" t="s">
        <v>18</v>
      </c>
      <c r="D279" s="1" t="s">
        <v>2668</v>
      </c>
      <c r="E279" s="1" t="s">
        <v>102</v>
      </c>
      <c r="F279" s="2">
        <v>0.6</v>
      </c>
      <c r="G279" s="1">
        <v>3.8</v>
      </c>
      <c r="H279" s="1">
        <v>51.0</v>
      </c>
      <c r="I279" s="1" t="s">
        <v>2669</v>
      </c>
      <c r="J279" s="1" t="s">
        <v>2670</v>
      </c>
      <c r="K279" s="1" t="s">
        <v>2671</v>
      </c>
      <c r="L279" s="1" t="s">
        <v>2672</v>
      </c>
      <c r="M279" s="1" t="s">
        <v>2673</v>
      </c>
      <c r="N279" s="1" t="s">
        <v>2674</v>
      </c>
      <c r="O279" s="4" t="s">
        <v>2675</v>
      </c>
      <c r="P279" s="4" t="s">
        <v>2676</v>
      </c>
    </row>
    <row r="280">
      <c r="A280" s="1" t="s">
        <v>2677</v>
      </c>
      <c r="B280" s="1" t="s">
        <v>2678</v>
      </c>
      <c r="C280" s="1" t="s">
        <v>194</v>
      </c>
      <c r="D280" s="1" t="s">
        <v>618</v>
      </c>
      <c r="E280" s="1" t="s">
        <v>899</v>
      </c>
      <c r="F280" s="2">
        <v>0.27</v>
      </c>
      <c r="G280" s="1">
        <v>4.2</v>
      </c>
      <c r="H280" s="3">
        <v>32840.0</v>
      </c>
      <c r="I280" s="1" t="s">
        <v>2679</v>
      </c>
      <c r="J280" s="1" t="s">
        <v>198</v>
      </c>
      <c r="K280" s="1" t="s">
        <v>199</v>
      </c>
      <c r="L280" s="1" t="s">
        <v>200</v>
      </c>
      <c r="M280" s="1" t="s">
        <v>201</v>
      </c>
      <c r="N280" s="1" t="s">
        <v>1061</v>
      </c>
      <c r="O280" s="4" t="s">
        <v>2680</v>
      </c>
      <c r="P280" s="4" t="s">
        <v>2681</v>
      </c>
    </row>
    <row r="281">
      <c r="A281" s="1" t="s">
        <v>2682</v>
      </c>
      <c r="B281" s="1" t="s">
        <v>2683</v>
      </c>
      <c r="C281" s="1" t="s">
        <v>525</v>
      </c>
      <c r="D281" s="1" t="s">
        <v>102</v>
      </c>
      <c r="E281" s="1" t="s">
        <v>378</v>
      </c>
      <c r="F281" s="2">
        <v>0.5</v>
      </c>
      <c r="G281" s="1">
        <v>3.7</v>
      </c>
      <c r="H281" s="1">
        <v>708.0</v>
      </c>
      <c r="I281" s="1" t="s">
        <v>2684</v>
      </c>
      <c r="J281" s="1" t="s">
        <v>2685</v>
      </c>
      <c r="K281" s="1" t="s">
        <v>2686</v>
      </c>
      <c r="L281" s="1" t="s">
        <v>2687</v>
      </c>
      <c r="M281" s="1" t="s">
        <v>2688</v>
      </c>
      <c r="N281" s="1" t="s">
        <v>2689</v>
      </c>
      <c r="O281" s="4" t="s">
        <v>2690</v>
      </c>
      <c r="P281" s="4" t="s">
        <v>2691</v>
      </c>
    </row>
    <row r="282">
      <c r="A282" s="1" t="s">
        <v>2692</v>
      </c>
      <c r="B282" s="1" t="s">
        <v>2693</v>
      </c>
      <c r="C282" s="1" t="s">
        <v>194</v>
      </c>
      <c r="D282" s="1" t="s">
        <v>224</v>
      </c>
      <c r="E282" s="1" t="s">
        <v>1319</v>
      </c>
      <c r="F282" s="2">
        <v>0.37</v>
      </c>
      <c r="G282" s="1">
        <v>4.3</v>
      </c>
      <c r="H282" s="3">
        <v>1657.0</v>
      </c>
      <c r="I282" s="1" t="s">
        <v>2694</v>
      </c>
      <c r="J282" s="1" t="s">
        <v>2695</v>
      </c>
      <c r="K282" s="1" t="s">
        <v>2696</v>
      </c>
      <c r="L282" s="1" t="s">
        <v>2697</v>
      </c>
      <c r="M282" s="1" t="s">
        <v>2698</v>
      </c>
      <c r="N282" s="1" t="s">
        <v>2699</v>
      </c>
      <c r="O282" s="4" t="s">
        <v>2700</v>
      </c>
      <c r="P282" s="4" t="s">
        <v>2701</v>
      </c>
    </row>
    <row r="283">
      <c r="A283" s="1" t="s">
        <v>2702</v>
      </c>
      <c r="B283" s="1" t="s">
        <v>2703</v>
      </c>
      <c r="C283" s="1" t="s">
        <v>18</v>
      </c>
      <c r="D283" s="1" t="s">
        <v>2704</v>
      </c>
      <c r="E283" s="1" t="s">
        <v>2705</v>
      </c>
      <c r="F283" s="2">
        <v>0.38</v>
      </c>
      <c r="G283" s="1">
        <v>3.9</v>
      </c>
      <c r="H283" s="1">
        <v>523.0</v>
      </c>
      <c r="I283" s="1" t="s">
        <v>2706</v>
      </c>
      <c r="J283" s="1" t="s">
        <v>2707</v>
      </c>
      <c r="K283" s="1" t="s">
        <v>2708</v>
      </c>
      <c r="L283" s="1" t="s">
        <v>2709</v>
      </c>
      <c r="M283" s="1" t="s">
        <v>2710</v>
      </c>
      <c r="N283" s="1" t="s">
        <v>2711</v>
      </c>
      <c r="O283" s="4" t="s">
        <v>2712</v>
      </c>
      <c r="P283" s="4" t="s">
        <v>2713</v>
      </c>
    </row>
    <row r="284">
      <c r="A284" s="1" t="s">
        <v>2714</v>
      </c>
      <c r="B284" s="1" t="s">
        <v>2715</v>
      </c>
      <c r="C284" s="1" t="s">
        <v>18</v>
      </c>
      <c r="D284" s="1" t="s">
        <v>31</v>
      </c>
      <c r="E284" s="1" t="s">
        <v>114</v>
      </c>
      <c r="F284" s="2">
        <v>0.8</v>
      </c>
      <c r="G284" s="1">
        <v>3.0</v>
      </c>
      <c r="I284" s="1" t="s">
        <v>2716</v>
      </c>
      <c r="J284" s="1" t="s">
        <v>2717</v>
      </c>
      <c r="K284" s="1" t="s">
        <v>2718</v>
      </c>
      <c r="L284" s="1" t="s">
        <v>2719</v>
      </c>
      <c r="M284" s="1" t="s">
        <v>2720</v>
      </c>
      <c r="N284" s="1" t="s">
        <v>2721</v>
      </c>
      <c r="O284" s="4" t="s">
        <v>2722</v>
      </c>
      <c r="P284" s="4" t="s">
        <v>2723</v>
      </c>
    </row>
    <row r="285">
      <c r="A285" s="1" t="s">
        <v>2724</v>
      </c>
      <c r="B285" s="1" t="s">
        <v>2725</v>
      </c>
      <c r="C285" s="1" t="s">
        <v>194</v>
      </c>
      <c r="D285" s="1" t="s">
        <v>1694</v>
      </c>
      <c r="E285" s="1" t="s">
        <v>2726</v>
      </c>
      <c r="F285" s="2">
        <v>0.4</v>
      </c>
      <c r="G285" s="1">
        <v>4.3</v>
      </c>
      <c r="H285" s="3">
        <v>1376.0</v>
      </c>
      <c r="I285" s="1" t="s">
        <v>1363</v>
      </c>
      <c r="J285" s="1" t="s">
        <v>1364</v>
      </c>
      <c r="K285" s="1" t="s">
        <v>1365</v>
      </c>
      <c r="L285" s="1" t="s">
        <v>1366</v>
      </c>
      <c r="M285" s="1" t="s">
        <v>1367</v>
      </c>
      <c r="N285" s="1" t="s">
        <v>1368</v>
      </c>
      <c r="O285" s="4" t="s">
        <v>2727</v>
      </c>
      <c r="P285" s="4" t="s">
        <v>2728</v>
      </c>
    </row>
    <row r="286">
      <c r="A286" s="1" t="s">
        <v>2729</v>
      </c>
      <c r="B286" s="1" t="s">
        <v>2730</v>
      </c>
      <c r="C286" s="1" t="s">
        <v>525</v>
      </c>
      <c r="D286" s="1" t="s">
        <v>2731</v>
      </c>
      <c r="E286" s="1" t="s">
        <v>90</v>
      </c>
      <c r="F286" s="2">
        <v>0.57</v>
      </c>
      <c r="G286" s="1">
        <v>3.5</v>
      </c>
      <c r="H286" s="1">
        <v>121.0</v>
      </c>
      <c r="I286" s="1" t="s">
        <v>2732</v>
      </c>
      <c r="J286" s="1" t="s">
        <v>2733</v>
      </c>
      <c r="K286" s="1" t="s">
        <v>2734</v>
      </c>
      <c r="L286" s="1" t="s">
        <v>2735</v>
      </c>
      <c r="M286" s="1" t="s">
        <v>2736</v>
      </c>
      <c r="N286" s="1" t="s">
        <v>2737</v>
      </c>
      <c r="O286" s="4" t="s">
        <v>2738</v>
      </c>
      <c r="P286" s="4" t="s">
        <v>2739</v>
      </c>
    </row>
    <row r="287">
      <c r="A287" s="1" t="s">
        <v>2740</v>
      </c>
      <c r="B287" s="1" t="s">
        <v>2741</v>
      </c>
      <c r="C287" s="1" t="s">
        <v>18</v>
      </c>
      <c r="D287" s="1" t="s">
        <v>399</v>
      </c>
      <c r="E287" s="1" t="s">
        <v>935</v>
      </c>
      <c r="F287" s="2">
        <v>0.88</v>
      </c>
      <c r="G287" s="1">
        <v>3.9</v>
      </c>
      <c r="H287" s="3">
        <v>1075.0</v>
      </c>
      <c r="I287" s="1" t="s">
        <v>1113</v>
      </c>
      <c r="J287" s="1" t="s">
        <v>390</v>
      </c>
      <c r="K287" s="1" t="s">
        <v>391</v>
      </c>
      <c r="L287" s="1" t="s">
        <v>392</v>
      </c>
      <c r="M287" s="1" t="s">
        <v>393</v>
      </c>
      <c r="N287" s="1" t="s">
        <v>2742</v>
      </c>
      <c r="O287" s="4" t="s">
        <v>2743</v>
      </c>
      <c r="P287" s="4" t="s">
        <v>2744</v>
      </c>
    </row>
    <row r="288">
      <c r="A288" s="1" t="s">
        <v>2745</v>
      </c>
      <c r="B288" s="1" t="s">
        <v>2746</v>
      </c>
      <c r="C288" s="1" t="s">
        <v>194</v>
      </c>
      <c r="D288" s="1" t="s">
        <v>2558</v>
      </c>
      <c r="E288" s="1" t="s">
        <v>2747</v>
      </c>
      <c r="F288" s="2">
        <v>0.46</v>
      </c>
      <c r="G288" s="1">
        <v>4.0</v>
      </c>
      <c r="H288" s="3">
        <v>1001.0</v>
      </c>
      <c r="I288" s="1" t="s">
        <v>2748</v>
      </c>
      <c r="J288" s="1" t="s">
        <v>2749</v>
      </c>
      <c r="K288" s="1" t="s">
        <v>2750</v>
      </c>
      <c r="L288" s="1" t="s">
        <v>2751</v>
      </c>
      <c r="M288" s="1" t="s">
        <v>2752</v>
      </c>
      <c r="N288" s="1" t="s">
        <v>2753</v>
      </c>
      <c r="O288" s="4" t="s">
        <v>2754</v>
      </c>
      <c r="P288" s="4" t="s">
        <v>2755</v>
      </c>
    </row>
    <row r="289">
      <c r="A289" s="1" t="s">
        <v>2756</v>
      </c>
      <c r="B289" s="1" t="s">
        <v>2757</v>
      </c>
      <c r="C289" s="1" t="s">
        <v>18</v>
      </c>
      <c r="D289" s="1" t="s">
        <v>207</v>
      </c>
      <c r="E289" s="1" t="s">
        <v>114</v>
      </c>
      <c r="F289" s="2">
        <v>0.75</v>
      </c>
      <c r="G289" s="1">
        <v>4.3</v>
      </c>
      <c r="H289" s="1">
        <v>112.0</v>
      </c>
      <c r="I289" s="1" t="s">
        <v>2758</v>
      </c>
      <c r="J289" s="1" t="s">
        <v>2759</v>
      </c>
      <c r="K289" s="1" t="s">
        <v>2760</v>
      </c>
      <c r="L289" s="1" t="s">
        <v>2761</v>
      </c>
      <c r="M289" s="1" t="s">
        <v>2762</v>
      </c>
      <c r="N289" s="1" t="s">
        <v>2763</v>
      </c>
      <c r="O289" s="4" t="s">
        <v>2764</v>
      </c>
      <c r="P289" s="4" t="s">
        <v>2765</v>
      </c>
    </row>
    <row r="290">
      <c r="A290" s="1" t="s">
        <v>2766</v>
      </c>
      <c r="B290" s="1" t="s">
        <v>2767</v>
      </c>
      <c r="C290" s="1" t="s">
        <v>576</v>
      </c>
      <c r="D290" s="1" t="s">
        <v>717</v>
      </c>
      <c r="E290" s="1" t="s">
        <v>617</v>
      </c>
      <c r="F290" s="2">
        <v>0.5</v>
      </c>
      <c r="G290" s="1">
        <v>3.8</v>
      </c>
      <c r="H290" s="3">
        <v>3022.0</v>
      </c>
      <c r="I290" s="1" t="s">
        <v>2768</v>
      </c>
      <c r="J290" s="1" t="s">
        <v>2769</v>
      </c>
      <c r="K290" s="1" t="s">
        <v>2770</v>
      </c>
      <c r="L290" s="1" t="s">
        <v>2771</v>
      </c>
      <c r="M290" s="1" t="s">
        <v>2772</v>
      </c>
      <c r="N290" s="1" t="s">
        <v>2773</v>
      </c>
      <c r="O290" s="4" t="s">
        <v>2774</v>
      </c>
      <c r="P290" s="4" t="s">
        <v>2775</v>
      </c>
    </row>
    <row r="291">
      <c r="A291" s="1" t="s">
        <v>2776</v>
      </c>
      <c r="B291" s="1" t="s">
        <v>2777</v>
      </c>
      <c r="C291" s="1" t="s">
        <v>18</v>
      </c>
      <c r="D291" s="1" t="s">
        <v>610</v>
      </c>
      <c r="E291" s="1" t="s">
        <v>1590</v>
      </c>
      <c r="F291" s="2">
        <v>0.59</v>
      </c>
      <c r="G291" s="1">
        <v>4.3</v>
      </c>
      <c r="H291" s="3">
        <v>5451.0</v>
      </c>
      <c r="I291" s="1" t="s">
        <v>2778</v>
      </c>
      <c r="J291" s="1" t="s">
        <v>1800</v>
      </c>
      <c r="K291" s="1" t="s">
        <v>1801</v>
      </c>
      <c r="L291" s="1" t="s">
        <v>1802</v>
      </c>
      <c r="M291" s="1" t="s">
        <v>1803</v>
      </c>
      <c r="N291" s="1" t="s">
        <v>1804</v>
      </c>
      <c r="O291" s="4" t="s">
        <v>2779</v>
      </c>
      <c r="P291" s="4" t="s">
        <v>2780</v>
      </c>
    </row>
    <row r="292">
      <c r="A292" s="1" t="s">
        <v>2781</v>
      </c>
      <c r="B292" s="1" t="s">
        <v>840</v>
      </c>
      <c r="C292" s="1" t="s">
        <v>525</v>
      </c>
      <c r="D292" s="1" t="s">
        <v>2782</v>
      </c>
      <c r="E292" s="1" t="s">
        <v>1683</v>
      </c>
      <c r="F292" s="2">
        <v>0.48</v>
      </c>
      <c r="G292" s="1">
        <v>3.3</v>
      </c>
      <c r="H292" s="1">
        <v>73.0</v>
      </c>
      <c r="I292" s="1" t="s">
        <v>2783</v>
      </c>
      <c r="J292" s="1" t="s">
        <v>2784</v>
      </c>
      <c r="K292" s="1" t="s">
        <v>2785</v>
      </c>
      <c r="L292" s="1" t="s">
        <v>2786</v>
      </c>
      <c r="M292" s="1" t="s">
        <v>2787</v>
      </c>
      <c r="N292" s="1" t="s">
        <v>2788</v>
      </c>
      <c r="O292" s="4" t="s">
        <v>2789</v>
      </c>
      <c r="P292" s="4" t="s">
        <v>2790</v>
      </c>
    </row>
    <row r="293">
      <c r="A293" s="1" t="s">
        <v>2791</v>
      </c>
      <c r="B293" s="1" t="s">
        <v>2792</v>
      </c>
      <c r="C293" s="1" t="s">
        <v>148</v>
      </c>
      <c r="D293" s="1" t="s">
        <v>2793</v>
      </c>
      <c r="E293" s="1" t="s">
        <v>1351</v>
      </c>
      <c r="F293" s="2">
        <v>0.59</v>
      </c>
      <c r="G293" s="1">
        <v>4.5</v>
      </c>
      <c r="H293" s="3">
        <v>1029.0</v>
      </c>
      <c r="I293" s="1" t="s">
        <v>2794</v>
      </c>
      <c r="J293" s="1" t="s">
        <v>2795</v>
      </c>
      <c r="K293" s="1" t="s">
        <v>2796</v>
      </c>
      <c r="L293" s="1" t="s">
        <v>2797</v>
      </c>
      <c r="M293" s="1" t="s">
        <v>2798</v>
      </c>
      <c r="N293" s="1" t="s">
        <v>2799</v>
      </c>
      <c r="O293" s="4" t="s">
        <v>2800</v>
      </c>
      <c r="P293" s="4" t="s">
        <v>2801</v>
      </c>
    </row>
    <row r="294">
      <c r="A294" s="1" t="s">
        <v>2802</v>
      </c>
      <c r="B294" s="1" t="s">
        <v>2803</v>
      </c>
      <c r="C294" s="1" t="s">
        <v>194</v>
      </c>
      <c r="D294" s="1" t="s">
        <v>656</v>
      </c>
      <c r="E294" s="1" t="s">
        <v>2477</v>
      </c>
      <c r="F294" s="2">
        <v>0.4</v>
      </c>
      <c r="G294" s="1">
        <v>4.1</v>
      </c>
      <c r="H294" s="3">
        <v>1555.0</v>
      </c>
      <c r="I294" s="1" t="s">
        <v>2804</v>
      </c>
      <c r="J294" s="1" t="s">
        <v>2805</v>
      </c>
      <c r="K294" s="1" t="s">
        <v>2806</v>
      </c>
      <c r="L294" s="1" t="s">
        <v>2807</v>
      </c>
      <c r="M294" s="1" t="s">
        <v>2808</v>
      </c>
      <c r="N294" s="1" t="s">
        <v>2809</v>
      </c>
      <c r="O294" s="4" t="s">
        <v>2810</v>
      </c>
      <c r="P294" s="4" t="s">
        <v>2811</v>
      </c>
    </row>
    <row r="295">
      <c r="A295" s="1" t="s">
        <v>2812</v>
      </c>
      <c r="B295" s="1" t="s">
        <v>2813</v>
      </c>
      <c r="C295" s="1" t="s">
        <v>148</v>
      </c>
      <c r="D295" s="1" t="s">
        <v>378</v>
      </c>
      <c r="E295" s="1" t="s">
        <v>324</v>
      </c>
      <c r="F295" s="2">
        <v>0.7</v>
      </c>
      <c r="G295" s="1">
        <v>4.2</v>
      </c>
      <c r="H295" s="1">
        <v>47.0</v>
      </c>
      <c r="I295" s="1" t="s">
        <v>2814</v>
      </c>
      <c r="J295" s="1" t="s">
        <v>2815</v>
      </c>
      <c r="K295" s="1" t="s">
        <v>2816</v>
      </c>
      <c r="L295" s="1" t="s">
        <v>2817</v>
      </c>
      <c r="M295" s="1" t="s">
        <v>2818</v>
      </c>
      <c r="N295" s="1" t="s">
        <v>2819</v>
      </c>
      <c r="O295" s="4" t="s">
        <v>2820</v>
      </c>
      <c r="P295" s="4" t="s">
        <v>2821</v>
      </c>
    </row>
    <row r="296">
      <c r="A296" s="1" t="s">
        <v>2822</v>
      </c>
      <c r="B296" s="1" t="s">
        <v>2823</v>
      </c>
      <c r="C296" s="1" t="s">
        <v>18</v>
      </c>
      <c r="D296" s="1" t="s">
        <v>32</v>
      </c>
      <c r="E296" s="1" t="s">
        <v>163</v>
      </c>
      <c r="F296" s="2">
        <v>0.61</v>
      </c>
      <c r="G296" s="1">
        <v>4.1</v>
      </c>
      <c r="H296" s="3">
        <v>14896.0</v>
      </c>
      <c r="I296" s="1" t="s">
        <v>2824</v>
      </c>
      <c r="J296" s="1" t="s">
        <v>2825</v>
      </c>
      <c r="K296" s="1" t="s">
        <v>2826</v>
      </c>
      <c r="L296" s="1" t="s">
        <v>2827</v>
      </c>
      <c r="M296" s="1" t="s">
        <v>2828</v>
      </c>
      <c r="N296" s="1" t="s">
        <v>2829</v>
      </c>
      <c r="O296" s="4" t="s">
        <v>2830</v>
      </c>
      <c r="P296" s="4" t="s">
        <v>2831</v>
      </c>
    </row>
    <row r="297">
      <c r="A297" s="1" t="s">
        <v>2832</v>
      </c>
      <c r="B297" s="1" t="s">
        <v>2833</v>
      </c>
      <c r="C297" s="1" t="s">
        <v>194</v>
      </c>
      <c r="D297" s="1" t="s">
        <v>899</v>
      </c>
      <c r="E297" s="1" t="s">
        <v>2834</v>
      </c>
      <c r="F297" s="2">
        <v>0.41</v>
      </c>
      <c r="G297" s="1">
        <v>4.4</v>
      </c>
      <c r="H297" s="3">
        <v>1712.0</v>
      </c>
      <c r="I297" s="1" t="s">
        <v>2835</v>
      </c>
      <c r="J297" s="1" t="s">
        <v>2836</v>
      </c>
      <c r="K297" s="1" t="s">
        <v>2837</v>
      </c>
      <c r="L297" s="1" t="s">
        <v>2838</v>
      </c>
      <c r="M297" s="1" t="s">
        <v>2839</v>
      </c>
      <c r="N297" s="1" t="s">
        <v>2840</v>
      </c>
      <c r="O297" s="4" t="s">
        <v>2841</v>
      </c>
      <c r="P297" s="4" t="s">
        <v>2842</v>
      </c>
    </row>
    <row r="298">
      <c r="A298" s="1" t="s">
        <v>2843</v>
      </c>
      <c r="B298" s="1" t="s">
        <v>2370</v>
      </c>
      <c r="C298" s="1" t="s">
        <v>525</v>
      </c>
      <c r="D298" s="1" t="s">
        <v>31</v>
      </c>
      <c r="E298" s="1" t="s">
        <v>19</v>
      </c>
      <c r="F298" s="2">
        <v>0.5</v>
      </c>
      <c r="G298" s="1">
        <v>4.2</v>
      </c>
      <c r="H298" s="3">
        <v>1335.0</v>
      </c>
      <c r="I298" s="1" t="s">
        <v>2371</v>
      </c>
      <c r="J298" s="1" t="s">
        <v>2372</v>
      </c>
      <c r="K298" s="1" t="s">
        <v>2373</v>
      </c>
      <c r="L298" s="1" t="s">
        <v>2374</v>
      </c>
      <c r="M298" s="1" t="s">
        <v>2375</v>
      </c>
      <c r="N298" s="1" t="s">
        <v>2376</v>
      </c>
      <c r="O298" s="4" t="s">
        <v>2377</v>
      </c>
      <c r="P298" s="4" t="s">
        <v>2844</v>
      </c>
    </row>
    <row r="299">
      <c r="A299" s="1" t="s">
        <v>2845</v>
      </c>
      <c r="B299" s="1" t="s">
        <v>2846</v>
      </c>
      <c r="C299" s="1" t="s">
        <v>525</v>
      </c>
      <c r="D299" s="1" t="s">
        <v>32</v>
      </c>
      <c r="E299" s="1" t="s">
        <v>55</v>
      </c>
      <c r="F299" s="2">
        <v>0.5</v>
      </c>
      <c r="G299" s="1">
        <v>3.9</v>
      </c>
      <c r="H299" s="1">
        <v>214.0</v>
      </c>
      <c r="I299" s="1" t="s">
        <v>2847</v>
      </c>
      <c r="J299" s="1" t="s">
        <v>2848</v>
      </c>
      <c r="K299" s="1" t="s">
        <v>2849</v>
      </c>
      <c r="L299" s="1" t="s">
        <v>2850</v>
      </c>
      <c r="M299" s="1" t="s">
        <v>2851</v>
      </c>
      <c r="N299" s="1" t="s">
        <v>2852</v>
      </c>
      <c r="O299" s="4" t="s">
        <v>2853</v>
      </c>
      <c r="P299" s="4" t="s">
        <v>2854</v>
      </c>
    </row>
    <row r="300">
      <c r="A300" s="1" t="s">
        <v>2855</v>
      </c>
      <c r="B300" s="1" t="s">
        <v>2856</v>
      </c>
      <c r="C300" s="1" t="s">
        <v>729</v>
      </c>
      <c r="D300" s="1" t="s">
        <v>2857</v>
      </c>
      <c r="E300" s="1" t="s">
        <v>2858</v>
      </c>
      <c r="F300" s="2">
        <v>0.59</v>
      </c>
      <c r="G300" s="1">
        <v>4.0</v>
      </c>
      <c r="H300" s="1">
        <v>184.0</v>
      </c>
      <c r="I300" s="1" t="s">
        <v>2859</v>
      </c>
      <c r="J300" s="1" t="s">
        <v>2860</v>
      </c>
      <c r="K300" s="1" t="s">
        <v>2861</v>
      </c>
      <c r="L300" s="1" t="s">
        <v>2862</v>
      </c>
      <c r="M300" s="1" t="s">
        <v>2863</v>
      </c>
      <c r="N300" s="1" t="s">
        <v>2864</v>
      </c>
      <c r="O300" s="4" t="s">
        <v>2865</v>
      </c>
      <c r="P300" s="4" t="s">
        <v>2866</v>
      </c>
    </row>
    <row r="301">
      <c r="A301" s="1" t="s">
        <v>2867</v>
      </c>
      <c r="B301" s="1" t="s">
        <v>2868</v>
      </c>
      <c r="C301" s="1" t="s">
        <v>1556</v>
      </c>
      <c r="D301" s="1" t="s">
        <v>2869</v>
      </c>
      <c r="E301" s="1" t="s">
        <v>2870</v>
      </c>
      <c r="F301" s="2">
        <v>0.52</v>
      </c>
      <c r="G301" s="1">
        <v>4.5</v>
      </c>
      <c r="H301" s="1">
        <v>7.0</v>
      </c>
      <c r="I301" s="1" t="s">
        <v>2871</v>
      </c>
      <c r="J301" s="1" t="s">
        <v>2872</v>
      </c>
      <c r="K301" s="1" t="s">
        <v>2873</v>
      </c>
      <c r="L301" s="1" t="s">
        <v>2874</v>
      </c>
      <c r="M301" s="1" t="s">
        <v>2875</v>
      </c>
      <c r="N301" s="1" t="s">
        <v>2876</v>
      </c>
      <c r="O301" s="4" t="s">
        <v>2877</v>
      </c>
      <c r="P301" s="4" t="s">
        <v>2878</v>
      </c>
    </row>
    <row r="302">
      <c r="A302" s="1" t="s">
        <v>2879</v>
      </c>
      <c r="B302" s="1" t="s">
        <v>2880</v>
      </c>
      <c r="C302" s="1" t="s">
        <v>18</v>
      </c>
      <c r="D302" s="1" t="s">
        <v>1905</v>
      </c>
      <c r="E302" s="1" t="s">
        <v>1086</v>
      </c>
      <c r="F302" s="2">
        <v>0.71</v>
      </c>
      <c r="G302" s="1">
        <v>3.7</v>
      </c>
      <c r="H302" s="1">
        <v>41.0</v>
      </c>
      <c r="I302" s="1" t="s">
        <v>2881</v>
      </c>
      <c r="J302" s="1" t="s">
        <v>2882</v>
      </c>
      <c r="K302" s="1" t="s">
        <v>2883</v>
      </c>
      <c r="L302" s="1" t="s">
        <v>2884</v>
      </c>
      <c r="M302" s="1" t="s">
        <v>2885</v>
      </c>
      <c r="N302" s="1" t="s">
        <v>2886</v>
      </c>
      <c r="O302" s="4" t="s">
        <v>2887</v>
      </c>
      <c r="P302" s="4" t="s">
        <v>2888</v>
      </c>
    </row>
    <row r="303">
      <c r="A303" s="1" t="s">
        <v>2889</v>
      </c>
      <c r="B303" s="1" t="s">
        <v>2890</v>
      </c>
      <c r="C303" s="1" t="s">
        <v>148</v>
      </c>
      <c r="D303" s="1" t="s">
        <v>1825</v>
      </c>
      <c r="E303" s="1" t="s">
        <v>114</v>
      </c>
      <c r="F303" s="2">
        <v>0.62</v>
      </c>
      <c r="G303" s="1">
        <v>4.2</v>
      </c>
      <c r="H303" s="3">
        <v>12153.0</v>
      </c>
      <c r="I303" s="1" t="s">
        <v>2891</v>
      </c>
      <c r="J303" s="1" t="s">
        <v>293</v>
      </c>
      <c r="K303" s="1" t="s">
        <v>294</v>
      </c>
      <c r="L303" s="1" t="s">
        <v>295</v>
      </c>
      <c r="M303" s="1" t="s">
        <v>296</v>
      </c>
      <c r="N303" s="1" t="s">
        <v>297</v>
      </c>
      <c r="O303" s="4" t="s">
        <v>2892</v>
      </c>
      <c r="P303" s="4" t="s">
        <v>2893</v>
      </c>
    </row>
    <row r="304">
      <c r="A304" s="1" t="s">
        <v>2894</v>
      </c>
      <c r="B304" s="1" t="s">
        <v>2895</v>
      </c>
      <c r="C304" s="1" t="s">
        <v>148</v>
      </c>
      <c r="D304" s="1" t="s">
        <v>2896</v>
      </c>
      <c r="E304" s="1" t="s">
        <v>90</v>
      </c>
      <c r="F304" s="2">
        <v>0.63</v>
      </c>
      <c r="G304" s="1">
        <v>4.2</v>
      </c>
      <c r="H304" s="1">
        <v>25.0</v>
      </c>
      <c r="I304" s="1" t="s">
        <v>2897</v>
      </c>
      <c r="J304" s="1" t="s">
        <v>2898</v>
      </c>
      <c r="K304" s="1" t="s">
        <v>2899</v>
      </c>
      <c r="L304" s="1" t="s">
        <v>2900</v>
      </c>
      <c r="M304" s="1" t="s">
        <v>2901</v>
      </c>
      <c r="N304" s="1" t="s">
        <v>2902</v>
      </c>
      <c r="O304" s="4" t="s">
        <v>2903</v>
      </c>
      <c r="P304" s="4" t="s">
        <v>2904</v>
      </c>
    </row>
    <row r="305">
      <c r="A305" s="1" t="s">
        <v>2905</v>
      </c>
      <c r="B305" s="1" t="s">
        <v>2906</v>
      </c>
      <c r="C305" s="1" t="s">
        <v>113</v>
      </c>
      <c r="D305" s="1" t="s">
        <v>2907</v>
      </c>
      <c r="E305" s="1" t="s">
        <v>114</v>
      </c>
      <c r="F305" s="2">
        <v>0.78</v>
      </c>
      <c r="G305" s="1">
        <v>4.2</v>
      </c>
      <c r="H305" s="1">
        <v>163.0</v>
      </c>
      <c r="I305" s="1" t="s">
        <v>2908</v>
      </c>
      <c r="J305" s="1" t="s">
        <v>2909</v>
      </c>
      <c r="K305" s="1" t="s">
        <v>2910</v>
      </c>
      <c r="L305" s="1" t="s">
        <v>2911</v>
      </c>
      <c r="M305" s="1" t="s">
        <v>2912</v>
      </c>
      <c r="N305" s="1" t="s">
        <v>2913</v>
      </c>
      <c r="O305" s="4" t="s">
        <v>2914</v>
      </c>
      <c r="P305" s="4" t="s">
        <v>2915</v>
      </c>
    </row>
    <row r="306">
      <c r="A306" s="1" t="s">
        <v>2916</v>
      </c>
      <c r="B306" s="1" t="s">
        <v>2917</v>
      </c>
      <c r="C306" s="1" t="s">
        <v>18</v>
      </c>
      <c r="D306" s="1" t="s">
        <v>31</v>
      </c>
      <c r="E306" s="1" t="s">
        <v>114</v>
      </c>
      <c r="F306" s="2">
        <v>0.8</v>
      </c>
      <c r="G306" s="1">
        <v>4.3</v>
      </c>
      <c r="H306" s="1">
        <v>87.0</v>
      </c>
      <c r="I306" s="1" t="s">
        <v>2918</v>
      </c>
      <c r="J306" s="1" t="s">
        <v>2919</v>
      </c>
      <c r="K306" s="1" t="s">
        <v>2920</v>
      </c>
      <c r="L306" s="1" t="s">
        <v>2921</v>
      </c>
      <c r="M306" s="1" t="s">
        <v>2922</v>
      </c>
      <c r="N306" s="1" t="s">
        <v>2923</v>
      </c>
      <c r="O306" s="4" t="s">
        <v>2924</v>
      </c>
      <c r="P306" s="4" t="s">
        <v>2925</v>
      </c>
    </row>
    <row r="307">
      <c r="A307" s="1" t="s">
        <v>2926</v>
      </c>
      <c r="B307" s="1" t="s">
        <v>2927</v>
      </c>
      <c r="C307" s="1" t="s">
        <v>148</v>
      </c>
      <c r="D307" s="1" t="s">
        <v>90</v>
      </c>
      <c r="E307" s="1" t="s">
        <v>2928</v>
      </c>
      <c r="F307" s="2">
        <v>0.45</v>
      </c>
      <c r="G307" s="1">
        <v>4.4</v>
      </c>
      <c r="H307" s="3">
        <v>2165.0</v>
      </c>
      <c r="I307" s="1" t="s">
        <v>2929</v>
      </c>
      <c r="J307" s="1" t="s">
        <v>2930</v>
      </c>
      <c r="K307" s="1" t="s">
        <v>2931</v>
      </c>
      <c r="L307" s="1" t="s">
        <v>2932</v>
      </c>
      <c r="M307" s="1" t="s">
        <v>2933</v>
      </c>
      <c r="N307" s="1" t="s">
        <v>2934</v>
      </c>
      <c r="O307" s="4" t="s">
        <v>2800</v>
      </c>
      <c r="P307" s="4" t="s">
        <v>2935</v>
      </c>
    </row>
    <row r="308">
      <c r="A308" s="1" t="s">
        <v>2936</v>
      </c>
      <c r="B308" s="1" t="s">
        <v>2937</v>
      </c>
      <c r="C308" s="1" t="s">
        <v>194</v>
      </c>
      <c r="D308" s="1" t="s">
        <v>771</v>
      </c>
      <c r="E308" s="1" t="s">
        <v>772</v>
      </c>
      <c r="F308" s="2">
        <v>0.37</v>
      </c>
      <c r="G308" s="1">
        <v>4.2</v>
      </c>
      <c r="H308" s="3">
        <v>1510.0</v>
      </c>
      <c r="I308" s="1" t="s">
        <v>2938</v>
      </c>
      <c r="J308" s="1" t="s">
        <v>2939</v>
      </c>
      <c r="K308" s="1" t="s">
        <v>2940</v>
      </c>
      <c r="L308" s="1" t="s">
        <v>2941</v>
      </c>
      <c r="M308" s="1" t="s">
        <v>2942</v>
      </c>
      <c r="N308" s="1" t="s">
        <v>2943</v>
      </c>
      <c r="O308" s="4" t="s">
        <v>2944</v>
      </c>
      <c r="P308" s="4" t="s">
        <v>2945</v>
      </c>
    </row>
    <row r="309">
      <c r="A309" s="1" t="s">
        <v>2946</v>
      </c>
      <c r="B309" s="1" t="s">
        <v>2947</v>
      </c>
      <c r="C309" s="1" t="s">
        <v>729</v>
      </c>
      <c r="D309" s="1" t="s">
        <v>2948</v>
      </c>
      <c r="E309" s="1" t="s">
        <v>2949</v>
      </c>
      <c r="F309" s="2">
        <v>0.15</v>
      </c>
      <c r="G309" s="1">
        <v>4.3</v>
      </c>
      <c r="H309" s="1">
        <v>106.0</v>
      </c>
      <c r="I309" s="1" t="s">
        <v>2950</v>
      </c>
      <c r="J309" s="1" t="s">
        <v>2951</v>
      </c>
      <c r="K309" s="1" t="s">
        <v>2952</v>
      </c>
      <c r="L309" s="1" t="s">
        <v>2953</v>
      </c>
      <c r="M309" s="1" t="s">
        <v>2954</v>
      </c>
      <c r="N309" s="1" t="s">
        <v>2955</v>
      </c>
      <c r="O309" s="4" t="s">
        <v>2956</v>
      </c>
      <c r="P309" s="4" t="s">
        <v>2957</v>
      </c>
    </row>
    <row r="310">
      <c r="A310" s="1" t="s">
        <v>2958</v>
      </c>
      <c r="B310" s="1" t="s">
        <v>2959</v>
      </c>
      <c r="C310" s="1" t="s">
        <v>194</v>
      </c>
      <c r="D310" s="1" t="s">
        <v>2960</v>
      </c>
      <c r="E310" s="1" t="s">
        <v>281</v>
      </c>
      <c r="F310" s="2">
        <v>0.45</v>
      </c>
      <c r="G310" s="1">
        <v>3.7</v>
      </c>
      <c r="H310" s="1">
        <v>129.0</v>
      </c>
      <c r="I310" s="1" t="s">
        <v>2961</v>
      </c>
      <c r="J310" s="1" t="s">
        <v>2962</v>
      </c>
      <c r="K310" s="1" t="s">
        <v>2963</v>
      </c>
      <c r="L310" s="1" t="s">
        <v>2964</v>
      </c>
      <c r="M310" s="1" t="s">
        <v>2965</v>
      </c>
      <c r="N310" s="1" t="s">
        <v>2966</v>
      </c>
      <c r="O310" s="4" t="s">
        <v>2967</v>
      </c>
      <c r="P310" s="4" t="s">
        <v>2968</v>
      </c>
    </row>
    <row r="311">
      <c r="A311" s="1" t="s">
        <v>2969</v>
      </c>
      <c r="B311" s="1" t="s">
        <v>2970</v>
      </c>
      <c r="C311" s="1" t="s">
        <v>18</v>
      </c>
      <c r="D311" s="1" t="s">
        <v>1825</v>
      </c>
      <c r="E311" s="1" t="s">
        <v>20</v>
      </c>
      <c r="F311" s="2">
        <v>0.66</v>
      </c>
      <c r="G311" s="1">
        <v>4.3</v>
      </c>
      <c r="H311" s="3">
        <v>3049.0</v>
      </c>
      <c r="I311" s="1" t="s">
        <v>2971</v>
      </c>
      <c r="J311" s="1" t="s">
        <v>2972</v>
      </c>
      <c r="K311" s="1" t="s">
        <v>2973</v>
      </c>
      <c r="L311" s="1" t="s">
        <v>2974</v>
      </c>
      <c r="M311" s="1" t="s">
        <v>2975</v>
      </c>
      <c r="N311" s="1" t="s">
        <v>2976</v>
      </c>
      <c r="O311" s="4" t="s">
        <v>2977</v>
      </c>
      <c r="P311" s="4" t="s">
        <v>2978</v>
      </c>
    </row>
    <row r="312">
      <c r="A312" s="1" t="s">
        <v>2979</v>
      </c>
      <c r="B312" s="1" t="s">
        <v>2980</v>
      </c>
      <c r="C312" s="1" t="s">
        <v>194</v>
      </c>
      <c r="D312" s="1" t="s">
        <v>2981</v>
      </c>
      <c r="E312" s="1" t="s">
        <v>2982</v>
      </c>
      <c r="F312" s="2">
        <v>0.35</v>
      </c>
      <c r="G312" s="1">
        <v>4.2</v>
      </c>
      <c r="H312" s="3">
        <v>32840.0</v>
      </c>
      <c r="I312" s="1" t="s">
        <v>2983</v>
      </c>
      <c r="J312" s="1" t="s">
        <v>198</v>
      </c>
      <c r="K312" s="1" t="s">
        <v>199</v>
      </c>
      <c r="L312" s="1" t="s">
        <v>200</v>
      </c>
      <c r="M312" s="1" t="s">
        <v>201</v>
      </c>
      <c r="N312" s="1" t="s">
        <v>202</v>
      </c>
      <c r="O312" s="4" t="s">
        <v>2984</v>
      </c>
      <c r="P312" s="4" t="s">
        <v>2985</v>
      </c>
    </row>
    <row r="313">
      <c r="A313" s="1" t="s">
        <v>2986</v>
      </c>
      <c r="B313" s="1" t="s">
        <v>2987</v>
      </c>
      <c r="C313" s="1" t="s">
        <v>148</v>
      </c>
      <c r="D313" s="1" t="s">
        <v>55</v>
      </c>
      <c r="E313" s="1" t="s">
        <v>43</v>
      </c>
      <c r="F313" s="2">
        <v>0.63</v>
      </c>
      <c r="G313" s="1">
        <v>4.4</v>
      </c>
      <c r="H313" s="1">
        <v>390.0</v>
      </c>
      <c r="I313" s="1" t="s">
        <v>2988</v>
      </c>
      <c r="J313" s="1" t="s">
        <v>2989</v>
      </c>
      <c r="K313" s="1" t="s">
        <v>2990</v>
      </c>
      <c r="L313" s="1" t="s">
        <v>2991</v>
      </c>
      <c r="M313" s="1" t="s">
        <v>2992</v>
      </c>
      <c r="N313" s="1" t="s">
        <v>2993</v>
      </c>
      <c r="O313" s="4" t="s">
        <v>2994</v>
      </c>
      <c r="P313" s="4" t="s">
        <v>2995</v>
      </c>
    </row>
    <row r="314">
      <c r="A314" s="1" t="s">
        <v>2996</v>
      </c>
      <c r="B314" s="1" t="s">
        <v>2997</v>
      </c>
      <c r="C314" s="1" t="s">
        <v>2998</v>
      </c>
      <c r="D314" s="1" t="s">
        <v>2999</v>
      </c>
      <c r="E314" s="1" t="s">
        <v>3000</v>
      </c>
      <c r="F314" s="2">
        <v>0.23</v>
      </c>
      <c r="G314" s="1">
        <v>3.5</v>
      </c>
      <c r="H314" s="1">
        <v>621.0</v>
      </c>
      <c r="I314" s="1" t="s">
        <v>3001</v>
      </c>
      <c r="J314" s="1" t="s">
        <v>3002</v>
      </c>
      <c r="K314" s="1" t="s">
        <v>3003</v>
      </c>
      <c r="L314" s="1" t="s">
        <v>3004</v>
      </c>
      <c r="M314" s="1" t="s">
        <v>3005</v>
      </c>
      <c r="N314" s="1" t="s">
        <v>3006</v>
      </c>
      <c r="O314" s="4" t="s">
        <v>3007</v>
      </c>
      <c r="P314" s="4" t="s">
        <v>3008</v>
      </c>
    </row>
    <row r="315">
      <c r="A315" s="1" t="s">
        <v>3009</v>
      </c>
      <c r="B315" s="1" t="s">
        <v>3010</v>
      </c>
      <c r="C315" s="1" t="s">
        <v>18</v>
      </c>
      <c r="D315" s="1" t="s">
        <v>1905</v>
      </c>
      <c r="E315" s="1" t="s">
        <v>378</v>
      </c>
      <c r="F315" s="2">
        <v>0.78</v>
      </c>
      <c r="G315" s="1">
        <v>4.1</v>
      </c>
      <c r="H315" s="1">
        <v>265.0</v>
      </c>
      <c r="I315" s="1" t="s">
        <v>3011</v>
      </c>
      <c r="J315" s="1" t="s">
        <v>3012</v>
      </c>
      <c r="K315" s="1" t="s">
        <v>3013</v>
      </c>
      <c r="L315" s="1" t="s">
        <v>3014</v>
      </c>
      <c r="M315" s="1" t="s">
        <v>3015</v>
      </c>
      <c r="N315" s="1" t="s">
        <v>3016</v>
      </c>
      <c r="O315" s="4" t="s">
        <v>3017</v>
      </c>
      <c r="P315" s="4" t="s">
        <v>3018</v>
      </c>
    </row>
    <row r="316">
      <c r="A316" s="1" t="s">
        <v>3019</v>
      </c>
      <c r="B316" s="1" t="s">
        <v>3020</v>
      </c>
      <c r="C316" s="1" t="s">
        <v>18</v>
      </c>
      <c r="D316" s="1" t="s">
        <v>367</v>
      </c>
      <c r="E316" s="1" t="s">
        <v>114</v>
      </c>
      <c r="F316" s="2">
        <v>0.61</v>
      </c>
      <c r="G316" s="1">
        <v>4.3</v>
      </c>
      <c r="H316" s="1">
        <v>838.0</v>
      </c>
      <c r="I316" s="1" t="s">
        <v>3021</v>
      </c>
      <c r="J316" s="1" t="s">
        <v>3022</v>
      </c>
      <c r="K316" s="1" t="s">
        <v>3023</v>
      </c>
      <c r="L316" s="1" t="s">
        <v>3024</v>
      </c>
      <c r="M316" s="1" t="s">
        <v>3025</v>
      </c>
      <c r="N316" s="1" t="s">
        <v>3026</v>
      </c>
      <c r="O316" s="4" t="s">
        <v>3027</v>
      </c>
      <c r="P316" s="4" t="s">
        <v>3028</v>
      </c>
    </row>
    <row r="317">
      <c r="A317" s="1" t="s">
        <v>3029</v>
      </c>
      <c r="B317" s="1" t="s">
        <v>3030</v>
      </c>
      <c r="C317" s="1" t="s">
        <v>525</v>
      </c>
      <c r="D317" s="1" t="s">
        <v>3031</v>
      </c>
      <c r="E317" s="1" t="s">
        <v>2127</v>
      </c>
      <c r="F317" s="2">
        <v>0.59</v>
      </c>
      <c r="G317" s="1">
        <v>4.2</v>
      </c>
      <c r="H317" s="1">
        <v>143.0</v>
      </c>
      <c r="I317" s="1" t="s">
        <v>3032</v>
      </c>
      <c r="J317" s="1" t="s">
        <v>3033</v>
      </c>
      <c r="K317" s="1" t="s">
        <v>3034</v>
      </c>
      <c r="L317" s="1" t="s">
        <v>3035</v>
      </c>
      <c r="M317" s="1" t="s">
        <v>3036</v>
      </c>
      <c r="N317" s="1" t="s">
        <v>3037</v>
      </c>
      <c r="O317" s="4" t="s">
        <v>3038</v>
      </c>
      <c r="P317" s="4" t="s">
        <v>3039</v>
      </c>
    </row>
    <row r="318">
      <c r="A318" s="1" t="s">
        <v>3040</v>
      </c>
      <c r="B318" s="1" t="s">
        <v>3041</v>
      </c>
      <c r="C318" s="1" t="s">
        <v>18</v>
      </c>
      <c r="D318" s="1" t="s">
        <v>102</v>
      </c>
      <c r="E318" s="1" t="s">
        <v>142</v>
      </c>
      <c r="F318" s="2">
        <v>0.63</v>
      </c>
      <c r="G318" s="1">
        <v>4.0</v>
      </c>
      <c r="H318" s="1">
        <v>151.0</v>
      </c>
      <c r="I318" s="1" t="s">
        <v>3042</v>
      </c>
      <c r="J318" s="1" t="s">
        <v>3043</v>
      </c>
      <c r="K318" s="1" t="s">
        <v>3044</v>
      </c>
      <c r="L318" s="1" t="s">
        <v>3045</v>
      </c>
      <c r="M318" s="1" t="s">
        <v>3046</v>
      </c>
      <c r="N318" s="1" t="s">
        <v>3047</v>
      </c>
      <c r="O318" s="4" t="s">
        <v>3048</v>
      </c>
      <c r="P318" s="4" t="s">
        <v>3049</v>
      </c>
    </row>
    <row r="319">
      <c r="A319" s="1" t="s">
        <v>3050</v>
      </c>
      <c r="B319" s="1" t="s">
        <v>3051</v>
      </c>
      <c r="C319" s="1" t="s">
        <v>525</v>
      </c>
      <c r="D319" s="1" t="s">
        <v>3052</v>
      </c>
      <c r="E319" s="1" t="s">
        <v>19</v>
      </c>
      <c r="F319" s="2">
        <v>0.38</v>
      </c>
      <c r="G319" s="1">
        <v>3.9</v>
      </c>
      <c r="H319" s="1">
        <v>200.0</v>
      </c>
      <c r="I319" s="1" t="s">
        <v>3053</v>
      </c>
      <c r="J319" s="1" t="s">
        <v>3054</v>
      </c>
      <c r="K319" s="1" t="s">
        <v>3055</v>
      </c>
      <c r="L319" s="1" t="s">
        <v>3056</v>
      </c>
      <c r="M319" s="1" t="s">
        <v>3057</v>
      </c>
      <c r="N319" s="1" t="s">
        <v>3058</v>
      </c>
      <c r="O319" s="4" t="s">
        <v>3059</v>
      </c>
      <c r="P319" s="4" t="s">
        <v>3060</v>
      </c>
    </row>
    <row r="320">
      <c r="A320" s="1" t="s">
        <v>3061</v>
      </c>
      <c r="B320" s="1" t="s">
        <v>3062</v>
      </c>
      <c r="C320" s="1" t="s">
        <v>525</v>
      </c>
      <c r="D320" s="1" t="s">
        <v>3063</v>
      </c>
      <c r="E320" s="1" t="s">
        <v>730</v>
      </c>
      <c r="F320" s="2">
        <v>0.54</v>
      </c>
      <c r="G320" s="1">
        <v>3.3</v>
      </c>
      <c r="H320" s="1">
        <v>227.0</v>
      </c>
      <c r="I320" s="1" t="s">
        <v>3064</v>
      </c>
      <c r="J320" s="1" t="s">
        <v>3065</v>
      </c>
      <c r="K320" s="1" t="s">
        <v>3066</v>
      </c>
      <c r="L320" s="1" t="s">
        <v>3067</v>
      </c>
      <c r="M320" s="1" t="s">
        <v>3068</v>
      </c>
      <c r="N320" s="1" t="s">
        <v>3069</v>
      </c>
      <c r="O320" s="4" t="s">
        <v>3070</v>
      </c>
      <c r="P320" s="4" t="s">
        <v>3071</v>
      </c>
    </row>
    <row r="321">
      <c r="A321" s="1" t="s">
        <v>3072</v>
      </c>
      <c r="B321" s="1" t="s">
        <v>3073</v>
      </c>
      <c r="C321" s="1" t="s">
        <v>525</v>
      </c>
      <c r="D321" s="1" t="s">
        <v>31</v>
      </c>
      <c r="E321" s="1" t="s">
        <v>90</v>
      </c>
      <c r="F321" s="2">
        <v>0.6</v>
      </c>
      <c r="G321" s="1">
        <v>3.8</v>
      </c>
      <c r="H321" s="1">
        <v>538.0</v>
      </c>
      <c r="I321" s="1" t="s">
        <v>3074</v>
      </c>
      <c r="J321" s="1" t="s">
        <v>3075</v>
      </c>
      <c r="K321" s="1" t="s">
        <v>3076</v>
      </c>
      <c r="L321" s="1" t="s">
        <v>3077</v>
      </c>
      <c r="M321" s="1" t="s">
        <v>3078</v>
      </c>
      <c r="N321" s="1" t="s">
        <v>3079</v>
      </c>
      <c r="O321" s="4" t="s">
        <v>3080</v>
      </c>
      <c r="P321" s="4" t="s">
        <v>3081</v>
      </c>
    </row>
    <row r="322">
      <c r="A322" s="1" t="s">
        <v>3082</v>
      </c>
      <c r="B322" s="1" t="s">
        <v>3083</v>
      </c>
      <c r="C322" s="1" t="s">
        <v>148</v>
      </c>
      <c r="D322" s="1" t="s">
        <v>102</v>
      </c>
      <c r="E322" s="1" t="s">
        <v>378</v>
      </c>
      <c r="F322" s="2">
        <v>0.5</v>
      </c>
      <c r="G322" s="1">
        <v>4.0</v>
      </c>
      <c r="H322" s="1">
        <v>171.0</v>
      </c>
      <c r="I322" s="1" t="s">
        <v>3084</v>
      </c>
      <c r="J322" s="1" t="s">
        <v>3085</v>
      </c>
      <c r="K322" s="1" t="s">
        <v>3086</v>
      </c>
      <c r="L322" s="1" t="s">
        <v>3087</v>
      </c>
      <c r="M322" s="1" t="s">
        <v>3088</v>
      </c>
      <c r="N322" s="1" t="s">
        <v>3089</v>
      </c>
      <c r="O322" s="4" t="s">
        <v>3090</v>
      </c>
      <c r="P322" s="4" t="s">
        <v>3091</v>
      </c>
    </row>
    <row r="323">
      <c r="A323" s="1" t="s">
        <v>3092</v>
      </c>
      <c r="B323" s="1" t="s">
        <v>3093</v>
      </c>
      <c r="C323" s="1" t="s">
        <v>194</v>
      </c>
      <c r="D323" s="1" t="s">
        <v>302</v>
      </c>
      <c r="E323" s="1" t="s">
        <v>302</v>
      </c>
      <c r="F323" s="2">
        <v>0.0</v>
      </c>
      <c r="G323" s="1">
        <v>4.3</v>
      </c>
      <c r="H323" s="3">
        <v>27508.0</v>
      </c>
      <c r="I323" s="1" t="s">
        <v>3094</v>
      </c>
      <c r="J323" s="1" t="s">
        <v>3095</v>
      </c>
      <c r="K323" s="1" t="s">
        <v>3096</v>
      </c>
      <c r="L323" s="1" t="s">
        <v>3097</v>
      </c>
      <c r="M323" s="1" t="s">
        <v>3098</v>
      </c>
      <c r="N323" s="1" t="s">
        <v>3099</v>
      </c>
      <c r="O323" s="4" t="s">
        <v>3100</v>
      </c>
      <c r="P323" s="4" t="s">
        <v>3101</v>
      </c>
    </row>
    <row r="324">
      <c r="A324" s="1" t="s">
        <v>3102</v>
      </c>
      <c r="B324" s="1" t="s">
        <v>3103</v>
      </c>
      <c r="C324" s="1" t="s">
        <v>18</v>
      </c>
      <c r="D324" s="1" t="s">
        <v>102</v>
      </c>
      <c r="E324" s="1" t="s">
        <v>55</v>
      </c>
      <c r="F324" s="2">
        <v>0.57</v>
      </c>
      <c r="G324" s="1">
        <v>3.9</v>
      </c>
      <c r="H324" s="3">
        <v>1454.0</v>
      </c>
      <c r="I324" s="1" t="s">
        <v>3104</v>
      </c>
      <c r="J324" s="1" t="s">
        <v>3105</v>
      </c>
      <c r="K324" s="1" t="s">
        <v>3106</v>
      </c>
      <c r="L324" s="1" t="s">
        <v>3107</v>
      </c>
      <c r="M324" s="1" t="s">
        <v>3108</v>
      </c>
      <c r="N324" s="1" t="s">
        <v>3109</v>
      </c>
      <c r="O324" s="4" t="s">
        <v>3110</v>
      </c>
      <c r="P324" s="4" t="s">
        <v>3111</v>
      </c>
    </row>
    <row r="325">
      <c r="A325" s="1" t="s">
        <v>3112</v>
      </c>
      <c r="B325" s="1" t="s">
        <v>3113</v>
      </c>
      <c r="C325" s="1" t="s">
        <v>194</v>
      </c>
      <c r="D325" s="1" t="s">
        <v>2559</v>
      </c>
      <c r="E325" s="1" t="s">
        <v>3114</v>
      </c>
      <c r="F325" s="2">
        <v>0.52</v>
      </c>
      <c r="G325" s="1">
        <v>4.2</v>
      </c>
      <c r="H325" s="3">
        <v>2951.0</v>
      </c>
      <c r="I325" s="1" t="s">
        <v>3115</v>
      </c>
      <c r="J325" s="1" t="s">
        <v>3116</v>
      </c>
      <c r="K325" s="1" t="s">
        <v>3117</v>
      </c>
      <c r="L325" s="1" t="s">
        <v>3118</v>
      </c>
      <c r="M325" s="1" t="s">
        <v>3119</v>
      </c>
      <c r="N325" s="1" t="s">
        <v>3120</v>
      </c>
      <c r="O325" s="4" t="s">
        <v>3121</v>
      </c>
      <c r="P325" s="4" t="s">
        <v>3122</v>
      </c>
    </row>
    <row r="326">
      <c r="A326" s="1" t="s">
        <v>3123</v>
      </c>
      <c r="B326" s="1" t="s">
        <v>3124</v>
      </c>
      <c r="C326" s="1" t="s">
        <v>18</v>
      </c>
      <c r="D326" s="1" t="s">
        <v>207</v>
      </c>
      <c r="E326" s="1" t="s">
        <v>114</v>
      </c>
      <c r="F326" s="2">
        <v>0.75</v>
      </c>
      <c r="G326" s="1">
        <v>5.0</v>
      </c>
      <c r="I326" s="1" t="s">
        <v>3125</v>
      </c>
      <c r="J326" s="1" t="s">
        <v>3126</v>
      </c>
      <c r="K326" s="1" t="s">
        <v>3127</v>
      </c>
      <c r="L326" s="1" t="s">
        <v>3128</v>
      </c>
      <c r="M326" s="1" t="s">
        <v>3129</v>
      </c>
      <c r="N326" s="1" t="s">
        <v>3130</v>
      </c>
      <c r="O326" s="4" t="s">
        <v>3131</v>
      </c>
      <c r="P326" s="4" t="s">
        <v>3132</v>
      </c>
    </row>
    <row r="327">
      <c r="A327" s="1" t="s">
        <v>3133</v>
      </c>
      <c r="B327" s="1" t="s">
        <v>3134</v>
      </c>
      <c r="C327" s="1" t="s">
        <v>194</v>
      </c>
      <c r="D327" s="1" t="s">
        <v>3135</v>
      </c>
      <c r="E327" s="1" t="s">
        <v>3136</v>
      </c>
      <c r="F327" s="2">
        <v>0.11</v>
      </c>
      <c r="G327" s="1">
        <v>4.1</v>
      </c>
      <c r="H327" s="3">
        <v>6753.0</v>
      </c>
      <c r="I327" s="1" t="s">
        <v>3137</v>
      </c>
      <c r="J327" s="1" t="s">
        <v>2106</v>
      </c>
      <c r="K327" s="1" t="s">
        <v>2107</v>
      </c>
      <c r="L327" s="1" t="s">
        <v>2108</v>
      </c>
      <c r="M327" s="1" t="s">
        <v>2109</v>
      </c>
      <c r="N327" s="1" t="s">
        <v>2110</v>
      </c>
      <c r="O327" s="4" t="s">
        <v>3138</v>
      </c>
      <c r="P327" s="4" t="s">
        <v>3139</v>
      </c>
    </row>
    <row r="328">
      <c r="A328" s="1" t="s">
        <v>3140</v>
      </c>
      <c r="B328" s="1" t="s">
        <v>3141</v>
      </c>
      <c r="C328" s="1" t="s">
        <v>194</v>
      </c>
      <c r="D328" s="1" t="s">
        <v>3142</v>
      </c>
      <c r="E328" s="1" t="s">
        <v>3143</v>
      </c>
      <c r="F328" s="2">
        <v>0.51</v>
      </c>
      <c r="G328" s="1">
        <v>3.9</v>
      </c>
      <c r="H328" s="3">
        <v>3518.0</v>
      </c>
      <c r="I328" s="1" t="s">
        <v>3144</v>
      </c>
      <c r="J328" s="1" t="s">
        <v>3145</v>
      </c>
      <c r="K328" s="1" t="s">
        <v>3146</v>
      </c>
      <c r="L328" s="1" t="s">
        <v>3147</v>
      </c>
      <c r="M328" s="1" t="s">
        <v>3148</v>
      </c>
      <c r="N328" s="1" t="s">
        <v>3149</v>
      </c>
      <c r="O328" s="4" t="s">
        <v>3150</v>
      </c>
      <c r="P328" s="4" t="s">
        <v>3151</v>
      </c>
    </row>
    <row r="329">
      <c r="A329" s="1" t="s">
        <v>3152</v>
      </c>
      <c r="B329" s="1" t="s">
        <v>3153</v>
      </c>
      <c r="C329" s="1" t="s">
        <v>194</v>
      </c>
      <c r="D329" s="1" t="s">
        <v>3154</v>
      </c>
      <c r="E329" s="1" t="s">
        <v>3155</v>
      </c>
      <c r="F329" s="2">
        <v>0.46</v>
      </c>
      <c r="G329" s="1">
        <v>4.2</v>
      </c>
      <c r="H329" s="3">
        <v>1510.0</v>
      </c>
      <c r="I329" s="1" t="s">
        <v>3156</v>
      </c>
      <c r="J329" s="1" t="s">
        <v>2939</v>
      </c>
      <c r="K329" s="1" t="s">
        <v>2940</v>
      </c>
      <c r="L329" s="1" t="s">
        <v>2941</v>
      </c>
      <c r="M329" s="1" t="s">
        <v>2942</v>
      </c>
      <c r="N329" s="1" t="s">
        <v>2943</v>
      </c>
      <c r="O329" s="4" t="s">
        <v>3157</v>
      </c>
      <c r="P329" s="4" t="s">
        <v>3158</v>
      </c>
    </row>
    <row r="330">
      <c r="A330" s="1" t="s">
        <v>3159</v>
      </c>
      <c r="B330" s="1" t="s">
        <v>3160</v>
      </c>
      <c r="C330" s="1" t="s">
        <v>18</v>
      </c>
      <c r="D330" s="1" t="s">
        <v>32</v>
      </c>
      <c r="E330" s="1" t="s">
        <v>114</v>
      </c>
      <c r="F330" s="2">
        <v>0.65</v>
      </c>
      <c r="G330" s="1">
        <v>4.3</v>
      </c>
      <c r="H330" s="1">
        <v>838.0</v>
      </c>
      <c r="I330" s="1" t="s">
        <v>3161</v>
      </c>
      <c r="J330" s="1" t="s">
        <v>3022</v>
      </c>
      <c r="K330" s="1" t="s">
        <v>3023</v>
      </c>
      <c r="L330" s="1" t="s">
        <v>3024</v>
      </c>
      <c r="M330" s="1" t="s">
        <v>3025</v>
      </c>
      <c r="N330" s="1" t="s">
        <v>3026</v>
      </c>
      <c r="O330" s="4" t="s">
        <v>3162</v>
      </c>
      <c r="P330" s="4" t="s">
        <v>3163</v>
      </c>
    </row>
    <row r="331">
      <c r="A331" s="1" t="s">
        <v>3164</v>
      </c>
      <c r="B331" s="1" t="s">
        <v>3165</v>
      </c>
      <c r="C331" s="1" t="s">
        <v>525</v>
      </c>
      <c r="D331" s="1" t="s">
        <v>3166</v>
      </c>
      <c r="E331" s="1" t="s">
        <v>90</v>
      </c>
      <c r="F331" s="2">
        <v>0.61</v>
      </c>
      <c r="G331" s="1">
        <v>3.8</v>
      </c>
      <c r="H331" s="1">
        <v>136.0</v>
      </c>
      <c r="I331" s="1" t="s">
        <v>3167</v>
      </c>
      <c r="J331" s="1" t="s">
        <v>3168</v>
      </c>
      <c r="K331" s="1" t="s">
        <v>3169</v>
      </c>
      <c r="L331" s="1" t="s">
        <v>3170</v>
      </c>
      <c r="M331" s="1" t="s">
        <v>3171</v>
      </c>
      <c r="N331" s="1" t="s">
        <v>3172</v>
      </c>
      <c r="O331" s="4" t="s">
        <v>3173</v>
      </c>
      <c r="P331" s="4" t="s">
        <v>3174</v>
      </c>
    </row>
    <row r="332">
      <c r="A332" s="1" t="s">
        <v>3175</v>
      </c>
      <c r="B332" s="1" t="s">
        <v>3176</v>
      </c>
      <c r="C332" s="1" t="s">
        <v>2185</v>
      </c>
      <c r="D332" s="1" t="s">
        <v>888</v>
      </c>
      <c r="E332" s="1" t="s">
        <v>1683</v>
      </c>
      <c r="F332" s="2">
        <v>0.48</v>
      </c>
      <c r="G332" s="1">
        <v>4.3</v>
      </c>
      <c r="H332" s="1">
        <v>301.0</v>
      </c>
      <c r="I332" s="1" t="s">
        <v>3177</v>
      </c>
      <c r="J332" s="1" t="s">
        <v>3178</v>
      </c>
      <c r="K332" s="1" t="s">
        <v>3179</v>
      </c>
      <c r="L332" s="1" t="s">
        <v>3180</v>
      </c>
      <c r="M332" s="1" t="s">
        <v>3181</v>
      </c>
      <c r="N332" s="1" t="s">
        <v>3182</v>
      </c>
      <c r="O332" s="4" t="s">
        <v>3183</v>
      </c>
      <c r="P332" s="4" t="s">
        <v>3184</v>
      </c>
    </row>
    <row r="333">
      <c r="A333" s="1" t="s">
        <v>3185</v>
      </c>
      <c r="B333" s="1" t="s">
        <v>3186</v>
      </c>
      <c r="C333" s="1" t="s">
        <v>18</v>
      </c>
      <c r="D333" s="1" t="s">
        <v>3187</v>
      </c>
      <c r="E333" s="1" t="s">
        <v>43</v>
      </c>
      <c r="F333" s="2">
        <v>0.2</v>
      </c>
      <c r="G333" s="1">
        <v>4.4</v>
      </c>
      <c r="H333" s="3">
        <v>19763.0</v>
      </c>
      <c r="I333" s="1" t="s">
        <v>3188</v>
      </c>
      <c r="J333" s="1" t="s">
        <v>3189</v>
      </c>
      <c r="K333" s="1" t="s">
        <v>3190</v>
      </c>
      <c r="L333" s="1" t="s">
        <v>3191</v>
      </c>
      <c r="M333" s="1" t="s">
        <v>3192</v>
      </c>
      <c r="N333" s="1" t="s">
        <v>3193</v>
      </c>
      <c r="O333" s="4" t="s">
        <v>3194</v>
      </c>
      <c r="P333" s="4" t="s">
        <v>3195</v>
      </c>
    </row>
    <row r="334">
      <c r="A334" s="1" t="s">
        <v>3196</v>
      </c>
      <c r="B334" s="1" t="s">
        <v>3197</v>
      </c>
      <c r="C334" s="1" t="s">
        <v>194</v>
      </c>
      <c r="D334" s="1" t="s">
        <v>3198</v>
      </c>
      <c r="E334" s="1" t="s">
        <v>3136</v>
      </c>
      <c r="F334" s="2">
        <v>0.33</v>
      </c>
      <c r="G334" s="1">
        <v>4.3</v>
      </c>
      <c r="H334" s="3">
        <v>21252.0</v>
      </c>
      <c r="I334" s="1" t="s">
        <v>3199</v>
      </c>
      <c r="J334" s="1" t="s">
        <v>3200</v>
      </c>
      <c r="K334" s="1" t="s">
        <v>3201</v>
      </c>
      <c r="L334" s="1" t="s">
        <v>3202</v>
      </c>
      <c r="M334" s="1" t="s">
        <v>3203</v>
      </c>
      <c r="N334" s="1" t="s">
        <v>3204</v>
      </c>
      <c r="O334" s="4" t="s">
        <v>3205</v>
      </c>
      <c r="P334" s="4" t="s">
        <v>3206</v>
      </c>
    </row>
    <row r="335">
      <c r="A335" s="1" t="s">
        <v>3207</v>
      </c>
      <c r="B335" s="1" t="s">
        <v>3208</v>
      </c>
      <c r="C335" s="1" t="s">
        <v>18</v>
      </c>
      <c r="D335" s="1" t="s">
        <v>102</v>
      </c>
      <c r="E335" s="1" t="s">
        <v>142</v>
      </c>
      <c r="F335" s="2">
        <v>0.63</v>
      </c>
      <c r="G335" s="1">
        <v>4.3</v>
      </c>
      <c r="H335" s="3">
        <v>1902.0</v>
      </c>
      <c r="I335" s="1" t="s">
        <v>3209</v>
      </c>
      <c r="J335" s="1" t="s">
        <v>3210</v>
      </c>
      <c r="K335" s="1" t="s">
        <v>3211</v>
      </c>
      <c r="L335" s="1" t="s">
        <v>3212</v>
      </c>
      <c r="M335" s="1" t="s">
        <v>3213</v>
      </c>
      <c r="N335" s="1" t="s">
        <v>3214</v>
      </c>
      <c r="O335" s="4" t="s">
        <v>3215</v>
      </c>
      <c r="P335" s="4" t="s">
        <v>3216</v>
      </c>
    </row>
    <row r="336">
      <c r="A336" s="1" t="s">
        <v>3217</v>
      </c>
      <c r="B336" s="1" t="s">
        <v>3218</v>
      </c>
      <c r="C336" s="1" t="s">
        <v>3219</v>
      </c>
      <c r="D336" s="1" t="s">
        <v>236</v>
      </c>
      <c r="E336" s="1" t="s">
        <v>303</v>
      </c>
      <c r="F336" s="2">
        <v>0.91</v>
      </c>
      <c r="G336" s="1">
        <v>4.2</v>
      </c>
      <c r="H336" s="3">
        <v>13937.0</v>
      </c>
      <c r="I336" s="1" t="s">
        <v>3220</v>
      </c>
      <c r="J336" s="1" t="s">
        <v>3221</v>
      </c>
      <c r="K336" s="1" t="s">
        <v>3222</v>
      </c>
      <c r="L336" s="1" t="s">
        <v>3223</v>
      </c>
      <c r="M336" s="1" t="s">
        <v>3224</v>
      </c>
      <c r="N336" s="1" t="s">
        <v>3225</v>
      </c>
      <c r="O336" s="4" t="s">
        <v>3226</v>
      </c>
      <c r="P336" s="4" t="s">
        <v>3227</v>
      </c>
    </row>
    <row r="337">
      <c r="A337" s="1" t="s">
        <v>3228</v>
      </c>
      <c r="B337" s="1" t="s">
        <v>3229</v>
      </c>
      <c r="C337" s="1" t="s">
        <v>3219</v>
      </c>
      <c r="D337" s="1" t="s">
        <v>3230</v>
      </c>
      <c r="E337" s="1" t="s">
        <v>1283</v>
      </c>
      <c r="F337" s="2">
        <v>0.8</v>
      </c>
      <c r="G337" s="1">
        <v>4.3</v>
      </c>
      <c r="H337" s="3">
        <v>27696.0</v>
      </c>
      <c r="I337" s="1" t="s">
        <v>3231</v>
      </c>
      <c r="J337" s="1" t="s">
        <v>3232</v>
      </c>
      <c r="K337" s="1" t="s">
        <v>3233</v>
      </c>
      <c r="L337" s="1" t="s">
        <v>3234</v>
      </c>
      <c r="M337" s="1" t="s">
        <v>3235</v>
      </c>
      <c r="N337" s="1" t="s">
        <v>3236</v>
      </c>
      <c r="O337" s="4" t="s">
        <v>3237</v>
      </c>
      <c r="P337" s="4" t="s">
        <v>3238</v>
      </c>
    </row>
    <row r="338">
      <c r="A338" s="1" t="s">
        <v>3239</v>
      </c>
      <c r="B338" s="1" t="s">
        <v>3240</v>
      </c>
      <c r="C338" s="1" t="s">
        <v>3219</v>
      </c>
      <c r="D338" s="1" t="s">
        <v>324</v>
      </c>
      <c r="E338" s="1" t="s">
        <v>3241</v>
      </c>
      <c r="F338" s="2">
        <v>0.75</v>
      </c>
      <c r="G338" s="1">
        <v>3.8</v>
      </c>
      <c r="H338" s="3">
        <v>17831.0</v>
      </c>
      <c r="I338" s="1" t="s">
        <v>3242</v>
      </c>
      <c r="J338" s="1" t="s">
        <v>3243</v>
      </c>
      <c r="K338" s="1" t="s">
        <v>3244</v>
      </c>
      <c r="L338" s="1" t="s">
        <v>3245</v>
      </c>
      <c r="M338" s="1" t="s">
        <v>3246</v>
      </c>
      <c r="N338" s="1" t="s">
        <v>3247</v>
      </c>
      <c r="O338" s="4" t="s">
        <v>3248</v>
      </c>
      <c r="P338" s="4" t="s">
        <v>3249</v>
      </c>
    </row>
    <row r="339">
      <c r="A339" s="1" t="s">
        <v>3250</v>
      </c>
      <c r="B339" s="1" t="s">
        <v>3251</v>
      </c>
      <c r="C339" s="1" t="s">
        <v>3252</v>
      </c>
      <c r="D339" s="1" t="s">
        <v>3253</v>
      </c>
      <c r="E339" s="1" t="s">
        <v>548</v>
      </c>
      <c r="F339" s="2">
        <v>0.07</v>
      </c>
      <c r="G339" s="1">
        <v>4.3</v>
      </c>
      <c r="H339" s="1" t="s">
        <v>3254</v>
      </c>
      <c r="I339" s="1" t="s">
        <v>3255</v>
      </c>
      <c r="J339" s="1" t="s">
        <v>3256</v>
      </c>
      <c r="K339" s="1" t="s">
        <v>3257</v>
      </c>
      <c r="L339" s="1" t="s">
        <v>3258</v>
      </c>
      <c r="M339" s="1" t="s">
        <v>3259</v>
      </c>
      <c r="N339" s="1" t="s">
        <v>3260</v>
      </c>
      <c r="O339" s="4" t="s">
        <v>3261</v>
      </c>
      <c r="P339" s="4" t="s">
        <v>3262</v>
      </c>
    </row>
    <row r="340">
      <c r="A340" s="1" t="s">
        <v>3263</v>
      </c>
      <c r="B340" s="1" t="s">
        <v>3264</v>
      </c>
      <c r="C340" s="1" t="s">
        <v>3265</v>
      </c>
      <c r="D340" s="1" t="s">
        <v>3266</v>
      </c>
      <c r="E340" s="1" t="s">
        <v>2630</v>
      </c>
      <c r="F340" s="2">
        <v>0.28</v>
      </c>
      <c r="G340" s="1">
        <v>4.0</v>
      </c>
      <c r="H340" s="3">
        <v>7807.0</v>
      </c>
      <c r="I340" s="1" t="s">
        <v>3267</v>
      </c>
      <c r="J340" s="1" t="s">
        <v>3268</v>
      </c>
      <c r="K340" s="1" t="s">
        <v>3269</v>
      </c>
      <c r="L340" s="1" t="s">
        <v>3270</v>
      </c>
      <c r="M340" s="1" t="s">
        <v>3271</v>
      </c>
      <c r="N340" s="1" t="s">
        <v>3272</v>
      </c>
      <c r="O340" s="4" t="s">
        <v>3273</v>
      </c>
      <c r="P340" s="4" t="s">
        <v>3274</v>
      </c>
    </row>
    <row r="341">
      <c r="A341" s="1" t="s">
        <v>3275</v>
      </c>
      <c r="B341" s="1" t="s">
        <v>3276</v>
      </c>
      <c r="C341" s="1" t="s">
        <v>3265</v>
      </c>
      <c r="D341" s="1" t="s">
        <v>3277</v>
      </c>
      <c r="E341" s="1" t="s">
        <v>3277</v>
      </c>
      <c r="F341" s="2">
        <v>0.0</v>
      </c>
      <c r="G341" s="1">
        <v>4.3</v>
      </c>
      <c r="H341" s="3">
        <v>17415.0</v>
      </c>
      <c r="I341" s="1" t="s">
        <v>3278</v>
      </c>
      <c r="J341" s="1" t="s">
        <v>3279</v>
      </c>
      <c r="K341" s="1" t="s">
        <v>3280</v>
      </c>
      <c r="L341" s="1" t="s">
        <v>3281</v>
      </c>
      <c r="M341" s="1" t="s">
        <v>3282</v>
      </c>
      <c r="N341" s="1" t="s">
        <v>3283</v>
      </c>
      <c r="O341" s="4" t="s">
        <v>3284</v>
      </c>
      <c r="P341" s="4" t="s">
        <v>3285</v>
      </c>
    </row>
    <row r="342">
      <c r="A342" s="1" t="s">
        <v>3286</v>
      </c>
      <c r="B342" s="1" t="s">
        <v>3287</v>
      </c>
      <c r="C342" s="1" t="s">
        <v>3265</v>
      </c>
      <c r="D342" s="1" t="s">
        <v>3277</v>
      </c>
      <c r="E342" s="1" t="s">
        <v>3277</v>
      </c>
      <c r="F342" s="2">
        <v>0.0</v>
      </c>
      <c r="G342" s="1">
        <v>4.3</v>
      </c>
      <c r="H342" s="3">
        <v>17415.0</v>
      </c>
      <c r="I342" s="1" t="s">
        <v>3288</v>
      </c>
      <c r="J342" s="1" t="s">
        <v>3279</v>
      </c>
      <c r="K342" s="1" t="s">
        <v>3280</v>
      </c>
      <c r="L342" s="1" t="s">
        <v>3281</v>
      </c>
      <c r="M342" s="1" t="s">
        <v>3282</v>
      </c>
      <c r="N342" s="1" t="s">
        <v>3283</v>
      </c>
      <c r="O342" s="4" t="s">
        <v>3289</v>
      </c>
      <c r="P342" s="4" t="s">
        <v>3290</v>
      </c>
    </row>
    <row r="343">
      <c r="A343" s="1" t="s">
        <v>3291</v>
      </c>
      <c r="B343" s="1" t="s">
        <v>3292</v>
      </c>
      <c r="C343" s="1" t="s">
        <v>3265</v>
      </c>
      <c r="D343" s="1" t="s">
        <v>3266</v>
      </c>
      <c r="E343" s="1" t="s">
        <v>2630</v>
      </c>
      <c r="F343" s="2">
        <v>0.28</v>
      </c>
      <c r="G343" s="1">
        <v>4.0</v>
      </c>
      <c r="H343" s="3">
        <v>7807.0</v>
      </c>
      <c r="I343" s="1" t="s">
        <v>3267</v>
      </c>
      <c r="J343" s="1" t="s">
        <v>3268</v>
      </c>
      <c r="K343" s="1" t="s">
        <v>3269</v>
      </c>
      <c r="L343" s="1" t="s">
        <v>3270</v>
      </c>
      <c r="M343" s="1" t="s">
        <v>3271</v>
      </c>
      <c r="N343" s="1" t="s">
        <v>3272</v>
      </c>
      <c r="O343" s="4" t="s">
        <v>3293</v>
      </c>
      <c r="P343" s="4" t="s">
        <v>3294</v>
      </c>
    </row>
    <row r="344">
      <c r="A344" s="1" t="s">
        <v>3295</v>
      </c>
      <c r="B344" s="1" t="s">
        <v>3296</v>
      </c>
      <c r="C344" s="1" t="s">
        <v>3265</v>
      </c>
      <c r="D344" s="1" t="s">
        <v>3266</v>
      </c>
      <c r="E344" s="1" t="s">
        <v>2630</v>
      </c>
      <c r="F344" s="2">
        <v>0.28</v>
      </c>
      <c r="G344" s="1">
        <v>4.0</v>
      </c>
      <c r="H344" s="3">
        <v>7807.0</v>
      </c>
      <c r="I344" s="1" t="s">
        <v>3267</v>
      </c>
      <c r="J344" s="1" t="s">
        <v>3268</v>
      </c>
      <c r="K344" s="1" t="s">
        <v>3269</v>
      </c>
      <c r="L344" s="1" t="s">
        <v>3270</v>
      </c>
      <c r="M344" s="1" t="s">
        <v>3271</v>
      </c>
      <c r="N344" s="1" t="s">
        <v>3272</v>
      </c>
      <c r="O344" s="4" t="s">
        <v>3297</v>
      </c>
      <c r="P344" s="4" t="s">
        <v>3298</v>
      </c>
    </row>
    <row r="345">
      <c r="A345" s="1" t="s">
        <v>3299</v>
      </c>
      <c r="B345" s="1" t="s">
        <v>3300</v>
      </c>
      <c r="C345" s="1" t="s">
        <v>3301</v>
      </c>
      <c r="D345" s="1" t="s">
        <v>3302</v>
      </c>
      <c r="E345" s="1" t="s">
        <v>78</v>
      </c>
      <c r="F345" s="2">
        <v>0.43</v>
      </c>
      <c r="G345" s="1">
        <v>4.4</v>
      </c>
      <c r="H345" s="3">
        <v>67259.0</v>
      </c>
      <c r="I345" s="1" t="s">
        <v>3303</v>
      </c>
      <c r="J345" s="1" t="s">
        <v>3304</v>
      </c>
      <c r="K345" s="1" t="s">
        <v>3305</v>
      </c>
      <c r="L345" s="1" t="s">
        <v>3306</v>
      </c>
      <c r="M345" s="1" t="s">
        <v>3307</v>
      </c>
      <c r="N345" s="1" t="s">
        <v>3308</v>
      </c>
      <c r="O345" s="4" t="s">
        <v>3309</v>
      </c>
      <c r="P345" s="4" t="s">
        <v>3310</v>
      </c>
    </row>
    <row r="346">
      <c r="A346" s="1" t="s">
        <v>3311</v>
      </c>
      <c r="B346" s="1" t="s">
        <v>3312</v>
      </c>
      <c r="C346" s="1" t="s">
        <v>3219</v>
      </c>
      <c r="D346" s="1" t="s">
        <v>3313</v>
      </c>
      <c r="E346" s="1" t="s">
        <v>2220</v>
      </c>
      <c r="F346" s="2">
        <v>0.62</v>
      </c>
      <c r="G346" s="1">
        <v>4.1</v>
      </c>
      <c r="H346" s="3">
        <v>10689.0</v>
      </c>
      <c r="I346" s="1" t="s">
        <v>3314</v>
      </c>
      <c r="J346" s="1" t="s">
        <v>3315</v>
      </c>
      <c r="K346" s="1" t="s">
        <v>3316</v>
      </c>
      <c r="L346" s="1" t="s">
        <v>3317</v>
      </c>
      <c r="M346" s="1" t="s">
        <v>3318</v>
      </c>
      <c r="N346" s="1" t="s">
        <v>3319</v>
      </c>
      <c r="O346" s="4" t="s">
        <v>3320</v>
      </c>
      <c r="P346" s="4" t="s">
        <v>3321</v>
      </c>
    </row>
    <row r="347">
      <c r="A347" s="1" t="s">
        <v>3322</v>
      </c>
      <c r="B347" s="1" t="s">
        <v>3323</v>
      </c>
      <c r="C347" s="1" t="s">
        <v>3324</v>
      </c>
      <c r="D347" s="1" t="s">
        <v>888</v>
      </c>
      <c r="E347" s="1" t="s">
        <v>479</v>
      </c>
      <c r="F347" s="2">
        <v>0.19</v>
      </c>
      <c r="G347" s="1">
        <v>4.0</v>
      </c>
      <c r="H347" s="1" t="s">
        <v>3325</v>
      </c>
      <c r="I347" s="1" t="s">
        <v>3326</v>
      </c>
      <c r="J347" s="1" t="s">
        <v>3327</v>
      </c>
      <c r="K347" s="1" t="s">
        <v>3328</v>
      </c>
      <c r="L347" s="1" t="s">
        <v>3329</v>
      </c>
      <c r="M347" s="1" t="s">
        <v>3330</v>
      </c>
      <c r="N347" s="1" t="s">
        <v>3331</v>
      </c>
      <c r="O347" s="4" t="s">
        <v>3332</v>
      </c>
      <c r="P347" s="4" t="s">
        <v>3333</v>
      </c>
    </row>
    <row r="348">
      <c r="A348" s="1" t="s">
        <v>3334</v>
      </c>
      <c r="B348" s="1" t="s">
        <v>3335</v>
      </c>
      <c r="C348" s="1" t="s">
        <v>3219</v>
      </c>
      <c r="D348" s="1" t="s">
        <v>625</v>
      </c>
      <c r="E348" s="1" t="s">
        <v>3336</v>
      </c>
      <c r="F348" s="2">
        <v>0.79</v>
      </c>
      <c r="G348" s="1">
        <v>3.9</v>
      </c>
      <c r="H348" s="3">
        <v>21796.0</v>
      </c>
      <c r="I348" s="1" t="s">
        <v>3337</v>
      </c>
      <c r="J348" s="1" t="s">
        <v>3338</v>
      </c>
      <c r="K348" s="1" t="s">
        <v>3339</v>
      </c>
      <c r="L348" s="1" t="s">
        <v>3340</v>
      </c>
      <c r="M348" s="1" t="s">
        <v>3341</v>
      </c>
      <c r="N348" s="1" t="s">
        <v>3342</v>
      </c>
      <c r="O348" s="4" t="s">
        <v>3343</v>
      </c>
      <c r="P348" s="4" t="s">
        <v>3344</v>
      </c>
    </row>
    <row r="349">
      <c r="A349" s="1" t="s">
        <v>3345</v>
      </c>
      <c r="B349" s="1" t="s">
        <v>3346</v>
      </c>
      <c r="C349" s="1" t="s">
        <v>3347</v>
      </c>
      <c r="D349" s="1" t="s">
        <v>378</v>
      </c>
      <c r="E349" s="1" t="s">
        <v>114</v>
      </c>
      <c r="F349" s="2">
        <v>0.4</v>
      </c>
      <c r="G349" s="1">
        <v>4.1</v>
      </c>
      <c r="H349" s="1" t="s">
        <v>3348</v>
      </c>
      <c r="I349" s="1" t="s">
        <v>3349</v>
      </c>
      <c r="J349" s="1" t="s">
        <v>3350</v>
      </c>
      <c r="K349" s="1" t="s">
        <v>3351</v>
      </c>
      <c r="L349" s="1" t="s">
        <v>3352</v>
      </c>
      <c r="M349" s="1" t="s">
        <v>3353</v>
      </c>
      <c r="N349" s="1" t="s">
        <v>3354</v>
      </c>
      <c r="O349" s="4" t="s">
        <v>3355</v>
      </c>
      <c r="P349" s="4" t="s">
        <v>3356</v>
      </c>
    </row>
    <row r="350">
      <c r="A350" s="1" t="s">
        <v>3357</v>
      </c>
      <c r="B350" s="1" t="s">
        <v>3358</v>
      </c>
      <c r="C350" s="1" t="s">
        <v>3265</v>
      </c>
      <c r="D350" s="1" t="s">
        <v>3359</v>
      </c>
      <c r="E350" s="1" t="s">
        <v>3360</v>
      </c>
      <c r="F350" s="2">
        <v>0.21</v>
      </c>
      <c r="G350" s="1">
        <v>4.2</v>
      </c>
      <c r="H350" s="1">
        <v>284.0</v>
      </c>
      <c r="I350" s="1" t="s">
        <v>3361</v>
      </c>
      <c r="J350" s="1" t="s">
        <v>3362</v>
      </c>
      <c r="K350" s="1" t="s">
        <v>3363</v>
      </c>
      <c r="L350" s="1" t="s">
        <v>3364</v>
      </c>
      <c r="M350" s="1" t="s">
        <v>3365</v>
      </c>
      <c r="N350" s="1" t="s">
        <v>3366</v>
      </c>
      <c r="O350" s="4" t="s">
        <v>3367</v>
      </c>
      <c r="P350" s="4" t="s">
        <v>3368</v>
      </c>
    </row>
    <row r="351">
      <c r="A351" s="1" t="s">
        <v>3369</v>
      </c>
      <c r="B351" s="1" t="s">
        <v>3370</v>
      </c>
      <c r="C351" s="1" t="s">
        <v>3347</v>
      </c>
      <c r="D351" s="1" t="s">
        <v>378</v>
      </c>
      <c r="E351" s="1" t="s">
        <v>1683</v>
      </c>
      <c r="F351" s="2">
        <v>0.76</v>
      </c>
      <c r="G351" s="1">
        <v>3.9</v>
      </c>
      <c r="H351" s="3">
        <v>58162.0</v>
      </c>
      <c r="I351" s="1" t="s">
        <v>3371</v>
      </c>
      <c r="J351" s="1" t="s">
        <v>3372</v>
      </c>
      <c r="K351" s="1" t="s">
        <v>3373</v>
      </c>
      <c r="L351" s="1" t="s">
        <v>3374</v>
      </c>
      <c r="M351" s="1" t="s">
        <v>3375</v>
      </c>
      <c r="N351" s="1" t="s">
        <v>3376</v>
      </c>
      <c r="O351" s="4" t="s">
        <v>3377</v>
      </c>
      <c r="P351" s="4" t="s">
        <v>3378</v>
      </c>
    </row>
    <row r="352">
      <c r="A352" s="1" t="s">
        <v>3379</v>
      </c>
      <c r="B352" s="1" t="s">
        <v>3380</v>
      </c>
      <c r="C352" s="1" t="s">
        <v>3265</v>
      </c>
      <c r="D352" s="1" t="s">
        <v>2630</v>
      </c>
      <c r="E352" s="1" t="s">
        <v>3360</v>
      </c>
      <c r="F352" s="2">
        <v>0.25</v>
      </c>
      <c r="G352" s="1">
        <v>4.0</v>
      </c>
      <c r="H352" s="3">
        <v>12796.0</v>
      </c>
      <c r="I352" s="1" t="s">
        <v>3381</v>
      </c>
      <c r="J352" s="1" t="s">
        <v>3382</v>
      </c>
      <c r="K352" s="1" t="s">
        <v>3383</v>
      </c>
      <c r="L352" s="1" t="s">
        <v>3384</v>
      </c>
      <c r="M352" s="1" t="s">
        <v>3385</v>
      </c>
      <c r="N352" s="1" t="s">
        <v>3386</v>
      </c>
      <c r="O352" s="4" t="s">
        <v>3387</v>
      </c>
      <c r="P352" s="4" t="s">
        <v>3388</v>
      </c>
    </row>
    <row r="353">
      <c r="A353" s="1" t="s">
        <v>3389</v>
      </c>
      <c r="B353" s="1" t="s">
        <v>3390</v>
      </c>
      <c r="C353" s="1" t="s">
        <v>3391</v>
      </c>
      <c r="D353" s="1" t="s">
        <v>32</v>
      </c>
      <c r="E353" s="1" t="s">
        <v>888</v>
      </c>
      <c r="F353" s="2">
        <v>0.73</v>
      </c>
      <c r="G353" s="1">
        <v>4.0</v>
      </c>
      <c r="H353" s="3">
        <v>14282.0</v>
      </c>
      <c r="I353" s="1" t="s">
        <v>3392</v>
      </c>
      <c r="J353" s="1" t="s">
        <v>3393</v>
      </c>
      <c r="K353" s="1" t="s">
        <v>3394</v>
      </c>
      <c r="L353" s="1" t="s">
        <v>3395</v>
      </c>
      <c r="M353" s="1" t="s">
        <v>3396</v>
      </c>
      <c r="N353" s="1" t="s">
        <v>3397</v>
      </c>
      <c r="O353" s="4" t="s">
        <v>3398</v>
      </c>
      <c r="P353" s="4" t="s">
        <v>3399</v>
      </c>
    </row>
    <row r="354">
      <c r="A354" s="1" t="s">
        <v>3400</v>
      </c>
      <c r="B354" s="1" t="s">
        <v>3401</v>
      </c>
      <c r="C354" s="1" t="s">
        <v>3347</v>
      </c>
      <c r="D354" s="1" t="s">
        <v>32</v>
      </c>
      <c r="E354" s="1" t="s">
        <v>114</v>
      </c>
      <c r="F354" s="2">
        <v>0.65</v>
      </c>
      <c r="G354" s="1">
        <v>4.1</v>
      </c>
      <c r="H354" s="1" t="s">
        <v>3402</v>
      </c>
      <c r="I354" s="1" t="s">
        <v>3403</v>
      </c>
      <c r="J354" s="1" t="s">
        <v>3404</v>
      </c>
      <c r="K354" s="1" t="s">
        <v>3405</v>
      </c>
      <c r="L354" s="1" t="s">
        <v>3406</v>
      </c>
      <c r="M354" s="1" t="s">
        <v>3407</v>
      </c>
      <c r="N354" s="1" t="s">
        <v>3408</v>
      </c>
      <c r="O354" s="4" t="s">
        <v>3409</v>
      </c>
      <c r="P354" s="4" t="s">
        <v>3410</v>
      </c>
    </row>
    <row r="355">
      <c r="A355" s="1" t="s">
        <v>3411</v>
      </c>
      <c r="B355" s="1" t="s">
        <v>3412</v>
      </c>
      <c r="C355" s="1" t="s">
        <v>3301</v>
      </c>
      <c r="D355" s="1" t="s">
        <v>3413</v>
      </c>
      <c r="E355" s="1" t="s">
        <v>3414</v>
      </c>
      <c r="F355" s="2">
        <v>0.47</v>
      </c>
      <c r="G355" s="1">
        <v>4.4</v>
      </c>
      <c r="H355" s="3">
        <v>67259.0</v>
      </c>
      <c r="I355" s="1" t="s">
        <v>3303</v>
      </c>
      <c r="J355" s="1" t="s">
        <v>3304</v>
      </c>
      <c r="K355" s="1" t="s">
        <v>3305</v>
      </c>
      <c r="L355" s="1" t="s">
        <v>3306</v>
      </c>
      <c r="M355" s="1" t="s">
        <v>3307</v>
      </c>
      <c r="N355" s="1" t="s">
        <v>3308</v>
      </c>
      <c r="O355" s="4" t="s">
        <v>3415</v>
      </c>
      <c r="P355" s="4" t="s">
        <v>3416</v>
      </c>
    </row>
    <row r="356">
      <c r="A356" s="1" t="s">
        <v>3417</v>
      </c>
      <c r="B356" s="1" t="s">
        <v>3418</v>
      </c>
      <c r="C356" s="1" t="s">
        <v>3265</v>
      </c>
      <c r="D356" s="1" t="s">
        <v>3359</v>
      </c>
      <c r="E356" s="1" t="s">
        <v>3360</v>
      </c>
      <c r="F356" s="2">
        <v>0.21</v>
      </c>
      <c r="G356" s="1">
        <v>4.2</v>
      </c>
      <c r="H356" s="1">
        <v>284.0</v>
      </c>
      <c r="I356" s="1" t="s">
        <v>3361</v>
      </c>
      <c r="J356" s="1" t="s">
        <v>3362</v>
      </c>
      <c r="K356" s="1" t="s">
        <v>3363</v>
      </c>
      <c r="L356" s="1" t="s">
        <v>3364</v>
      </c>
      <c r="M356" s="1" t="s">
        <v>3365</v>
      </c>
      <c r="N356" s="1" t="s">
        <v>3366</v>
      </c>
      <c r="O356" s="4" t="s">
        <v>3419</v>
      </c>
      <c r="P356" s="4" t="s">
        <v>3420</v>
      </c>
    </row>
    <row r="357">
      <c r="A357" s="1" t="s">
        <v>3421</v>
      </c>
      <c r="B357" s="1" t="s">
        <v>3422</v>
      </c>
      <c r="C357" s="1" t="s">
        <v>3252</v>
      </c>
      <c r="D357" s="1" t="s">
        <v>625</v>
      </c>
      <c r="E357" s="1" t="s">
        <v>1683</v>
      </c>
      <c r="F357" s="2">
        <v>0.4</v>
      </c>
      <c r="G357" s="1">
        <v>4.3</v>
      </c>
      <c r="H357" s="3">
        <v>15970.0</v>
      </c>
      <c r="I357" s="1" t="s">
        <v>3423</v>
      </c>
      <c r="J357" s="1" t="s">
        <v>3424</v>
      </c>
      <c r="K357" s="1" t="s">
        <v>3425</v>
      </c>
      <c r="L357" s="1" t="s">
        <v>3426</v>
      </c>
      <c r="M357" s="1" t="s">
        <v>3427</v>
      </c>
      <c r="N357" s="1" t="s">
        <v>3428</v>
      </c>
      <c r="O357" s="4" t="s">
        <v>3429</v>
      </c>
      <c r="P357" s="4" t="s">
        <v>3430</v>
      </c>
    </row>
    <row r="358">
      <c r="A358" s="1" t="s">
        <v>3431</v>
      </c>
      <c r="B358" s="1" t="s">
        <v>3432</v>
      </c>
      <c r="C358" s="1" t="s">
        <v>3252</v>
      </c>
      <c r="D358" s="1" t="s">
        <v>3433</v>
      </c>
      <c r="E358" s="1" t="s">
        <v>548</v>
      </c>
      <c r="F358" s="2">
        <v>0.48</v>
      </c>
      <c r="G358" s="1">
        <v>4.3</v>
      </c>
      <c r="H358" s="1" t="s">
        <v>3254</v>
      </c>
      <c r="I358" s="1" t="s">
        <v>3434</v>
      </c>
      <c r="J358" s="1" t="s">
        <v>3256</v>
      </c>
      <c r="K358" s="1" t="s">
        <v>3257</v>
      </c>
      <c r="L358" s="1" t="s">
        <v>3258</v>
      </c>
      <c r="M358" s="1" t="s">
        <v>3259</v>
      </c>
      <c r="N358" s="1" t="s">
        <v>3260</v>
      </c>
      <c r="O358" s="4" t="s">
        <v>3435</v>
      </c>
      <c r="P358" s="4" t="s">
        <v>3436</v>
      </c>
    </row>
    <row r="359">
      <c r="A359" s="1" t="s">
        <v>3437</v>
      </c>
      <c r="B359" s="1" t="s">
        <v>3438</v>
      </c>
      <c r="C359" s="1" t="s">
        <v>3439</v>
      </c>
      <c r="D359" s="1" t="s">
        <v>32</v>
      </c>
      <c r="E359" s="1" t="s">
        <v>114</v>
      </c>
      <c r="F359" s="2">
        <v>0.65</v>
      </c>
      <c r="G359" s="1">
        <v>3.9</v>
      </c>
      <c r="H359" s="3">
        <v>46399.0</v>
      </c>
      <c r="I359" s="1" t="s">
        <v>3440</v>
      </c>
      <c r="J359" s="1" t="s">
        <v>3441</v>
      </c>
      <c r="K359" s="1" t="s">
        <v>3442</v>
      </c>
      <c r="L359" s="1" t="s">
        <v>3443</v>
      </c>
      <c r="M359" s="1" t="s">
        <v>3444</v>
      </c>
      <c r="N359" s="1" t="s">
        <v>3445</v>
      </c>
      <c r="O359" s="4" t="s">
        <v>3446</v>
      </c>
      <c r="P359" s="4" t="s">
        <v>3447</v>
      </c>
    </row>
    <row r="360">
      <c r="A360" s="1" t="s">
        <v>3448</v>
      </c>
      <c r="B360" s="1" t="s">
        <v>3449</v>
      </c>
      <c r="C360" s="1" t="s">
        <v>3450</v>
      </c>
      <c r="D360" s="1" t="s">
        <v>3451</v>
      </c>
      <c r="E360" s="1" t="s">
        <v>1415</v>
      </c>
      <c r="F360" s="2">
        <v>0.28</v>
      </c>
      <c r="G360" s="1">
        <v>4.4</v>
      </c>
      <c r="H360" s="3">
        <v>8891.0</v>
      </c>
      <c r="I360" s="1" t="s">
        <v>3452</v>
      </c>
      <c r="J360" s="1" t="s">
        <v>3453</v>
      </c>
      <c r="K360" s="1" t="s">
        <v>3454</v>
      </c>
      <c r="L360" s="1" t="s">
        <v>3455</v>
      </c>
      <c r="M360" s="1" t="s">
        <v>3456</v>
      </c>
      <c r="N360" s="1" t="s">
        <v>3457</v>
      </c>
      <c r="O360" s="4" t="s">
        <v>3458</v>
      </c>
      <c r="P360" s="4" t="s">
        <v>3459</v>
      </c>
    </row>
    <row r="361">
      <c r="A361" s="1" t="s">
        <v>3460</v>
      </c>
      <c r="B361" s="1" t="s">
        <v>3461</v>
      </c>
      <c r="C361" s="1" t="s">
        <v>3219</v>
      </c>
      <c r="D361" s="1" t="s">
        <v>479</v>
      </c>
      <c r="E361" s="1" t="s">
        <v>842</v>
      </c>
      <c r="F361" s="2">
        <v>0.6</v>
      </c>
      <c r="G361" s="1">
        <v>4.0</v>
      </c>
      <c r="H361" s="3">
        <v>30254.0</v>
      </c>
      <c r="I361" s="1" t="s">
        <v>3462</v>
      </c>
      <c r="J361" s="1" t="s">
        <v>3463</v>
      </c>
      <c r="K361" s="1" t="s">
        <v>3464</v>
      </c>
      <c r="L361" s="1" t="s">
        <v>3465</v>
      </c>
      <c r="M361" s="1" t="s">
        <v>3466</v>
      </c>
      <c r="N361" s="1" t="s">
        <v>3467</v>
      </c>
      <c r="O361" s="4" t="s">
        <v>3468</v>
      </c>
      <c r="P361" s="4" t="s">
        <v>3469</v>
      </c>
    </row>
    <row r="362">
      <c r="A362" s="1" t="s">
        <v>3470</v>
      </c>
      <c r="B362" s="1" t="s">
        <v>3471</v>
      </c>
      <c r="C362" s="1" t="s">
        <v>3219</v>
      </c>
      <c r="D362" s="1" t="s">
        <v>625</v>
      </c>
      <c r="E362" s="1" t="s">
        <v>717</v>
      </c>
      <c r="F362" s="2">
        <v>0.81</v>
      </c>
      <c r="G362" s="1">
        <v>4.2</v>
      </c>
      <c r="H362" s="3">
        <v>22636.0</v>
      </c>
      <c r="I362" s="1" t="s">
        <v>3472</v>
      </c>
      <c r="J362" s="1" t="s">
        <v>3473</v>
      </c>
      <c r="K362" s="1" t="s">
        <v>3474</v>
      </c>
      <c r="L362" s="1" t="s">
        <v>3475</v>
      </c>
      <c r="M362" s="1" t="s">
        <v>3476</v>
      </c>
      <c r="N362" s="1" t="s">
        <v>3477</v>
      </c>
      <c r="O362" s="4" t="s">
        <v>3478</v>
      </c>
      <c r="P362" s="4" t="s">
        <v>3479</v>
      </c>
    </row>
    <row r="363">
      <c r="A363" s="1" t="s">
        <v>3480</v>
      </c>
      <c r="B363" s="1" t="s">
        <v>3481</v>
      </c>
      <c r="C363" s="1" t="s">
        <v>3265</v>
      </c>
      <c r="D363" s="1" t="s">
        <v>3482</v>
      </c>
      <c r="E363" s="1" t="s">
        <v>2982</v>
      </c>
      <c r="F363" s="2">
        <v>0.29</v>
      </c>
      <c r="G363" s="1">
        <v>4.1</v>
      </c>
      <c r="H363" s="3">
        <v>22318.0</v>
      </c>
      <c r="I363" s="1" t="s">
        <v>3483</v>
      </c>
      <c r="J363" s="1" t="s">
        <v>3484</v>
      </c>
      <c r="K363" s="1" t="s">
        <v>3485</v>
      </c>
      <c r="L363" s="1" t="s">
        <v>3486</v>
      </c>
      <c r="M363" s="1" t="s">
        <v>3487</v>
      </c>
      <c r="N363" s="1" t="s">
        <v>3488</v>
      </c>
      <c r="O363" s="4" t="s">
        <v>3489</v>
      </c>
      <c r="P363" s="4" t="s">
        <v>3490</v>
      </c>
    </row>
    <row r="364">
      <c r="A364" s="1" t="s">
        <v>3491</v>
      </c>
      <c r="B364" s="1" t="s">
        <v>3492</v>
      </c>
      <c r="C364" s="1" t="s">
        <v>3301</v>
      </c>
      <c r="D364" s="1" t="s">
        <v>3493</v>
      </c>
      <c r="E364" s="1" t="s">
        <v>150</v>
      </c>
      <c r="F364" s="2">
        <v>0.47</v>
      </c>
      <c r="G364" s="1">
        <v>4.4</v>
      </c>
      <c r="H364" s="3">
        <v>67259.0</v>
      </c>
      <c r="I364" s="1" t="s">
        <v>3494</v>
      </c>
      <c r="J364" s="1" t="s">
        <v>3304</v>
      </c>
      <c r="K364" s="1" t="s">
        <v>3305</v>
      </c>
      <c r="L364" s="1" t="s">
        <v>3306</v>
      </c>
      <c r="M364" s="1" t="s">
        <v>3307</v>
      </c>
      <c r="N364" s="1" t="s">
        <v>3308</v>
      </c>
      <c r="O364" s="4" t="s">
        <v>3495</v>
      </c>
      <c r="P364" s="4" t="s">
        <v>3496</v>
      </c>
    </row>
    <row r="365">
      <c r="A365" s="1" t="s">
        <v>3497</v>
      </c>
      <c r="B365" s="1" t="s">
        <v>3498</v>
      </c>
      <c r="C365" s="1" t="s">
        <v>3265</v>
      </c>
      <c r="D365" s="1" t="s">
        <v>578</v>
      </c>
      <c r="E365" s="1" t="s">
        <v>3499</v>
      </c>
      <c r="F365" s="2">
        <v>0.28</v>
      </c>
      <c r="G365" s="1">
        <v>4.1</v>
      </c>
      <c r="H365" s="3">
        <v>18998.0</v>
      </c>
      <c r="I365" s="1" t="s">
        <v>3500</v>
      </c>
      <c r="J365" s="1" t="s">
        <v>3501</v>
      </c>
      <c r="K365" s="1" t="s">
        <v>3502</v>
      </c>
      <c r="L365" s="1" t="s">
        <v>3503</v>
      </c>
      <c r="M365" s="1" t="s">
        <v>3504</v>
      </c>
      <c r="N365" s="1" t="s">
        <v>3505</v>
      </c>
      <c r="O365" s="4" t="s">
        <v>3506</v>
      </c>
      <c r="P365" s="4" t="s">
        <v>3507</v>
      </c>
    </row>
    <row r="366">
      <c r="A366" s="1" t="s">
        <v>3508</v>
      </c>
      <c r="B366" s="1" t="s">
        <v>3218</v>
      </c>
      <c r="C366" s="1" t="s">
        <v>3219</v>
      </c>
      <c r="D366" s="1" t="s">
        <v>236</v>
      </c>
      <c r="E366" s="1" t="s">
        <v>303</v>
      </c>
      <c r="F366" s="2">
        <v>0.91</v>
      </c>
      <c r="G366" s="1">
        <v>4.2</v>
      </c>
      <c r="H366" s="3">
        <v>13937.0</v>
      </c>
      <c r="I366" s="1" t="s">
        <v>3509</v>
      </c>
      <c r="J366" s="1" t="s">
        <v>3221</v>
      </c>
      <c r="K366" s="1" t="s">
        <v>3222</v>
      </c>
      <c r="L366" s="1" t="s">
        <v>3223</v>
      </c>
      <c r="M366" s="1" t="s">
        <v>3224</v>
      </c>
      <c r="N366" s="1" t="s">
        <v>3225</v>
      </c>
      <c r="O366" s="4" t="s">
        <v>3510</v>
      </c>
      <c r="P366" s="4" t="s">
        <v>3511</v>
      </c>
    </row>
    <row r="367">
      <c r="A367" s="1" t="s">
        <v>3512</v>
      </c>
      <c r="B367" s="1" t="s">
        <v>3513</v>
      </c>
      <c r="C367" s="1" t="s">
        <v>3219</v>
      </c>
      <c r="D367" s="1" t="s">
        <v>548</v>
      </c>
      <c r="E367" s="1" t="s">
        <v>1283</v>
      </c>
      <c r="F367" s="2">
        <v>0.78</v>
      </c>
      <c r="G367" s="1">
        <v>4.2</v>
      </c>
      <c r="H367" s="3">
        <v>29471.0</v>
      </c>
      <c r="I367" s="1" t="s">
        <v>3514</v>
      </c>
      <c r="J367" s="1" t="s">
        <v>3515</v>
      </c>
      <c r="K367" s="1" t="s">
        <v>3516</v>
      </c>
      <c r="L367" s="1" t="s">
        <v>3517</v>
      </c>
      <c r="M367" s="1" t="s">
        <v>3518</v>
      </c>
      <c r="N367" s="1" t="s">
        <v>3519</v>
      </c>
      <c r="O367" s="4" t="s">
        <v>3520</v>
      </c>
      <c r="P367" s="4" t="s">
        <v>3521</v>
      </c>
    </row>
    <row r="368">
      <c r="A368" s="1" t="s">
        <v>3522</v>
      </c>
      <c r="B368" s="1" t="s">
        <v>3523</v>
      </c>
      <c r="C368" s="1" t="s">
        <v>3265</v>
      </c>
      <c r="D368" s="1" t="s">
        <v>2981</v>
      </c>
      <c r="E368" s="1" t="s">
        <v>196</v>
      </c>
      <c r="F368" s="2">
        <v>0.32</v>
      </c>
      <c r="G368" s="1">
        <v>4.1</v>
      </c>
      <c r="H368" s="3">
        <v>22318.0</v>
      </c>
      <c r="I368" s="1" t="s">
        <v>3524</v>
      </c>
      <c r="J368" s="1" t="s">
        <v>3484</v>
      </c>
      <c r="K368" s="1" t="s">
        <v>3485</v>
      </c>
      <c r="L368" s="1" t="s">
        <v>3486</v>
      </c>
      <c r="M368" s="1" t="s">
        <v>3487</v>
      </c>
      <c r="N368" s="1" t="s">
        <v>3488</v>
      </c>
      <c r="O368" s="4" t="s">
        <v>3525</v>
      </c>
      <c r="P368" s="4" t="s">
        <v>3526</v>
      </c>
    </row>
    <row r="369">
      <c r="A369" s="1" t="s">
        <v>3527</v>
      </c>
      <c r="B369" s="1" t="s">
        <v>3528</v>
      </c>
      <c r="C369" s="1" t="s">
        <v>3265</v>
      </c>
      <c r="D369" s="1" t="s">
        <v>3529</v>
      </c>
      <c r="E369" s="1" t="s">
        <v>3530</v>
      </c>
      <c r="F369" s="2">
        <v>0.21</v>
      </c>
      <c r="G369" s="1">
        <v>4.0</v>
      </c>
      <c r="H369" s="3">
        <v>21350.0</v>
      </c>
      <c r="I369" s="1" t="s">
        <v>3531</v>
      </c>
      <c r="J369" s="1" t="s">
        <v>3532</v>
      </c>
      <c r="K369" s="1" t="s">
        <v>3533</v>
      </c>
      <c r="L369" s="1" t="s">
        <v>3534</v>
      </c>
      <c r="M369" s="1" t="s">
        <v>3535</v>
      </c>
      <c r="N369" s="1" t="s">
        <v>3536</v>
      </c>
      <c r="O369" s="4" t="s">
        <v>3537</v>
      </c>
      <c r="P369" s="4" t="s">
        <v>3538</v>
      </c>
    </row>
    <row r="370">
      <c r="A370" s="1" t="s">
        <v>3539</v>
      </c>
      <c r="B370" s="1" t="s">
        <v>3218</v>
      </c>
      <c r="C370" s="1" t="s">
        <v>3219</v>
      </c>
      <c r="D370" s="1" t="s">
        <v>236</v>
      </c>
      <c r="E370" s="1" t="s">
        <v>303</v>
      </c>
      <c r="F370" s="2">
        <v>0.91</v>
      </c>
      <c r="G370" s="1">
        <v>4.2</v>
      </c>
      <c r="H370" s="3">
        <v>13937.0</v>
      </c>
      <c r="I370" s="1" t="s">
        <v>3509</v>
      </c>
      <c r="J370" s="1" t="s">
        <v>3221</v>
      </c>
      <c r="K370" s="1" t="s">
        <v>3222</v>
      </c>
      <c r="L370" s="1" t="s">
        <v>3223</v>
      </c>
      <c r="M370" s="1" t="s">
        <v>3224</v>
      </c>
      <c r="N370" s="1" t="s">
        <v>3225</v>
      </c>
      <c r="O370" s="4" t="s">
        <v>3540</v>
      </c>
      <c r="P370" s="4" t="s">
        <v>3541</v>
      </c>
    </row>
    <row r="371">
      <c r="A371" s="1" t="s">
        <v>16</v>
      </c>
      <c r="B371" s="1" t="s">
        <v>17</v>
      </c>
      <c r="C371" s="1" t="s">
        <v>18</v>
      </c>
      <c r="D371" s="1" t="s">
        <v>19</v>
      </c>
      <c r="E371" s="1" t="s">
        <v>20</v>
      </c>
      <c r="F371" s="2">
        <v>0.64</v>
      </c>
      <c r="G371" s="1">
        <v>4.2</v>
      </c>
      <c r="H371" s="3">
        <v>24270.0</v>
      </c>
      <c r="I371" s="1" t="s">
        <v>21</v>
      </c>
      <c r="J371" s="1" t="s">
        <v>22</v>
      </c>
      <c r="K371" s="1" t="s">
        <v>23</v>
      </c>
      <c r="L371" s="1" t="s">
        <v>24</v>
      </c>
      <c r="M371" s="1" t="s">
        <v>25</v>
      </c>
      <c r="N371" s="1" t="s">
        <v>929</v>
      </c>
      <c r="O371" s="4" t="s">
        <v>3542</v>
      </c>
      <c r="P371" s="4" t="s">
        <v>3543</v>
      </c>
    </row>
    <row r="372">
      <c r="A372" s="1" t="s">
        <v>3544</v>
      </c>
      <c r="B372" s="1" t="s">
        <v>3545</v>
      </c>
      <c r="C372" s="1" t="s">
        <v>3265</v>
      </c>
      <c r="D372" s="1" t="s">
        <v>1232</v>
      </c>
      <c r="E372" s="1" t="s">
        <v>3546</v>
      </c>
      <c r="F372" s="2">
        <v>0.23</v>
      </c>
      <c r="G372" s="1">
        <v>4.1</v>
      </c>
      <c r="H372" s="1" t="s">
        <v>3547</v>
      </c>
      <c r="I372" s="1" t="s">
        <v>3548</v>
      </c>
      <c r="J372" s="1" t="s">
        <v>3549</v>
      </c>
      <c r="K372" s="1" t="s">
        <v>3550</v>
      </c>
      <c r="L372" s="1" t="s">
        <v>3551</v>
      </c>
      <c r="M372" s="1" t="s">
        <v>3552</v>
      </c>
      <c r="N372" s="1" t="s">
        <v>3553</v>
      </c>
      <c r="O372" s="4" t="s">
        <v>3554</v>
      </c>
      <c r="P372" s="4" t="s">
        <v>3555</v>
      </c>
    </row>
    <row r="373">
      <c r="A373" s="1" t="s">
        <v>3556</v>
      </c>
      <c r="B373" s="1" t="s">
        <v>3557</v>
      </c>
      <c r="C373" s="1" t="s">
        <v>3265</v>
      </c>
      <c r="D373" s="1" t="s">
        <v>3266</v>
      </c>
      <c r="E373" s="1" t="s">
        <v>1232</v>
      </c>
      <c r="F373" s="2">
        <v>0.24</v>
      </c>
      <c r="G373" s="1">
        <v>4.1</v>
      </c>
      <c r="H373" s="1" t="s">
        <v>3547</v>
      </c>
      <c r="I373" s="1" t="s">
        <v>3558</v>
      </c>
      <c r="J373" s="1" t="s">
        <v>3549</v>
      </c>
      <c r="K373" s="1" t="s">
        <v>3550</v>
      </c>
      <c r="L373" s="1" t="s">
        <v>3551</v>
      </c>
      <c r="M373" s="1" t="s">
        <v>3552</v>
      </c>
      <c r="N373" s="1" t="s">
        <v>3553</v>
      </c>
      <c r="O373" s="4" t="s">
        <v>3559</v>
      </c>
      <c r="P373" s="4" t="s">
        <v>3560</v>
      </c>
    </row>
    <row r="374">
      <c r="A374" s="1" t="s">
        <v>3561</v>
      </c>
      <c r="B374" s="1" t="s">
        <v>3218</v>
      </c>
      <c r="C374" s="1" t="s">
        <v>3219</v>
      </c>
      <c r="D374" s="1" t="s">
        <v>236</v>
      </c>
      <c r="E374" s="1" t="s">
        <v>303</v>
      </c>
      <c r="F374" s="2">
        <v>0.91</v>
      </c>
      <c r="G374" s="1">
        <v>4.2</v>
      </c>
      <c r="H374" s="3">
        <v>13937.0</v>
      </c>
      <c r="I374" s="1" t="s">
        <v>3562</v>
      </c>
      <c r="J374" s="1" t="s">
        <v>3221</v>
      </c>
      <c r="K374" s="1" t="s">
        <v>3222</v>
      </c>
      <c r="L374" s="1" t="s">
        <v>3223</v>
      </c>
      <c r="M374" s="1" t="s">
        <v>3224</v>
      </c>
      <c r="N374" s="1" t="s">
        <v>3225</v>
      </c>
      <c r="O374" s="4" t="s">
        <v>3563</v>
      </c>
      <c r="P374" s="4" t="s">
        <v>3564</v>
      </c>
    </row>
    <row r="375">
      <c r="A375" s="1" t="s">
        <v>3565</v>
      </c>
      <c r="B375" s="1" t="s">
        <v>3566</v>
      </c>
      <c r="C375" s="1" t="s">
        <v>3265</v>
      </c>
      <c r="D375" s="1" t="s">
        <v>2630</v>
      </c>
      <c r="E375" s="1" t="s">
        <v>3360</v>
      </c>
      <c r="F375" s="2">
        <v>0.25</v>
      </c>
      <c r="G375" s="1">
        <v>4.0</v>
      </c>
      <c r="H375" s="3">
        <v>12796.0</v>
      </c>
      <c r="I375" s="1" t="s">
        <v>3381</v>
      </c>
      <c r="J375" s="1" t="s">
        <v>3382</v>
      </c>
      <c r="K375" s="1" t="s">
        <v>3383</v>
      </c>
      <c r="L375" s="1" t="s">
        <v>3384</v>
      </c>
      <c r="M375" s="1" t="s">
        <v>3385</v>
      </c>
      <c r="N375" s="1" t="s">
        <v>3386</v>
      </c>
      <c r="O375" s="4" t="s">
        <v>3567</v>
      </c>
      <c r="P375" s="4" t="s">
        <v>3568</v>
      </c>
    </row>
    <row r="376">
      <c r="A376" s="1" t="s">
        <v>3569</v>
      </c>
      <c r="B376" s="1" t="s">
        <v>3570</v>
      </c>
      <c r="C376" s="1" t="s">
        <v>3571</v>
      </c>
      <c r="D376" s="1" t="s">
        <v>668</v>
      </c>
      <c r="E376" s="1" t="s">
        <v>3572</v>
      </c>
      <c r="F376" s="2">
        <v>0.72</v>
      </c>
      <c r="G376" s="1">
        <v>4.3</v>
      </c>
      <c r="H376" s="3">
        <v>14185.0</v>
      </c>
      <c r="I376" s="1" t="s">
        <v>3573</v>
      </c>
      <c r="J376" s="1" t="s">
        <v>2243</v>
      </c>
      <c r="K376" s="1" t="s">
        <v>2244</v>
      </c>
      <c r="L376" s="1" t="s">
        <v>2245</v>
      </c>
      <c r="M376" s="1" t="s">
        <v>2246</v>
      </c>
      <c r="N376" s="1" t="s">
        <v>3574</v>
      </c>
      <c r="O376" s="4" t="s">
        <v>3575</v>
      </c>
      <c r="P376" s="4" t="s">
        <v>3576</v>
      </c>
    </row>
    <row r="377">
      <c r="A377" s="1" t="s">
        <v>3577</v>
      </c>
      <c r="B377" s="1" t="s">
        <v>3578</v>
      </c>
      <c r="C377" s="1" t="s">
        <v>3219</v>
      </c>
      <c r="D377" s="1" t="s">
        <v>842</v>
      </c>
      <c r="E377" s="1" t="s">
        <v>2981</v>
      </c>
      <c r="F377" s="2">
        <v>0.76</v>
      </c>
      <c r="G377" s="1">
        <v>4.3</v>
      </c>
      <c r="H377" s="3">
        <v>17159.0</v>
      </c>
      <c r="I377" s="1" t="s">
        <v>3579</v>
      </c>
      <c r="J377" s="1" t="s">
        <v>3580</v>
      </c>
      <c r="K377" s="1" t="s">
        <v>3581</v>
      </c>
      <c r="L377" s="1" t="s">
        <v>3582</v>
      </c>
      <c r="M377" s="1" t="s">
        <v>3583</v>
      </c>
      <c r="N377" s="1" t="s">
        <v>3584</v>
      </c>
      <c r="O377" s="4" t="s">
        <v>3585</v>
      </c>
      <c r="P377" s="4" t="s">
        <v>3586</v>
      </c>
    </row>
    <row r="378">
      <c r="A378" s="1" t="s">
        <v>3587</v>
      </c>
      <c r="B378" s="1" t="s">
        <v>3588</v>
      </c>
      <c r="C378" s="1" t="s">
        <v>3219</v>
      </c>
      <c r="D378" s="1" t="s">
        <v>3589</v>
      </c>
      <c r="E378" s="1" t="s">
        <v>3590</v>
      </c>
      <c r="F378" s="2">
        <v>0.5</v>
      </c>
      <c r="G378" s="1">
        <v>4.1</v>
      </c>
      <c r="H378" s="3">
        <v>5179.0</v>
      </c>
      <c r="I378" s="1" t="s">
        <v>3591</v>
      </c>
      <c r="J378" s="1" t="s">
        <v>3592</v>
      </c>
      <c r="K378" s="1" t="s">
        <v>3593</v>
      </c>
      <c r="L378" s="1" t="s">
        <v>3594</v>
      </c>
      <c r="M378" s="1" t="s">
        <v>3595</v>
      </c>
      <c r="N378" s="1" t="s">
        <v>3596</v>
      </c>
      <c r="O378" s="4" t="s">
        <v>3597</v>
      </c>
      <c r="P378" s="4" t="s">
        <v>3598</v>
      </c>
    </row>
    <row r="379">
      <c r="A379" s="1" t="s">
        <v>29</v>
      </c>
      <c r="B379" s="1" t="s">
        <v>30</v>
      </c>
      <c r="C379" s="1" t="s">
        <v>18</v>
      </c>
      <c r="D379" s="1" t="s">
        <v>31</v>
      </c>
      <c r="E379" s="1" t="s">
        <v>32</v>
      </c>
      <c r="F379" s="2">
        <v>0.43</v>
      </c>
      <c r="G379" s="1">
        <v>4.0</v>
      </c>
      <c r="H379" s="3">
        <v>43993.0</v>
      </c>
      <c r="I379" s="1" t="s">
        <v>33</v>
      </c>
      <c r="J379" s="1" t="s">
        <v>34</v>
      </c>
      <c r="K379" s="1" t="s">
        <v>35</v>
      </c>
      <c r="L379" s="1" t="s">
        <v>36</v>
      </c>
      <c r="M379" s="1" t="s">
        <v>37</v>
      </c>
      <c r="N379" s="1" t="s">
        <v>38</v>
      </c>
      <c r="O379" s="4" t="s">
        <v>3599</v>
      </c>
      <c r="P379" s="4" t="s">
        <v>3600</v>
      </c>
    </row>
    <row r="380">
      <c r="A380" s="1" t="s">
        <v>3601</v>
      </c>
      <c r="B380" s="1" t="s">
        <v>3602</v>
      </c>
      <c r="C380" s="1" t="s">
        <v>3265</v>
      </c>
      <c r="D380" s="1" t="s">
        <v>3603</v>
      </c>
      <c r="E380" s="1" t="s">
        <v>2558</v>
      </c>
      <c r="F380" s="2">
        <v>0.18</v>
      </c>
      <c r="G380" s="1">
        <v>4.1</v>
      </c>
      <c r="H380" s="3">
        <v>19252.0</v>
      </c>
      <c r="I380" s="1" t="s">
        <v>3604</v>
      </c>
      <c r="J380" s="1" t="s">
        <v>3605</v>
      </c>
      <c r="K380" s="1" t="s">
        <v>3606</v>
      </c>
      <c r="L380" s="1" t="s">
        <v>3607</v>
      </c>
      <c r="M380" s="1" t="s">
        <v>3608</v>
      </c>
      <c r="N380" s="1" t="s">
        <v>3609</v>
      </c>
      <c r="O380" s="4" t="s">
        <v>3610</v>
      </c>
      <c r="P380" s="4" t="s">
        <v>3611</v>
      </c>
    </row>
    <row r="381">
      <c r="A381" s="1" t="s">
        <v>41</v>
      </c>
      <c r="B381" s="1" t="s">
        <v>42</v>
      </c>
      <c r="C381" s="1" t="s">
        <v>18</v>
      </c>
      <c r="D381" s="1" t="s">
        <v>31</v>
      </c>
      <c r="E381" s="1" t="s">
        <v>114</v>
      </c>
      <c r="F381" s="2">
        <v>0.8</v>
      </c>
      <c r="G381" s="1">
        <v>3.9</v>
      </c>
      <c r="H381" s="3">
        <v>7928.0</v>
      </c>
      <c r="I381" s="1" t="s">
        <v>3612</v>
      </c>
      <c r="J381" s="1" t="s">
        <v>45</v>
      </c>
      <c r="K381" s="1" t="s">
        <v>46</v>
      </c>
      <c r="L381" s="1" t="s">
        <v>47</v>
      </c>
      <c r="M381" s="1" t="s">
        <v>48</v>
      </c>
      <c r="N381" s="1" t="s">
        <v>3613</v>
      </c>
      <c r="O381" s="4" t="s">
        <v>3614</v>
      </c>
      <c r="P381" s="4" t="s">
        <v>3615</v>
      </c>
    </row>
    <row r="382">
      <c r="A382" s="1" t="s">
        <v>3616</v>
      </c>
      <c r="B382" s="1" t="s">
        <v>3218</v>
      </c>
      <c r="C382" s="1" t="s">
        <v>3219</v>
      </c>
      <c r="D382" s="1" t="s">
        <v>236</v>
      </c>
      <c r="E382" s="1" t="s">
        <v>303</v>
      </c>
      <c r="F382" s="2">
        <v>0.91</v>
      </c>
      <c r="G382" s="1">
        <v>4.2</v>
      </c>
      <c r="H382" s="3">
        <v>13937.0</v>
      </c>
      <c r="I382" s="1" t="s">
        <v>3220</v>
      </c>
      <c r="J382" s="1" t="s">
        <v>3221</v>
      </c>
      <c r="K382" s="1" t="s">
        <v>3222</v>
      </c>
      <c r="L382" s="1" t="s">
        <v>3223</v>
      </c>
      <c r="M382" s="1" t="s">
        <v>3224</v>
      </c>
      <c r="N382" s="1" t="s">
        <v>3225</v>
      </c>
      <c r="O382" s="4" t="s">
        <v>3617</v>
      </c>
      <c r="P382" s="4" t="s">
        <v>3618</v>
      </c>
    </row>
    <row r="383">
      <c r="A383" s="1" t="s">
        <v>3619</v>
      </c>
      <c r="B383" s="1" t="s">
        <v>3620</v>
      </c>
      <c r="C383" s="1" t="s">
        <v>3265</v>
      </c>
      <c r="D383" s="1" t="s">
        <v>2630</v>
      </c>
      <c r="E383" s="1" t="s">
        <v>3360</v>
      </c>
      <c r="F383" s="2">
        <v>0.25</v>
      </c>
      <c r="G383" s="1">
        <v>4.0</v>
      </c>
      <c r="H383" s="3">
        <v>12796.0</v>
      </c>
      <c r="I383" s="1" t="s">
        <v>3381</v>
      </c>
      <c r="J383" s="1" t="s">
        <v>3382</v>
      </c>
      <c r="K383" s="1" t="s">
        <v>3383</v>
      </c>
      <c r="L383" s="1" t="s">
        <v>3384</v>
      </c>
      <c r="M383" s="1" t="s">
        <v>3385</v>
      </c>
      <c r="N383" s="1" t="s">
        <v>3386</v>
      </c>
      <c r="O383" s="4" t="s">
        <v>3621</v>
      </c>
      <c r="P383" s="4" t="s">
        <v>3622</v>
      </c>
    </row>
    <row r="384">
      <c r="A384" s="1" t="s">
        <v>3623</v>
      </c>
      <c r="B384" s="1" t="s">
        <v>3624</v>
      </c>
      <c r="C384" s="1" t="s">
        <v>3391</v>
      </c>
      <c r="D384" s="1" t="s">
        <v>3625</v>
      </c>
      <c r="E384" s="1" t="s">
        <v>1415</v>
      </c>
      <c r="F384" s="2">
        <v>0.49</v>
      </c>
      <c r="G384" s="1">
        <v>4.4</v>
      </c>
      <c r="H384" s="3">
        <v>1680.0</v>
      </c>
      <c r="I384" s="1" t="s">
        <v>3626</v>
      </c>
      <c r="J384" s="1" t="s">
        <v>3627</v>
      </c>
      <c r="K384" s="1" t="s">
        <v>3628</v>
      </c>
      <c r="L384" s="1" t="s">
        <v>3629</v>
      </c>
      <c r="M384" s="1" t="s">
        <v>3630</v>
      </c>
      <c r="N384" s="1" t="s">
        <v>3631</v>
      </c>
      <c r="O384" s="4" t="s">
        <v>3632</v>
      </c>
      <c r="P384" s="4" t="s">
        <v>3633</v>
      </c>
    </row>
    <row r="385">
      <c r="A385" s="1" t="s">
        <v>3634</v>
      </c>
      <c r="B385" s="1" t="s">
        <v>3635</v>
      </c>
      <c r="C385" s="1" t="s">
        <v>3265</v>
      </c>
      <c r="D385" s="1" t="s">
        <v>578</v>
      </c>
      <c r="E385" s="1" t="s">
        <v>617</v>
      </c>
      <c r="F385" s="2">
        <v>0.19</v>
      </c>
      <c r="G385" s="1">
        <v>4.2</v>
      </c>
      <c r="H385" s="3">
        <v>13246.0</v>
      </c>
      <c r="I385" s="1" t="s">
        <v>3636</v>
      </c>
      <c r="J385" s="1" t="s">
        <v>3637</v>
      </c>
      <c r="K385" s="1" t="s">
        <v>3638</v>
      </c>
      <c r="L385" s="1" t="s">
        <v>3639</v>
      </c>
      <c r="M385" s="1" t="s">
        <v>3640</v>
      </c>
      <c r="N385" s="1" t="s">
        <v>3641</v>
      </c>
      <c r="O385" s="4" t="s">
        <v>3642</v>
      </c>
      <c r="P385" s="4" t="s">
        <v>3643</v>
      </c>
    </row>
    <row r="386">
      <c r="A386" s="1" t="s">
        <v>3644</v>
      </c>
      <c r="B386" s="1" t="s">
        <v>3645</v>
      </c>
      <c r="C386" s="1" t="s">
        <v>3646</v>
      </c>
      <c r="D386" s="1" t="s">
        <v>3647</v>
      </c>
      <c r="E386" s="1" t="s">
        <v>479</v>
      </c>
      <c r="F386" s="2">
        <v>0.66</v>
      </c>
      <c r="G386" s="1">
        <v>3.8</v>
      </c>
      <c r="H386" s="3">
        <v>14648.0</v>
      </c>
      <c r="I386" s="1" t="s">
        <v>3648</v>
      </c>
      <c r="J386" s="1" t="s">
        <v>3649</v>
      </c>
      <c r="K386" s="1" t="s">
        <v>3650</v>
      </c>
      <c r="L386" s="1" t="s">
        <v>3651</v>
      </c>
      <c r="M386" s="1" t="s">
        <v>3652</v>
      </c>
      <c r="N386" s="1" t="s">
        <v>3653</v>
      </c>
      <c r="O386" s="4" t="s">
        <v>3654</v>
      </c>
      <c r="P386" s="4" t="s">
        <v>3655</v>
      </c>
    </row>
    <row r="387">
      <c r="A387" s="1" t="s">
        <v>3656</v>
      </c>
      <c r="B387" s="1" t="s">
        <v>3229</v>
      </c>
      <c r="C387" s="1" t="s">
        <v>3219</v>
      </c>
      <c r="D387" s="1" t="s">
        <v>324</v>
      </c>
      <c r="E387" s="1" t="s">
        <v>1283</v>
      </c>
      <c r="F387" s="2">
        <v>0.8</v>
      </c>
      <c r="G387" s="1">
        <v>4.3</v>
      </c>
      <c r="H387" s="3">
        <v>27696.0</v>
      </c>
      <c r="I387" s="1" t="s">
        <v>3657</v>
      </c>
      <c r="J387" s="1" t="s">
        <v>3232</v>
      </c>
      <c r="K387" s="1" t="s">
        <v>3233</v>
      </c>
      <c r="L387" s="1" t="s">
        <v>3234</v>
      </c>
      <c r="M387" s="1" t="s">
        <v>3235</v>
      </c>
      <c r="N387" s="1" t="s">
        <v>3236</v>
      </c>
      <c r="O387" s="4" t="s">
        <v>3658</v>
      </c>
      <c r="P387" s="4" t="s">
        <v>3659</v>
      </c>
    </row>
    <row r="388">
      <c r="A388" s="1" t="s">
        <v>3660</v>
      </c>
      <c r="B388" s="1" t="s">
        <v>3661</v>
      </c>
      <c r="C388" s="1" t="s">
        <v>3265</v>
      </c>
      <c r="D388" s="1" t="s">
        <v>1519</v>
      </c>
      <c r="E388" s="1" t="s">
        <v>1243</v>
      </c>
      <c r="F388" s="2">
        <v>0.26</v>
      </c>
      <c r="G388" s="1">
        <v>4.2</v>
      </c>
      <c r="H388" s="3">
        <v>32916.0</v>
      </c>
      <c r="I388" s="1" t="s">
        <v>3662</v>
      </c>
      <c r="J388" s="1" t="s">
        <v>3663</v>
      </c>
      <c r="K388" s="1" t="s">
        <v>3664</v>
      </c>
      <c r="L388" s="1" t="s">
        <v>3665</v>
      </c>
      <c r="M388" s="1" t="s">
        <v>3666</v>
      </c>
      <c r="N388" s="1" t="s">
        <v>3667</v>
      </c>
      <c r="O388" s="4" t="s">
        <v>3668</v>
      </c>
      <c r="P388" s="4" t="s">
        <v>3669</v>
      </c>
    </row>
    <row r="389">
      <c r="A389" s="1" t="s">
        <v>3670</v>
      </c>
      <c r="B389" s="1" t="s">
        <v>3671</v>
      </c>
      <c r="C389" s="1" t="s">
        <v>3265</v>
      </c>
      <c r="D389" s="1" t="s">
        <v>303</v>
      </c>
      <c r="E389" s="1" t="s">
        <v>196</v>
      </c>
      <c r="F389" s="2">
        <v>0.2</v>
      </c>
      <c r="G389" s="1">
        <v>3.9</v>
      </c>
      <c r="H389" s="3">
        <v>25824.0</v>
      </c>
      <c r="I389" s="1" t="s">
        <v>3672</v>
      </c>
      <c r="J389" s="1" t="s">
        <v>3673</v>
      </c>
      <c r="K389" s="1" t="s">
        <v>3674</v>
      </c>
      <c r="L389" s="1" t="s">
        <v>3675</v>
      </c>
      <c r="M389" s="1" t="s">
        <v>3676</v>
      </c>
      <c r="N389" s="1" t="s">
        <v>3677</v>
      </c>
      <c r="O389" s="4" t="s">
        <v>3678</v>
      </c>
      <c r="P389" s="4" t="s">
        <v>3679</v>
      </c>
    </row>
    <row r="390">
      <c r="A390" s="1" t="s">
        <v>3680</v>
      </c>
      <c r="B390" s="1" t="s">
        <v>3681</v>
      </c>
      <c r="C390" s="1" t="s">
        <v>3450</v>
      </c>
      <c r="D390" s="1" t="s">
        <v>3682</v>
      </c>
      <c r="E390" s="1" t="s">
        <v>1415</v>
      </c>
      <c r="F390" s="2">
        <v>0.37</v>
      </c>
      <c r="G390" s="1">
        <v>4.4</v>
      </c>
      <c r="H390" s="3">
        <v>7462.0</v>
      </c>
      <c r="I390" s="1" t="s">
        <v>3683</v>
      </c>
      <c r="J390" s="1" t="s">
        <v>3684</v>
      </c>
      <c r="K390" s="1" t="s">
        <v>3685</v>
      </c>
      <c r="L390" s="1" t="s">
        <v>3686</v>
      </c>
      <c r="M390" s="1" t="s">
        <v>3687</v>
      </c>
      <c r="N390" s="1" t="s">
        <v>3688</v>
      </c>
      <c r="O390" s="4" t="s">
        <v>3689</v>
      </c>
      <c r="P390" s="4" t="s">
        <v>3690</v>
      </c>
    </row>
    <row r="391">
      <c r="A391" s="1" t="s">
        <v>3691</v>
      </c>
      <c r="B391" s="1" t="s">
        <v>3692</v>
      </c>
      <c r="C391" s="1" t="s">
        <v>3347</v>
      </c>
      <c r="D391" s="1" t="s">
        <v>19</v>
      </c>
      <c r="E391" s="1" t="s">
        <v>55</v>
      </c>
      <c r="F391" s="2">
        <v>0.43</v>
      </c>
      <c r="G391" s="1">
        <v>4.0</v>
      </c>
      <c r="H391" s="3">
        <v>37817.0</v>
      </c>
      <c r="I391" s="1" t="s">
        <v>3693</v>
      </c>
      <c r="J391" s="1" t="s">
        <v>3694</v>
      </c>
      <c r="K391" s="1" t="s">
        <v>3695</v>
      </c>
      <c r="L391" s="1" t="s">
        <v>3696</v>
      </c>
      <c r="M391" s="1" t="s">
        <v>3697</v>
      </c>
      <c r="N391" s="1" t="s">
        <v>3698</v>
      </c>
      <c r="O391" s="4" t="s">
        <v>3699</v>
      </c>
      <c r="P391" s="4" t="s">
        <v>3700</v>
      </c>
    </row>
    <row r="392">
      <c r="A392" s="1" t="s">
        <v>3701</v>
      </c>
      <c r="B392" s="1" t="s">
        <v>3702</v>
      </c>
      <c r="C392" s="1" t="s">
        <v>3219</v>
      </c>
      <c r="D392" s="1" t="s">
        <v>324</v>
      </c>
      <c r="E392" s="1" t="s">
        <v>3703</v>
      </c>
      <c r="F392" s="2">
        <v>0.5</v>
      </c>
      <c r="G392" s="1">
        <v>4.0</v>
      </c>
      <c r="H392" s="3">
        <v>30254.0</v>
      </c>
      <c r="I392" s="1" t="s">
        <v>3704</v>
      </c>
      <c r="J392" s="1" t="s">
        <v>3463</v>
      </c>
      <c r="K392" s="1" t="s">
        <v>3464</v>
      </c>
      <c r="L392" s="1" t="s">
        <v>3465</v>
      </c>
      <c r="M392" s="1" t="s">
        <v>3466</v>
      </c>
      <c r="N392" s="1" t="s">
        <v>3467</v>
      </c>
      <c r="O392" s="4" t="s">
        <v>3705</v>
      </c>
      <c r="P392" s="4" t="s">
        <v>3706</v>
      </c>
    </row>
    <row r="393">
      <c r="A393" s="1" t="s">
        <v>3707</v>
      </c>
      <c r="B393" s="1" t="s">
        <v>3708</v>
      </c>
      <c r="C393" s="1" t="s">
        <v>3219</v>
      </c>
      <c r="D393" s="1" t="s">
        <v>324</v>
      </c>
      <c r="E393" s="1" t="s">
        <v>3241</v>
      </c>
      <c r="F393" s="2">
        <v>0.75</v>
      </c>
      <c r="G393" s="1">
        <v>3.8</v>
      </c>
      <c r="H393" s="3">
        <v>17831.0</v>
      </c>
      <c r="I393" s="1" t="s">
        <v>3242</v>
      </c>
      <c r="J393" s="1" t="s">
        <v>3243</v>
      </c>
      <c r="K393" s="1" t="s">
        <v>3244</v>
      </c>
      <c r="L393" s="1" t="s">
        <v>3245</v>
      </c>
      <c r="M393" s="1" t="s">
        <v>3246</v>
      </c>
      <c r="N393" s="1" t="s">
        <v>3247</v>
      </c>
      <c r="O393" s="4" t="s">
        <v>3709</v>
      </c>
      <c r="P393" s="4" t="s">
        <v>3710</v>
      </c>
    </row>
    <row r="394">
      <c r="A394" s="1" t="s">
        <v>52</v>
      </c>
      <c r="B394" s="1" t="s">
        <v>53</v>
      </c>
      <c r="C394" s="1" t="s">
        <v>18</v>
      </c>
      <c r="D394" s="1" t="s">
        <v>54</v>
      </c>
      <c r="E394" s="1" t="s">
        <v>55</v>
      </c>
      <c r="F394" s="2">
        <v>0.53</v>
      </c>
      <c r="G394" s="1">
        <v>4.2</v>
      </c>
      <c r="H394" s="3">
        <v>94364.0</v>
      </c>
      <c r="I394" s="1" t="s">
        <v>56</v>
      </c>
      <c r="J394" s="1" t="s">
        <v>57</v>
      </c>
      <c r="K394" s="1" t="s">
        <v>58</v>
      </c>
      <c r="L394" s="1" t="s">
        <v>59</v>
      </c>
      <c r="M394" s="1" t="s">
        <v>60</v>
      </c>
      <c r="N394" s="1" t="s">
        <v>61</v>
      </c>
      <c r="O394" s="4" t="s">
        <v>3711</v>
      </c>
      <c r="P394" s="4" t="s">
        <v>3712</v>
      </c>
    </row>
    <row r="395">
      <c r="A395" s="1" t="s">
        <v>64</v>
      </c>
      <c r="B395" s="1" t="s">
        <v>65</v>
      </c>
      <c r="C395" s="1" t="s">
        <v>18</v>
      </c>
      <c r="D395" s="1" t="s">
        <v>66</v>
      </c>
      <c r="E395" s="1" t="s">
        <v>19</v>
      </c>
      <c r="F395" s="2">
        <v>0.61</v>
      </c>
      <c r="G395" s="1">
        <v>4.2</v>
      </c>
      <c r="H395" s="3">
        <v>16905.0</v>
      </c>
      <c r="I395" s="1" t="s">
        <v>67</v>
      </c>
      <c r="J395" s="1" t="s">
        <v>68</v>
      </c>
      <c r="K395" s="1" t="s">
        <v>69</v>
      </c>
      <c r="L395" s="1" t="s">
        <v>70</v>
      </c>
      <c r="M395" s="1" t="s">
        <v>71</v>
      </c>
      <c r="N395" s="1" t="s">
        <v>72</v>
      </c>
      <c r="O395" s="4" t="s">
        <v>3713</v>
      </c>
      <c r="P395" s="4" t="s">
        <v>3714</v>
      </c>
    </row>
    <row r="396">
      <c r="A396" s="1" t="s">
        <v>3715</v>
      </c>
      <c r="B396" s="1" t="s">
        <v>3716</v>
      </c>
      <c r="C396" s="1" t="s">
        <v>3265</v>
      </c>
      <c r="D396" s="1" t="s">
        <v>3277</v>
      </c>
      <c r="E396" s="1" t="s">
        <v>463</v>
      </c>
      <c r="F396" s="2">
        <v>0.17</v>
      </c>
      <c r="G396" s="1">
        <v>4.4</v>
      </c>
      <c r="H396" s="3">
        <v>20311.0</v>
      </c>
      <c r="I396" s="1" t="s">
        <v>3717</v>
      </c>
      <c r="J396" s="1" t="s">
        <v>3718</v>
      </c>
      <c r="K396" s="1" t="s">
        <v>3719</v>
      </c>
      <c r="L396" s="1" t="s">
        <v>3720</v>
      </c>
      <c r="M396" s="1" t="s">
        <v>3721</v>
      </c>
      <c r="N396" s="1" t="s">
        <v>3722</v>
      </c>
      <c r="O396" s="4" t="s">
        <v>3723</v>
      </c>
      <c r="P396" s="4" t="s">
        <v>3724</v>
      </c>
    </row>
    <row r="397">
      <c r="A397" s="1" t="s">
        <v>3725</v>
      </c>
      <c r="B397" s="1" t="s">
        <v>3726</v>
      </c>
      <c r="C397" s="1" t="s">
        <v>3219</v>
      </c>
      <c r="D397" s="1" t="s">
        <v>2187</v>
      </c>
      <c r="E397" s="1" t="s">
        <v>3241</v>
      </c>
      <c r="F397" s="2">
        <v>0.71</v>
      </c>
      <c r="G397" s="1">
        <v>4.2</v>
      </c>
      <c r="H397" s="3">
        <v>69622.0</v>
      </c>
      <c r="I397" s="1" t="s">
        <v>3727</v>
      </c>
      <c r="J397" s="1" t="s">
        <v>3728</v>
      </c>
      <c r="K397" s="1" t="s">
        <v>3729</v>
      </c>
      <c r="L397" s="1" t="s">
        <v>3730</v>
      </c>
      <c r="M397" s="1" t="s">
        <v>3731</v>
      </c>
      <c r="N397" s="1" t="s">
        <v>3732</v>
      </c>
      <c r="O397" s="4" t="s">
        <v>3733</v>
      </c>
      <c r="P397" s="4" t="s">
        <v>3734</v>
      </c>
    </row>
    <row r="398">
      <c r="A398" s="1" t="s">
        <v>3735</v>
      </c>
      <c r="B398" s="1" t="s">
        <v>3736</v>
      </c>
      <c r="C398" s="1" t="s">
        <v>3737</v>
      </c>
      <c r="D398" s="1" t="s">
        <v>19</v>
      </c>
      <c r="E398" s="1" t="s">
        <v>324</v>
      </c>
      <c r="F398" s="2">
        <v>0.8</v>
      </c>
      <c r="G398" s="1">
        <v>4.0</v>
      </c>
      <c r="H398" s="3">
        <v>3382.0</v>
      </c>
      <c r="I398" s="1" t="s">
        <v>3738</v>
      </c>
      <c r="J398" s="1" t="s">
        <v>3739</v>
      </c>
      <c r="K398" s="1" t="s">
        <v>3740</v>
      </c>
      <c r="L398" s="1" t="s">
        <v>3741</v>
      </c>
      <c r="M398" s="1" t="s">
        <v>3742</v>
      </c>
      <c r="N398" s="1" t="s">
        <v>3743</v>
      </c>
      <c r="O398" s="4" t="s">
        <v>3744</v>
      </c>
      <c r="P398" s="4" t="s">
        <v>3745</v>
      </c>
    </row>
    <row r="399">
      <c r="A399" s="1" t="s">
        <v>3746</v>
      </c>
      <c r="B399" s="1" t="s">
        <v>3747</v>
      </c>
      <c r="C399" s="1" t="s">
        <v>3301</v>
      </c>
      <c r="D399" s="1" t="s">
        <v>3433</v>
      </c>
      <c r="E399" s="1" t="s">
        <v>842</v>
      </c>
      <c r="F399" s="2">
        <v>0.71</v>
      </c>
      <c r="G399" s="1">
        <v>4.3</v>
      </c>
      <c r="H399" s="1" t="s">
        <v>3748</v>
      </c>
      <c r="I399" s="1" t="s">
        <v>3749</v>
      </c>
      <c r="J399" s="1" t="s">
        <v>3750</v>
      </c>
      <c r="K399" s="1" t="s">
        <v>3751</v>
      </c>
      <c r="L399" s="1" t="s">
        <v>3752</v>
      </c>
      <c r="M399" s="1" t="s">
        <v>3753</v>
      </c>
      <c r="N399" s="1" t="s">
        <v>3754</v>
      </c>
      <c r="O399" s="4" t="s">
        <v>3755</v>
      </c>
      <c r="P399" s="4" t="s">
        <v>3756</v>
      </c>
    </row>
    <row r="400">
      <c r="A400" s="1" t="s">
        <v>3757</v>
      </c>
      <c r="B400" s="1" t="s">
        <v>3758</v>
      </c>
      <c r="C400" s="1" t="s">
        <v>3450</v>
      </c>
      <c r="D400" s="1" t="s">
        <v>3759</v>
      </c>
      <c r="E400" s="1" t="s">
        <v>625</v>
      </c>
      <c r="F400" s="2">
        <v>0.65</v>
      </c>
      <c r="G400" s="1">
        <v>4.1</v>
      </c>
      <c r="H400" s="3">
        <v>8599.0</v>
      </c>
      <c r="I400" s="1" t="s">
        <v>3760</v>
      </c>
      <c r="J400" s="1" t="s">
        <v>3761</v>
      </c>
      <c r="K400" s="1" t="s">
        <v>3762</v>
      </c>
      <c r="L400" s="1" t="s">
        <v>3763</v>
      </c>
      <c r="M400" s="1" t="s">
        <v>3764</v>
      </c>
      <c r="N400" s="1" t="s">
        <v>3765</v>
      </c>
      <c r="O400" s="4" t="s">
        <v>3766</v>
      </c>
      <c r="P400" s="4" t="s">
        <v>3767</v>
      </c>
    </row>
    <row r="401">
      <c r="A401" s="1" t="s">
        <v>3768</v>
      </c>
      <c r="B401" s="1" t="s">
        <v>3769</v>
      </c>
      <c r="C401" s="1" t="s">
        <v>3265</v>
      </c>
      <c r="D401" s="1" t="s">
        <v>195</v>
      </c>
      <c r="E401" s="1" t="s">
        <v>3155</v>
      </c>
      <c r="F401" s="2">
        <v>0.28</v>
      </c>
      <c r="G401" s="1">
        <v>4.1</v>
      </c>
      <c r="H401" s="3">
        <v>18998.0</v>
      </c>
      <c r="I401" s="1" t="s">
        <v>3770</v>
      </c>
      <c r="J401" s="1" t="s">
        <v>3501</v>
      </c>
      <c r="K401" s="1" t="s">
        <v>3502</v>
      </c>
      <c r="L401" s="1" t="s">
        <v>3503</v>
      </c>
      <c r="M401" s="1" t="s">
        <v>3504</v>
      </c>
      <c r="N401" s="1" t="s">
        <v>3505</v>
      </c>
      <c r="O401" s="4" t="s">
        <v>3771</v>
      </c>
      <c r="P401" s="4" t="s">
        <v>3772</v>
      </c>
    </row>
    <row r="402">
      <c r="A402" s="1" t="s">
        <v>3773</v>
      </c>
      <c r="B402" s="1" t="s">
        <v>3774</v>
      </c>
      <c r="C402" s="1" t="s">
        <v>3347</v>
      </c>
      <c r="D402" s="1" t="s">
        <v>1825</v>
      </c>
      <c r="E402" s="1" t="s">
        <v>114</v>
      </c>
      <c r="F402" s="2">
        <v>0.62</v>
      </c>
      <c r="G402" s="1">
        <v>4.1</v>
      </c>
      <c r="H402" s="1" t="s">
        <v>3402</v>
      </c>
      <c r="I402" s="1" t="s">
        <v>3775</v>
      </c>
      <c r="J402" s="1" t="s">
        <v>3404</v>
      </c>
      <c r="K402" s="1" t="s">
        <v>3405</v>
      </c>
      <c r="L402" s="1" t="s">
        <v>3406</v>
      </c>
      <c r="M402" s="1" t="s">
        <v>3407</v>
      </c>
      <c r="N402" s="1" t="s">
        <v>3408</v>
      </c>
      <c r="O402" s="4" t="s">
        <v>3776</v>
      </c>
      <c r="P402" s="4" t="s">
        <v>3777</v>
      </c>
    </row>
    <row r="403">
      <c r="A403" s="1" t="s">
        <v>3778</v>
      </c>
      <c r="B403" s="1" t="s">
        <v>3779</v>
      </c>
      <c r="C403" s="1" t="s">
        <v>3265</v>
      </c>
      <c r="D403" s="1" t="s">
        <v>195</v>
      </c>
      <c r="E403" s="1" t="s">
        <v>303</v>
      </c>
      <c r="F403" s="2">
        <v>0.3</v>
      </c>
      <c r="G403" s="1">
        <v>4.1</v>
      </c>
      <c r="H403" s="3">
        <v>19252.0</v>
      </c>
      <c r="I403" s="1" t="s">
        <v>3780</v>
      </c>
      <c r="J403" s="1" t="s">
        <v>3605</v>
      </c>
      <c r="K403" s="1" t="s">
        <v>3606</v>
      </c>
      <c r="L403" s="1" t="s">
        <v>3607</v>
      </c>
      <c r="M403" s="1" t="s">
        <v>3608</v>
      </c>
      <c r="N403" s="1" t="s">
        <v>3609</v>
      </c>
      <c r="O403" s="4" t="s">
        <v>3781</v>
      </c>
      <c r="P403" s="4" t="s">
        <v>3782</v>
      </c>
    </row>
    <row r="404">
      <c r="A404" s="1" t="s">
        <v>3783</v>
      </c>
      <c r="B404" s="1" t="s">
        <v>3784</v>
      </c>
      <c r="C404" s="1" t="s">
        <v>3219</v>
      </c>
      <c r="D404" s="1" t="s">
        <v>842</v>
      </c>
      <c r="E404" s="1" t="s">
        <v>1283</v>
      </c>
      <c r="F404" s="2">
        <v>0.6</v>
      </c>
      <c r="G404" s="1">
        <v>4.4</v>
      </c>
      <c r="H404" s="1">
        <v>73.0</v>
      </c>
      <c r="I404" s="1" t="s">
        <v>3785</v>
      </c>
      <c r="J404" s="1" t="s">
        <v>3786</v>
      </c>
      <c r="K404" s="1" t="s">
        <v>3787</v>
      </c>
      <c r="L404" s="1" t="s">
        <v>3788</v>
      </c>
      <c r="M404" s="1" t="s">
        <v>3789</v>
      </c>
      <c r="N404" s="1" t="s">
        <v>3790</v>
      </c>
      <c r="O404" s="4" t="s">
        <v>3791</v>
      </c>
      <c r="P404" s="4" t="s">
        <v>3792</v>
      </c>
    </row>
    <row r="405">
      <c r="A405" s="1" t="s">
        <v>75</v>
      </c>
      <c r="B405" s="1" t="s">
        <v>76</v>
      </c>
      <c r="C405" s="1" t="s">
        <v>18</v>
      </c>
      <c r="D405" s="1" t="s">
        <v>77</v>
      </c>
      <c r="E405" s="1" t="s">
        <v>78</v>
      </c>
      <c r="F405" s="2">
        <v>0.85</v>
      </c>
      <c r="G405" s="1">
        <v>3.9</v>
      </c>
      <c r="H405" s="3">
        <v>24870.0</v>
      </c>
      <c r="I405" s="1" t="s">
        <v>79</v>
      </c>
      <c r="J405" s="1" t="s">
        <v>3793</v>
      </c>
      <c r="K405" s="1" t="s">
        <v>3794</v>
      </c>
      <c r="L405" s="1" t="s">
        <v>3795</v>
      </c>
      <c r="M405" s="1" t="s">
        <v>3796</v>
      </c>
      <c r="N405" s="1" t="s">
        <v>3797</v>
      </c>
      <c r="O405" s="4" t="s">
        <v>3798</v>
      </c>
      <c r="P405" s="4" t="s">
        <v>3799</v>
      </c>
    </row>
    <row r="406">
      <c r="A406" s="1" t="s">
        <v>3800</v>
      </c>
      <c r="B406" s="1" t="s">
        <v>3801</v>
      </c>
      <c r="C406" s="1" t="s">
        <v>3802</v>
      </c>
      <c r="D406" s="1" t="s">
        <v>399</v>
      </c>
      <c r="E406" s="1" t="s">
        <v>90</v>
      </c>
      <c r="F406" s="2">
        <v>0.8</v>
      </c>
      <c r="G406" s="1">
        <v>4.3</v>
      </c>
      <c r="H406" s="3">
        <v>42641.0</v>
      </c>
      <c r="I406" s="1" t="s">
        <v>3803</v>
      </c>
      <c r="J406" s="1" t="s">
        <v>3804</v>
      </c>
      <c r="K406" s="1" t="s">
        <v>3805</v>
      </c>
      <c r="L406" s="1" t="s">
        <v>3806</v>
      </c>
      <c r="M406" s="1" t="s">
        <v>3807</v>
      </c>
      <c r="N406" s="1" t="s">
        <v>3808</v>
      </c>
      <c r="O406" s="4" t="s">
        <v>3809</v>
      </c>
      <c r="P406" s="4" t="s">
        <v>3810</v>
      </c>
    </row>
    <row r="407">
      <c r="A407" s="1" t="s">
        <v>3811</v>
      </c>
      <c r="B407" s="1" t="s">
        <v>3812</v>
      </c>
      <c r="C407" s="1" t="s">
        <v>3347</v>
      </c>
      <c r="D407" s="1" t="s">
        <v>3813</v>
      </c>
      <c r="E407" s="1" t="s">
        <v>1137</v>
      </c>
      <c r="F407" s="2">
        <v>0.7</v>
      </c>
      <c r="G407" s="1">
        <v>4.0</v>
      </c>
      <c r="H407" s="3">
        <v>4390.0</v>
      </c>
      <c r="I407" s="1" t="s">
        <v>3814</v>
      </c>
      <c r="J407" s="1" t="s">
        <v>3815</v>
      </c>
      <c r="K407" s="1" t="s">
        <v>3816</v>
      </c>
      <c r="L407" s="1" t="s">
        <v>3817</v>
      </c>
      <c r="M407" s="1" t="s">
        <v>3818</v>
      </c>
      <c r="N407" s="1" t="s">
        <v>3819</v>
      </c>
      <c r="O407" s="4" t="s">
        <v>3820</v>
      </c>
      <c r="P407" s="4" t="s">
        <v>3821</v>
      </c>
    </row>
    <row r="408">
      <c r="A408" s="1" t="s">
        <v>3822</v>
      </c>
      <c r="B408" s="1" t="s">
        <v>3823</v>
      </c>
      <c r="C408" s="1" t="s">
        <v>3265</v>
      </c>
      <c r="D408" s="1" t="s">
        <v>3824</v>
      </c>
      <c r="E408" s="1" t="s">
        <v>3824</v>
      </c>
      <c r="F408" s="2">
        <v>0.0</v>
      </c>
      <c r="G408" s="1">
        <v>4.3</v>
      </c>
      <c r="H408" s="3">
        <v>17415.0</v>
      </c>
      <c r="I408" s="1" t="s">
        <v>3825</v>
      </c>
      <c r="J408" s="1" t="s">
        <v>3279</v>
      </c>
      <c r="K408" s="1" t="s">
        <v>3280</v>
      </c>
      <c r="L408" s="1" t="s">
        <v>3281</v>
      </c>
      <c r="M408" s="1" t="s">
        <v>3282</v>
      </c>
      <c r="N408" s="1" t="s">
        <v>3283</v>
      </c>
      <c r="O408" s="4" t="s">
        <v>3284</v>
      </c>
      <c r="P408" s="4" t="s">
        <v>3826</v>
      </c>
    </row>
    <row r="409">
      <c r="A409" s="1" t="s">
        <v>3827</v>
      </c>
      <c r="B409" s="1" t="s">
        <v>3828</v>
      </c>
      <c r="C409" s="1" t="s">
        <v>3829</v>
      </c>
      <c r="D409" s="1" t="s">
        <v>399</v>
      </c>
      <c r="E409" s="1" t="s">
        <v>114</v>
      </c>
      <c r="F409" s="2">
        <v>0.9</v>
      </c>
      <c r="G409" s="1">
        <v>4.0</v>
      </c>
      <c r="H409" s="3">
        <v>1396.0</v>
      </c>
      <c r="I409" s="1" t="s">
        <v>3830</v>
      </c>
      <c r="J409" s="1" t="s">
        <v>3831</v>
      </c>
      <c r="K409" s="1" t="s">
        <v>3832</v>
      </c>
      <c r="L409" s="1" t="s">
        <v>3833</v>
      </c>
      <c r="M409" s="1" t="s">
        <v>3834</v>
      </c>
      <c r="N409" s="1" t="s">
        <v>3835</v>
      </c>
      <c r="O409" s="4" t="s">
        <v>3836</v>
      </c>
      <c r="P409" s="4" t="s">
        <v>3837</v>
      </c>
    </row>
    <row r="410">
      <c r="A410" s="1" t="s">
        <v>3838</v>
      </c>
      <c r="B410" s="1" t="s">
        <v>3839</v>
      </c>
      <c r="C410" s="1" t="s">
        <v>3347</v>
      </c>
      <c r="D410" s="1" t="s">
        <v>102</v>
      </c>
      <c r="E410" s="1" t="s">
        <v>407</v>
      </c>
      <c r="F410" s="2">
        <v>0.84</v>
      </c>
      <c r="G410" s="1">
        <v>3.6</v>
      </c>
      <c r="H410" s="3">
        <v>18202.0</v>
      </c>
      <c r="I410" s="1" t="s">
        <v>3840</v>
      </c>
      <c r="J410" s="1" t="s">
        <v>3841</v>
      </c>
      <c r="K410" s="1" t="s">
        <v>3842</v>
      </c>
      <c r="L410" s="1" t="s">
        <v>3843</v>
      </c>
      <c r="M410" s="1" t="s">
        <v>3844</v>
      </c>
      <c r="N410" s="1" t="s">
        <v>3845</v>
      </c>
      <c r="O410" s="4" t="s">
        <v>3846</v>
      </c>
      <c r="P410" s="4" t="s">
        <v>3847</v>
      </c>
    </row>
    <row r="411">
      <c r="A411" s="1" t="s">
        <v>3848</v>
      </c>
      <c r="B411" s="1" t="s">
        <v>3849</v>
      </c>
      <c r="C411" s="1" t="s">
        <v>3265</v>
      </c>
      <c r="D411" s="1" t="s">
        <v>3546</v>
      </c>
      <c r="E411" s="1" t="s">
        <v>302</v>
      </c>
      <c r="F411" s="2">
        <v>0.27</v>
      </c>
      <c r="G411" s="1">
        <v>4.1</v>
      </c>
      <c r="H411" s="3">
        <v>18998.0</v>
      </c>
      <c r="I411" s="1" t="s">
        <v>3850</v>
      </c>
      <c r="J411" s="1" t="s">
        <v>3501</v>
      </c>
      <c r="K411" s="1" t="s">
        <v>3502</v>
      </c>
      <c r="L411" s="1" t="s">
        <v>3503</v>
      </c>
      <c r="M411" s="1" t="s">
        <v>3504</v>
      </c>
      <c r="N411" s="1" t="s">
        <v>3505</v>
      </c>
      <c r="O411" s="4" t="s">
        <v>3506</v>
      </c>
      <c r="P411" s="4" t="s">
        <v>3851</v>
      </c>
    </row>
    <row r="412">
      <c r="A412" s="1" t="s">
        <v>3852</v>
      </c>
      <c r="B412" s="1" t="s">
        <v>3853</v>
      </c>
      <c r="C412" s="1" t="s">
        <v>3265</v>
      </c>
      <c r="D412" s="1" t="s">
        <v>463</v>
      </c>
      <c r="E412" s="1" t="s">
        <v>3854</v>
      </c>
      <c r="F412" s="2">
        <v>0.1</v>
      </c>
      <c r="G412" s="1">
        <v>4.2</v>
      </c>
      <c r="H412" s="3">
        <v>11029.0</v>
      </c>
      <c r="I412" s="1" t="s">
        <v>3855</v>
      </c>
      <c r="J412" s="1" t="s">
        <v>3856</v>
      </c>
      <c r="K412" s="1" t="s">
        <v>3857</v>
      </c>
      <c r="L412" s="1" t="s">
        <v>3858</v>
      </c>
      <c r="M412" s="1" t="s">
        <v>3859</v>
      </c>
      <c r="N412" s="1" t="s">
        <v>3860</v>
      </c>
      <c r="O412" s="4" t="s">
        <v>3861</v>
      </c>
      <c r="P412" s="4" t="s">
        <v>3862</v>
      </c>
    </row>
    <row r="413">
      <c r="A413" s="1" t="s">
        <v>3863</v>
      </c>
      <c r="B413" s="1" t="s">
        <v>3523</v>
      </c>
      <c r="C413" s="1" t="s">
        <v>3265</v>
      </c>
      <c r="D413" s="1" t="s">
        <v>2981</v>
      </c>
      <c r="E413" s="1" t="s">
        <v>196</v>
      </c>
      <c r="F413" s="2">
        <v>0.32</v>
      </c>
      <c r="G413" s="1">
        <v>4.1</v>
      </c>
      <c r="H413" s="3">
        <v>22318.0</v>
      </c>
      <c r="I413" s="1" t="s">
        <v>3524</v>
      </c>
      <c r="J413" s="1" t="s">
        <v>3484</v>
      </c>
      <c r="K413" s="1" t="s">
        <v>3485</v>
      </c>
      <c r="L413" s="1" t="s">
        <v>3486</v>
      </c>
      <c r="M413" s="1" t="s">
        <v>3487</v>
      </c>
      <c r="N413" s="1" t="s">
        <v>3488</v>
      </c>
      <c r="O413" s="4" t="s">
        <v>3525</v>
      </c>
      <c r="P413" s="4" t="s">
        <v>3864</v>
      </c>
    </row>
    <row r="414">
      <c r="A414" s="1" t="s">
        <v>3865</v>
      </c>
      <c r="B414" s="1" t="s">
        <v>3866</v>
      </c>
      <c r="C414" s="1" t="s">
        <v>3802</v>
      </c>
      <c r="D414" s="1" t="s">
        <v>31</v>
      </c>
      <c r="E414" s="1" t="s">
        <v>90</v>
      </c>
      <c r="F414" s="2">
        <v>0.6</v>
      </c>
      <c r="G414" s="1">
        <v>4.1</v>
      </c>
      <c r="H414" s="3">
        <v>1786.0</v>
      </c>
      <c r="I414" s="1" t="s">
        <v>3867</v>
      </c>
      <c r="J414" s="1" t="s">
        <v>3868</v>
      </c>
      <c r="K414" s="1" t="s">
        <v>3869</v>
      </c>
      <c r="L414" s="1" t="s">
        <v>3870</v>
      </c>
      <c r="M414" s="1" t="s">
        <v>3871</v>
      </c>
      <c r="N414" s="1" t="s">
        <v>3872</v>
      </c>
      <c r="O414" s="4" t="s">
        <v>3873</v>
      </c>
      <c r="P414" s="4" t="s">
        <v>3874</v>
      </c>
    </row>
    <row r="415">
      <c r="A415" s="1" t="s">
        <v>3875</v>
      </c>
      <c r="B415" s="1" t="s">
        <v>3876</v>
      </c>
      <c r="C415" s="1" t="s">
        <v>3252</v>
      </c>
      <c r="D415" s="1" t="s">
        <v>114</v>
      </c>
      <c r="E415" s="1" t="s">
        <v>479</v>
      </c>
      <c r="F415" s="2">
        <v>0.38</v>
      </c>
      <c r="G415" s="1">
        <v>4.0</v>
      </c>
      <c r="H415" s="3">
        <v>7222.0</v>
      </c>
      <c r="I415" s="1" t="s">
        <v>3877</v>
      </c>
      <c r="J415" s="1" t="s">
        <v>3878</v>
      </c>
      <c r="K415" s="1" t="s">
        <v>3879</v>
      </c>
      <c r="L415" s="1" t="s">
        <v>3880</v>
      </c>
      <c r="M415" s="1" t="s">
        <v>3881</v>
      </c>
      <c r="N415" s="1" t="s">
        <v>3882</v>
      </c>
      <c r="O415" s="4" t="s">
        <v>3883</v>
      </c>
      <c r="P415" s="4" t="s">
        <v>3884</v>
      </c>
    </row>
    <row r="416">
      <c r="A416" s="1" t="s">
        <v>3885</v>
      </c>
      <c r="B416" s="1" t="s">
        <v>3886</v>
      </c>
      <c r="C416" s="1" t="s">
        <v>3324</v>
      </c>
      <c r="D416" s="1" t="s">
        <v>888</v>
      </c>
      <c r="E416" s="1" t="s">
        <v>479</v>
      </c>
      <c r="F416" s="2">
        <v>0.19</v>
      </c>
      <c r="G416" s="1">
        <v>4.0</v>
      </c>
      <c r="H416" s="1" t="s">
        <v>3325</v>
      </c>
      <c r="I416" s="1" t="s">
        <v>3326</v>
      </c>
      <c r="J416" s="1" t="s">
        <v>3327</v>
      </c>
      <c r="K416" s="1" t="s">
        <v>3328</v>
      </c>
      <c r="L416" s="1" t="s">
        <v>3329</v>
      </c>
      <c r="M416" s="1" t="s">
        <v>3330</v>
      </c>
      <c r="N416" s="1" t="s">
        <v>3331</v>
      </c>
      <c r="O416" s="4" t="s">
        <v>3887</v>
      </c>
      <c r="P416" s="4" t="s">
        <v>3888</v>
      </c>
    </row>
    <row r="417">
      <c r="A417" s="1" t="s">
        <v>3889</v>
      </c>
      <c r="B417" s="1" t="s">
        <v>3890</v>
      </c>
      <c r="C417" s="1" t="s">
        <v>3347</v>
      </c>
      <c r="D417" s="1" t="s">
        <v>378</v>
      </c>
      <c r="E417" s="1" t="s">
        <v>3414</v>
      </c>
      <c r="F417" s="2">
        <v>0.67</v>
      </c>
      <c r="G417" s="1">
        <v>3.5</v>
      </c>
      <c r="H417" s="3">
        <v>83996.0</v>
      </c>
      <c r="I417" s="1" t="s">
        <v>3891</v>
      </c>
      <c r="J417" s="1" t="s">
        <v>3892</v>
      </c>
      <c r="K417" s="1" t="s">
        <v>3893</v>
      </c>
      <c r="L417" s="1" t="s">
        <v>3894</v>
      </c>
      <c r="M417" s="1" t="s">
        <v>3895</v>
      </c>
      <c r="N417" s="1" t="s">
        <v>3896</v>
      </c>
      <c r="O417" s="4" t="s">
        <v>3897</v>
      </c>
      <c r="P417" s="4" t="s">
        <v>3898</v>
      </c>
    </row>
    <row r="418">
      <c r="A418" s="1" t="s">
        <v>3899</v>
      </c>
      <c r="B418" s="1" t="s">
        <v>3900</v>
      </c>
      <c r="C418" s="1" t="s">
        <v>3301</v>
      </c>
      <c r="D418" s="1" t="s">
        <v>378</v>
      </c>
      <c r="E418" s="1" t="s">
        <v>43</v>
      </c>
      <c r="F418" s="2">
        <v>0.68</v>
      </c>
      <c r="G418" s="1">
        <v>4.3</v>
      </c>
      <c r="H418" s="1" t="s">
        <v>3748</v>
      </c>
      <c r="I418" s="1" t="s">
        <v>3749</v>
      </c>
      <c r="J418" s="1" t="s">
        <v>3750</v>
      </c>
      <c r="K418" s="1" t="s">
        <v>3751</v>
      </c>
      <c r="L418" s="1" t="s">
        <v>3752</v>
      </c>
      <c r="M418" s="1" t="s">
        <v>3753</v>
      </c>
      <c r="N418" s="1" t="s">
        <v>3754</v>
      </c>
      <c r="O418" s="4" t="s">
        <v>3901</v>
      </c>
      <c r="P418" s="4" t="s">
        <v>3902</v>
      </c>
    </row>
    <row r="419">
      <c r="A419" s="1" t="s">
        <v>3903</v>
      </c>
      <c r="B419" s="1" t="s">
        <v>3904</v>
      </c>
      <c r="C419" s="1" t="s">
        <v>3252</v>
      </c>
      <c r="D419" s="1" t="s">
        <v>236</v>
      </c>
      <c r="E419" s="1" t="s">
        <v>1683</v>
      </c>
      <c r="F419" s="2">
        <v>0.28</v>
      </c>
      <c r="G419" s="1">
        <v>4.1</v>
      </c>
      <c r="H419" s="3">
        <v>18678.0</v>
      </c>
      <c r="I419" s="1" t="s">
        <v>3905</v>
      </c>
      <c r="J419" s="1" t="s">
        <v>3906</v>
      </c>
      <c r="K419" s="1" t="s">
        <v>3907</v>
      </c>
      <c r="L419" s="1" t="s">
        <v>3908</v>
      </c>
      <c r="M419" s="1" t="s">
        <v>3909</v>
      </c>
      <c r="N419" s="1" t="s">
        <v>3910</v>
      </c>
      <c r="O419" s="4" t="s">
        <v>3911</v>
      </c>
      <c r="P419" s="4" t="s">
        <v>3912</v>
      </c>
    </row>
    <row r="420">
      <c r="A420" s="1" t="s">
        <v>87</v>
      </c>
      <c r="B420" s="1" t="s">
        <v>88</v>
      </c>
      <c r="C420" s="1" t="s">
        <v>18</v>
      </c>
      <c r="D420" s="1" t="s">
        <v>89</v>
      </c>
      <c r="E420" s="1" t="s">
        <v>90</v>
      </c>
      <c r="F420" s="2">
        <v>0.65</v>
      </c>
      <c r="G420" s="1">
        <v>4.1</v>
      </c>
      <c r="H420" s="3">
        <v>15189.0</v>
      </c>
      <c r="I420" s="1" t="s">
        <v>91</v>
      </c>
      <c r="J420" s="1" t="s">
        <v>92</v>
      </c>
      <c r="K420" s="1" t="s">
        <v>93</v>
      </c>
      <c r="L420" s="1" t="s">
        <v>94</v>
      </c>
      <c r="M420" s="1" t="s">
        <v>95</v>
      </c>
      <c r="N420" s="1" t="s">
        <v>96</v>
      </c>
      <c r="O420" s="4" t="s">
        <v>3913</v>
      </c>
      <c r="P420" s="4" t="s">
        <v>3914</v>
      </c>
    </row>
    <row r="421">
      <c r="A421" s="1" t="s">
        <v>3915</v>
      </c>
      <c r="B421" s="1" t="s">
        <v>3916</v>
      </c>
      <c r="C421" s="1" t="s">
        <v>3265</v>
      </c>
      <c r="D421" s="1" t="s">
        <v>3546</v>
      </c>
      <c r="E421" s="1" t="s">
        <v>302</v>
      </c>
      <c r="F421" s="2">
        <v>0.27</v>
      </c>
      <c r="G421" s="1">
        <v>4.1</v>
      </c>
      <c r="H421" s="3">
        <v>18998.0</v>
      </c>
      <c r="I421" s="1" t="s">
        <v>3850</v>
      </c>
      <c r="J421" s="1" t="s">
        <v>3501</v>
      </c>
      <c r="K421" s="1" t="s">
        <v>3502</v>
      </c>
      <c r="L421" s="1" t="s">
        <v>3503</v>
      </c>
      <c r="M421" s="1" t="s">
        <v>3504</v>
      </c>
      <c r="N421" s="1" t="s">
        <v>3505</v>
      </c>
      <c r="O421" s="4" t="s">
        <v>3917</v>
      </c>
      <c r="P421" s="4" t="s">
        <v>3918</v>
      </c>
    </row>
    <row r="422">
      <c r="A422" s="1" t="s">
        <v>3919</v>
      </c>
      <c r="B422" s="1" t="s">
        <v>3920</v>
      </c>
      <c r="C422" s="1" t="s">
        <v>3219</v>
      </c>
      <c r="D422" s="1" t="s">
        <v>730</v>
      </c>
      <c r="E422" s="1" t="s">
        <v>3241</v>
      </c>
      <c r="F422" s="2">
        <v>0.62</v>
      </c>
      <c r="G422" s="1">
        <v>4.1</v>
      </c>
      <c r="H422" s="3">
        <v>48449.0</v>
      </c>
      <c r="I422" s="1" t="s">
        <v>3727</v>
      </c>
      <c r="J422" s="1" t="s">
        <v>3921</v>
      </c>
      <c r="K422" s="1" t="s">
        <v>3922</v>
      </c>
      <c r="L422" s="1" t="s">
        <v>3923</v>
      </c>
      <c r="M422" s="1" t="s">
        <v>3924</v>
      </c>
      <c r="N422" s="1" t="s">
        <v>3925</v>
      </c>
      <c r="O422" s="4" t="s">
        <v>3926</v>
      </c>
      <c r="P422" s="4" t="s">
        <v>3927</v>
      </c>
    </row>
    <row r="423">
      <c r="A423" s="1" t="s">
        <v>3928</v>
      </c>
      <c r="B423" s="1" t="s">
        <v>3929</v>
      </c>
      <c r="C423" s="1" t="s">
        <v>3219</v>
      </c>
      <c r="D423" s="1" t="s">
        <v>324</v>
      </c>
      <c r="E423" s="1" t="s">
        <v>3241</v>
      </c>
      <c r="F423" s="2">
        <v>0.75</v>
      </c>
      <c r="G423" s="1">
        <v>3.8</v>
      </c>
      <c r="H423" s="3">
        <v>17831.0</v>
      </c>
      <c r="I423" s="1" t="s">
        <v>3242</v>
      </c>
      <c r="J423" s="1" t="s">
        <v>3243</v>
      </c>
      <c r="K423" s="1" t="s">
        <v>3244</v>
      </c>
      <c r="L423" s="1" t="s">
        <v>3245</v>
      </c>
      <c r="M423" s="1" t="s">
        <v>3246</v>
      </c>
      <c r="N423" s="1" t="s">
        <v>3247</v>
      </c>
      <c r="O423" s="4" t="s">
        <v>3930</v>
      </c>
      <c r="P423" s="4" t="s">
        <v>3931</v>
      </c>
    </row>
    <row r="424">
      <c r="A424" s="1" t="s">
        <v>99</v>
      </c>
      <c r="B424" s="1" t="s">
        <v>100</v>
      </c>
      <c r="C424" s="1" t="s">
        <v>18</v>
      </c>
      <c r="D424" s="1" t="s">
        <v>101</v>
      </c>
      <c r="E424" s="1" t="s">
        <v>102</v>
      </c>
      <c r="F424" s="2">
        <v>0.23</v>
      </c>
      <c r="G424" s="1">
        <v>4.3</v>
      </c>
      <c r="H424" s="3">
        <v>30411.0</v>
      </c>
      <c r="I424" s="1" t="s">
        <v>103</v>
      </c>
      <c r="J424" s="1" t="s">
        <v>104</v>
      </c>
      <c r="K424" s="1" t="s">
        <v>105</v>
      </c>
      <c r="L424" s="1" t="s">
        <v>106</v>
      </c>
      <c r="M424" s="1" t="s">
        <v>107</v>
      </c>
      <c r="N424" s="1" t="s">
        <v>108</v>
      </c>
      <c r="O424" s="4" t="s">
        <v>3932</v>
      </c>
      <c r="P424" s="4" t="s">
        <v>3933</v>
      </c>
    </row>
    <row r="425">
      <c r="A425" s="1" t="s">
        <v>124</v>
      </c>
      <c r="B425" s="1" t="s">
        <v>125</v>
      </c>
      <c r="C425" s="1" t="s">
        <v>18</v>
      </c>
      <c r="D425" s="1" t="s">
        <v>31</v>
      </c>
      <c r="E425" s="1" t="s">
        <v>102</v>
      </c>
      <c r="F425" s="2">
        <v>0.33</v>
      </c>
      <c r="G425" s="1">
        <v>4.0</v>
      </c>
      <c r="H425" s="3">
        <v>43994.0</v>
      </c>
      <c r="I425" s="1" t="s">
        <v>126</v>
      </c>
      <c r="J425" s="1" t="s">
        <v>34</v>
      </c>
      <c r="K425" s="1" t="s">
        <v>35</v>
      </c>
      <c r="L425" s="1" t="s">
        <v>36</v>
      </c>
      <c r="M425" s="1" t="s">
        <v>37</v>
      </c>
      <c r="N425" s="1" t="s">
        <v>38</v>
      </c>
      <c r="O425" s="4" t="s">
        <v>3934</v>
      </c>
      <c r="P425" s="4" t="s">
        <v>3935</v>
      </c>
    </row>
    <row r="426">
      <c r="A426" s="1" t="s">
        <v>3936</v>
      </c>
      <c r="B426" s="1" t="s">
        <v>3937</v>
      </c>
      <c r="C426" s="1" t="s">
        <v>3450</v>
      </c>
      <c r="D426" s="1" t="s">
        <v>610</v>
      </c>
      <c r="E426" s="1" t="s">
        <v>114</v>
      </c>
      <c r="F426" s="2">
        <v>0.35</v>
      </c>
      <c r="G426" s="1">
        <v>4.2</v>
      </c>
      <c r="H426" s="3">
        <v>1315.0</v>
      </c>
      <c r="I426" s="1" t="s">
        <v>3938</v>
      </c>
      <c r="J426" s="1" t="s">
        <v>3939</v>
      </c>
      <c r="K426" s="1" t="s">
        <v>3940</v>
      </c>
      <c r="L426" s="1" t="s">
        <v>3941</v>
      </c>
      <c r="M426" s="1" t="s">
        <v>3942</v>
      </c>
      <c r="N426" s="1" t="s">
        <v>3943</v>
      </c>
      <c r="O426" s="4" t="s">
        <v>3944</v>
      </c>
      <c r="P426" s="4" t="s">
        <v>3945</v>
      </c>
    </row>
    <row r="427">
      <c r="A427" s="1" t="s">
        <v>3946</v>
      </c>
      <c r="B427" s="1" t="s">
        <v>3769</v>
      </c>
      <c r="C427" s="1" t="s">
        <v>3265</v>
      </c>
      <c r="D427" s="1" t="s">
        <v>195</v>
      </c>
      <c r="E427" s="1" t="s">
        <v>3155</v>
      </c>
      <c r="F427" s="2">
        <v>0.28</v>
      </c>
      <c r="G427" s="1">
        <v>4.1</v>
      </c>
      <c r="H427" s="3">
        <v>18998.0</v>
      </c>
      <c r="I427" s="1" t="s">
        <v>3770</v>
      </c>
      <c r="J427" s="1" t="s">
        <v>3501</v>
      </c>
      <c r="K427" s="1" t="s">
        <v>3502</v>
      </c>
      <c r="L427" s="1" t="s">
        <v>3503</v>
      </c>
      <c r="M427" s="1" t="s">
        <v>3504</v>
      </c>
      <c r="N427" s="1" t="s">
        <v>3505</v>
      </c>
      <c r="O427" s="4" t="s">
        <v>3771</v>
      </c>
      <c r="P427" s="4" t="s">
        <v>3947</v>
      </c>
    </row>
    <row r="428">
      <c r="A428" s="1" t="s">
        <v>3948</v>
      </c>
      <c r="B428" s="1" t="s">
        <v>3949</v>
      </c>
      <c r="C428" s="1" t="s">
        <v>3950</v>
      </c>
      <c r="D428" s="1" t="s">
        <v>2668</v>
      </c>
      <c r="E428" s="1" t="s">
        <v>102</v>
      </c>
      <c r="F428" s="2">
        <v>0.6</v>
      </c>
      <c r="G428" s="1">
        <v>4.1</v>
      </c>
      <c r="H428" s="3">
        <v>5999.0</v>
      </c>
      <c r="I428" s="1" t="s">
        <v>3951</v>
      </c>
      <c r="J428" s="1" t="s">
        <v>3952</v>
      </c>
      <c r="K428" s="1" t="s">
        <v>3953</v>
      </c>
      <c r="L428" s="1" t="s">
        <v>3954</v>
      </c>
      <c r="M428" s="1" t="s">
        <v>3955</v>
      </c>
      <c r="N428" s="1" t="s">
        <v>3956</v>
      </c>
      <c r="O428" s="4" t="s">
        <v>3957</v>
      </c>
      <c r="P428" s="4" t="s">
        <v>3958</v>
      </c>
    </row>
    <row r="429">
      <c r="A429" s="1" t="s">
        <v>3959</v>
      </c>
      <c r="B429" s="1" t="s">
        <v>3960</v>
      </c>
      <c r="C429" s="1" t="s">
        <v>3265</v>
      </c>
      <c r="D429" s="1" t="s">
        <v>578</v>
      </c>
      <c r="E429" s="1" t="s">
        <v>3499</v>
      </c>
      <c r="F429" s="2">
        <v>0.28</v>
      </c>
      <c r="G429" s="1">
        <v>4.1</v>
      </c>
      <c r="H429" s="3">
        <v>50772.0</v>
      </c>
      <c r="I429" s="1" t="s">
        <v>3961</v>
      </c>
      <c r="J429" s="1" t="s">
        <v>3962</v>
      </c>
      <c r="K429" s="1" t="s">
        <v>3963</v>
      </c>
      <c r="L429" s="1" t="s">
        <v>3964</v>
      </c>
      <c r="M429" s="1" t="s">
        <v>3965</v>
      </c>
      <c r="N429" s="1" t="s">
        <v>3966</v>
      </c>
      <c r="O429" s="4" t="s">
        <v>3967</v>
      </c>
      <c r="P429" s="4" t="s">
        <v>3968</v>
      </c>
    </row>
    <row r="430">
      <c r="A430" s="1" t="s">
        <v>129</v>
      </c>
      <c r="B430" s="1" t="s">
        <v>130</v>
      </c>
      <c r="C430" s="1" t="s">
        <v>18</v>
      </c>
      <c r="D430" s="1" t="s">
        <v>66</v>
      </c>
      <c r="E430" s="1" t="s">
        <v>131</v>
      </c>
      <c r="F430" s="2">
        <v>0.55</v>
      </c>
      <c r="G430" s="1">
        <v>4.3</v>
      </c>
      <c r="H430" s="3">
        <v>13391.0</v>
      </c>
      <c r="I430" s="1" t="s">
        <v>1165</v>
      </c>
      <c r="J430" s="1" t="s">
        <v>133</v>
      </c>
      <c r="K430" s="1" t="s">
        <v>134</v>
      </c>
      <c r="L430" s="1" t="s">
        <v>135</v>
      </c>
      <c r="M430" s="1" t="s">
        <v>136</v>
      </c>
      <c r="N430" s="1" t="s">
        <v>137</v>
      </c>
      <c r="O430" s="4" t="s">
        <v>138</v>
      </c>
      <c r="P430" s="4" t="s">
        <v>3969</v>
      </c>
    </row>
    <row r="431">
      <c r="A431" s="1" t="s">
        <v>3970</v>
      </c>
      <c r="B431" s="1" t="s">
        <v>3971</v>
      </c>
      <c r="C431" s="1" t="s">
        <v>3265</v>
      </c>
      <c r="D431" s="1" t="s">
        <v>3530</v>
      </c>
      <c r="E431" s="1" t="s">
        <v>771</v>
      </c>
      <c r="F431" s="2">
        <v>0.22</v>
      </c>
      <c r="G431" s="1">
        <v>3.9</v>
      </c>
      <c r="H431" s="3">
        <v>25824.0</v>
      </c>
      <c r="I431" s="1" t="s">
        <v>3972</v>
      </c>
      <c r="J431" s="1" t="s">
        <v>3673</v>
      </c>
      <c r="K431" s="1" t="s">
        <v>3674</v>
      </c>
      <c r="L431" s="1" t="s">
        <v>3675</v>
      </c>
      <c r="M431" s="1" t="s">
        <v>3676</v>
      </c>
      <c r="N431" s="1" t="s">
        <v>3677</v>
      </c>
      <c r="O431" s="4" t="s">
        <v>3973</v>
      </c>
      <c r="P431" s="4" t="s">
        <v>3974</v>
      </c>
    </row>
    <row r="432">
      <c r="A432" s="1" t="s">
        <v>3975</v>
      </c>
      <c r="B432" s="1" t="s">
        <v>3976</v>
      </c>
      <c r="C432" s="1" t="s">
        <v>3450</v>
      </c>
      <c r="D432" s="1" t="s">
        <v>207</v>
      </c>
      <c r="E432" s="1" t="s">
        <v>610</v>
      </c>
      <c r="F432" s="2">
        <v>0.62</v>
      </c>
      <c r="G432" s="1">
        <v>4.0</v>
      </c>
      <c r="H432" s="3">
        <v>14404.0</v>
      </c>
      <c r="I432" s="1" t="s">
        <v>3977</v>
      </c>
      <c r="J432" s="1" t="s">
        <v>3978</v>
      </c>
      <c r="K432" s="1" t="s">
        <v>3979</v>
      </c>
      <c r="L432" s="1" t="s">
        <v>3980</v>
      </c>
      <c r="M432" s="1" t="s">
        <v>3981</v>
      </c>
      <c r="N432" s="1" t="s">
        <v>3982</v>
      </c>
      <c r="O432" s="4" t="s">
        <v>3983</v>
      </c>
      <c r="P432" s="4" t="s">
        <v>3984</v>
      </c>
    </row>
    <row r="433">
      <c r="A433" s="1" t="s">
        <v>3985</v>
      </c>
      <c r="B433" s="1" t="s">
        <v>3986</v>
      </c>
      <c r="C433" s="1" t="s">
        <v>3450</v>
      </c>
      <c r="D433" s="1" t="s">
        <v>399</v>
      </c>
      <c r="E433" s="1" t="s">
        <v>3987</v>
      </c>
      <c r="F433" s="2">
        <v>0.42</v>
      </c>
      <c r="G433" s="1">
        <v>4.5</v>
      </c>
      <c r="H433" s="3">
        <v>11339.0</v>
      </c>
      <c r="I433" s="1" t="s">
        <v>3988</v>
      </c>
      <c r="J433" s="1" t="s">
        <v>3989</v>
      </c>
      <c r="K433" s="1" t="s">
        <v>3990</v>
      </c>
      <c r="L433" s="1" t="s">
        <v>3991</v>
      </c>
      <c r="M433" s="1" t="s">
        <v>3992</v>
      </c>
      <c r="N433" s="1" t="s">
        <v>3993</v>
      </c>
      <c r="O433" s="4" t="s">
        <v>3994</v>
      </c>
      <c r="P433" s="4" t="s">
        <v>3995</v>
      </c>
    </row>
    <row r="434">
      <c r="A434" s="1" t="s">
        <v>3996</v>
      </c>
      <c r="B434" s="1" t="s">
        <v>3997</v>
      </c>
      <c r="C434" s="1" t="s">
        <v>3439</v>
      </c>
      <c r="D434" s="1" t="s">
        <v>1306</v>
      </c>
      <c r="E434" s="1" t="s">
        <v>324</v>
      </c>
      <c r="F434" s="2">
        <v>0.76</v>
      </c>
      <c r="G434" s="1">
        <v>4.0</v>
      </c>
      <c r="H434" s="3">
        <v>3626.0</v>
      </c>
      <c r="I434" s="1" t="s">
        <v>3998</v>
      </c>
      <c r="J434" s="1" t="s">
        <v>3999</v>
      </c>
      <c r="K434" s="1" t="s">
        <v>4000</v>
      </c>
      <c r="L434" s="1" t="s">
        <v>4001</v>
      </c>
      <c r="M434" s="1" t="s">
        <v>4002</v>
      </c>
      <c r="N434" s="1" t="s">
        <v>4003</v>
      </c>
      <c r="O434" s="4" t="s">
        <v>4004</v>
      </c>
      <c r="P434" s="4" t="s">
        <v>4005</v>
      </c>
    </row>
    <row r="435">
      <c r="A435" s="1" t="s">
        <v>4006</v>
      </c>
      <c r="B435" s="1" t="s">
        <v>4007</v>
      </c>
      <c r="C435" s="1" t="s">
        <v>3301</v>
      </c>
      <c r="D435" s="1" t="s">
        <v>3493</v>
      </c>
      <c r="E435" s="1" t="s">
        <v>1590</v>
      </c>
      <c r="F435" s="2">
        <v>0.77</v>
      </c>
      <c r="G435" s="1">
        <v>4.0</v>
      </c>
      <c r="H435" s="3">
        <v>32625.0</v>
      </c>
      <c r="I435" s="1" t="s">
        <v>4008</v>
      </c>
      <c r="J435" s="1" t="s">
        <v>4009</v>
      </c>
      <c r="K435" s="1" t="s">
        <v>4010</v>
      </c>
      <c r="L435" s="1" t="s">
        <v>4011</v>
      </c>
      <c r="M435" s="1" t="s">
        <v>4012</v>
      </c>
      <c r="N435" s="1" t="s">
        <v>4013</v>
      </c>
      <c r="O435" s="4" t="s">
        <v>4014</v>
      </c>
      <c r="P435" s="4" t="s">
        <v>4015</v>
      </c>
    </row>
    <row r="436">
      <c r="A436" s="1" t="s">
        <v>4016</v>
      </c>
      <c r="B436" s="1" t="s">
        <v>4017</v>
      </c>
      <c r="C436" s="1" t="s">
        <v>3265</v>
      </c>
      <c r="D436" s="1" t="s">
        <v>3603</v>
      </c>
      <c r="E436" s="1" t="s">
        <v>3530</v>
      </c>
      <c r="F436" s="2">
        <v>0.26</v>
      </c>
      <c r="G436" s="1">
        <v>4.1</v>
      </c>
      <c r="H436" s="3">
        <v>19252.0</v>
      </c>
      <c r="I436" s="1" t="s">
        <v>4018</v>
      </c>
      <c r="J436" s="1" t="s">
        <v>3605</v>
      </c>
      <c r="K436" s="1" t="s">
        <v>3606</v>
      </c>
      <c r="L436" s="1" t="s">
        <v>3607</v>
      </c>
      <c r="M436" s="1" t="s">
        <v>3608</v>
      </c>
      <c r="N436" s="1" t="s">
        <v>3609</v>
      </c>
      <c r="O436" s="4" t="s">
        <v>3781</v>
      </c>
      <c r="P436" s="4" t="s">
        <v>4019</v>
      </c>
    </row>
    <row r="437">
      <c r="A437" s="1" t="s">
        <v>4020</v>
      </c>
      <c r="B437" s="1" t="s">
        <v>4021</v>
      </c>
      <c r="C437" s="1" t="s">
        <v>3265</v>
      </c>
      <c r="D437" s="1" t="s">
        <v>3603</v>
      </c>
      <c r="E437" s="1" t="s">
        <v>2558</v>
      </c>
      <c r="F437" s="2">
        <v>0.18</v>
      </c>
      <c r="G437" s="1">
        <v>4.1</v>
      </c>
      <c r="H437" s="3">
        <v>19252.0</v>
      </c>
      <c r="I437" s="1" t="s">
        <v>3604</v>
      </c>
      <c r="J437" s="1" t="s">
        <v>3605</v>
      </c>
      <c r="K437" s="1" t="s">
        <v>3606</v>
      </c>
      <c r="L437" s="1" t="s">
        <v>3607</v>
      </c>
      <c r="M437" s="1" t="s">
        <v>3608</v>
      </c>
      <c r="N437" s="1" t="s">
        <v>3609</v>
      </c>
      <c r="O437" s="4" t="s">
        <v>4022</v>
      </c>
      <c r="P437" s="4" t="s">
        <v>4023</v>
      </c>
    </row>
    <row r="438">
      <c r="A438" s="1" t="s">
        <v>4024</v>
      </c>
      <c r="B438" s="1" t="s">
        <v>4025</v>
      </c>
      <c r="C438" s="1" t="s">
        <v>3265</v>
      </c>
      <c r="D438" s="1" t="s">
        <v>4026</v>
      </c>
      <c r="E438" s="1" t="s">
        <v>3277</v>
      </c>
      <c r="F438" s="2">
        <v>0.21</v>
      </c>
      <c r="G438" s="1">
        <v>3.9</v>
      </c>
      <c r="H438" s="3">
        <v>25824.0</v>
      </c>
      <c r="I438" s="1" t="s">
        <v>4027</v>
      </c>
      <c r="J438" s="1" t="s">
        <v>3673</v>
      </c>
      <c r="K438" s="1" t="s">
        <v>3674</v>
      </c>
      <c r="L438" s="1" t="s">
        <v>3675</v>
      </c>
      <c r="M438" s="1" t="s">
        <v>3676</v>
      </c>
      <c r="N438" s="1" t="s">
        <v>3677</v>
      </c>
      <c r="O438" s="4" t="s">
        <v>3678</v>
      </c>
      <c r="P438" s="4" t="s">
        <v>4028</v>
      </c>
    </row>
    <row r="439">
      <c r="A439" s="1" t="s">
        <v>4029</v>
      </c>
      <c r="B439" s="1" t="s">
        <v>4030</v>
      </c>
      <c r="C439" s="1" t="s">
        <v>3347</v>
      </c>
      <c r="D439" s="1" t="s">
        <v>378</v>
      </c>
      <c r="E439" s="1" t="s">
        <v>2139</v>
      </c>
      <c r="F439" s="2">
        <v>0.6</v>
      </c>
      <c r="G439" s="1">
        <v>4.1</v>
      </c>
      <c r="H439" s="1" t="s">
        <v>4031</v>
      </c>
      <c r="I439" s="1" t="s">
        <v>4032</v>
      </c>
      <c r="J439" s="1" t="s">
        <v>4033</v>
      </c>
      <c r="K439" s="1" t="s">
        <v>4034</v>
      </c>
      <c r="L439" s="1" t="s">
        <v>4035</v>
      </c>
      <c r="M439" s="1" t="s">
        <v>4036</v>
      </c>
      <c r="N439" s="1" t="s">
        <v>4037</v>
      </c>
      <c r="O439" s="4" t="s">
        <v>4038</v>
      </c>
      <c r="P439" s="4" t="s">
        <v>4039</v>
      </c>
    </row>
    <row r="440">
      <c r="A440" s="1" t="s">
        <v>4040</v>
      </c>
      <c r="B440" s="1" t="s">
        <v>4041</v>
      </c>
      <c r="C440" s="1" t="s">
        <v>3802</v>
      </c>
      <c r="D440" s="1" t="s">
        <v>4042</v>
      </c>
      <c r="E440" s="1" t="s">
        <v>55</v>
      </c>
      <c r="F440" s="2">
        <v>0.81</v>
      </c>
      <c r="G440" s="1">
        <v>4.1</v>
      </c>
      <c r="H440" s="3">
        <v>16685.0</v>
      </c>
      <c r="I440" s="1" t="s">
        <v>4043</v>
      </c>
      <c r="J440" s="1" t="s">
        <v>4044</v>
      </c>
      <c r="K440" s="1" t="s">
        <v>4045</v>
      </c>
      <c r="L440" s="1" t="s">
        <v>4046</v>
      </c>
      <c r="M440" s="1" t="s">
        <v>4047</v>
      </c>
      <c r="N440" s="1" t="s">
        <v>4048</v>
      </c>
      <c r="O440" s="4" t="s">
        <v>4049</v>
      </c>
      <c r="P440" s="4" t="s">
        <v>4050</v>
      </c>
    </row>
    <row r="441">
      <c r="A441" s="1" t="s">
        <v>4051</v>
      </c>
      <c r="B441" s="1" t="s">
        <v>4052</v>
      </c>
      <c r="C441" s="1" t="s">
        <v>3265</v>
      </c>
      <c r="D441" s="1" t="s">
        <v>4053</v>
      </c>
      <c r="E441" s="1" t="s">
        <v>717</v>
      </c>
      <c r="F441" s="2">
        <v>0.06</v>
      </c>
      <c r="G441" s="1">
        <v>4.0</v>
      </c>
      <c r="H441" s="3">
        <v>30907.0</v>
      </c>
      <c r="I441" s="1" t="s">
        <v>4054</v>
      </c>
      <c r="J441" s="1" t="s">
        <v>4055</v>
      </c>
      <c r="K441" s="1" t="s">
        <v>4056</v>
      </c>
      <c r="L441" s="1" t="s">
        <v>4057</v>
      </c>
      <c r="M441" s="1" t="s">
        <v>4058</v>
      </c>
      <c r="N441" s="1" t="s">
        <v>4059</v>
      </c>
      <c r="O441" s="4" t="s">
        <v>4060</v>
      </c>
      <c r="P441" s="4" t="s">
        <v>4061</v>
      </c>
    </row>
    <row r="442">
      <c r="A442" s="1" t="s">
        <v>4062</v>
      </c>
      <c r="B442" s="1" t="s">
        <v>4063</v>
      </c>
      <c r="C442" s="1" t="s">
        <v>3252</v>
      </c>
      <c r="D442" s="1" t="s">
        <v>3433</v>
      </c>
      <c r="E442" s="1" t="s">
        <v>548</v>
      </c>
      <c r="F442" s="2">
        <v>0.48</v>
      </c>
      <c r="G442" s="1">
        <v>4.3</v>
      </c>
      <c r="H442" s="1" t="s">
        <v>3254</v>
      </c>
      <c r="I442" s="1" t="s">
        <v>4064</v>
      </c>
      <c r="J442" s="1" t="s">
        <v>3256</v>
      </c>
      <c r="K442" s="1" t="s">
        <v>3257</v>
      </c>
      <c r="L442" s="1" t="s">
        <v>3258</v>
      </c>
      <c r="M442" s="1" t="s">
        <v>3259</v>
      </c>
      <c r="N442" s="1" t="s">
        <v>3260</v>
      </c>
      <c r="O442" s="4" t="s">
        <v>4065</v>
      </c>
      <c r="P442" s="4" t="s">
        <v>4066</v>
      </c>
    </row>
    <row r="443">
      <c r="A443" s="1" t="s">
        <v>4067</v>
      </c>
      <c r="B443" s="1" t="s">
        <v>4068</v>
      </c>
      <c r="C443" s="1" t="s">
        <v>3324</v>
      </c>
      <c r="D443" s="1" t="s">
        <v>4069</v>
      </c>
      <c r="E443" s="1" t="s">
        <v>1415</v>
      </c>
      <c r="F443" s="2">
        <v>0.22</v>
      </c>
      <c r="G443" s="1">
        <v>4.0</v>
      </c>
      <c r="H443" s="1" t="s">
        <v>3325</v>
      </c>
      <c r="I443" s="1" t="s">
        <v>4070</v>
      </c>
      <c r="J443" s="1" t="s">
        <v>3327</v>
      </c>
      <c r="K443" s="1" t="s">
        <v>3328</v>
      </c>
      <c r="L443" s="1" t="s">
        <v>3329</v>
      </c>
      <c r="M443" s="1" t="s">
        <v>3330</v>
      </c>
      <c r="N443" s="1" t="s">
        <v>3331</v>
      </c>
      <c r="O443" s="4" t="s">
        <v>4071</v>
      </c>
      <c r="P443" s="4" t="s">
        <v>4072</v>
      </c>
    </row>
    <row r="444">
      <c r="A444" s="1" t="s">
        <v>4073</v>
      </c>
      <c r="B444" s="1" t="s">
        <v>4074</v>
      </c>
      <c r="C444" s="1" t="s">
        <v>3265</v>
      </c>
      <c r="D444" s="1" t="s">
        <v>195</v>
      </c>
      <c r="E444" s="1" t="s">
        <v>303</v>
      </c>
      <c r="F444" s="2">
        <v>0.3</v>
      </c>
      <c r="G444" s="1">
        <v>4.1</v>
      </c>
      <c r="H444" s="3">
        <v>19252.0</v>
      </c>
      <c r="I444" s="1" t="s">
        <v>4018</v>
      </c>
      <c r="J444" s="1" t="s">
        <v>3605</v>
      </c>
      <c r="K444" s="1" t="s">
        <v>3606</v>
      </c>
      <c r="L444" s="1" t="s">
        <v>3607</v>
      </c>
      <c r="M444" s="1" t="s">
        <v>3608</v>
      </c>
      <c r="N444" s="1" t="s">
        <v>3609</v>
      </c>
      <c r="O444" s="4" t="s">
        <v>4075</v>
      </c>
      <c r="P444" s="4" t="s">
        <v>4076</v>
      </c>
    </row>
    <row r="445">
      <c r="A445" s="1" t="s">
        <v>140</v>
      </c>
      <c r="B445" s="1" t="s">
        <v>141</v>
      </c>
      <c r="C445" s="1" t="s">
        <v>18</v>
      </c>
      <c r="D445" s="1" t="s">
        <v>102</v>
      </c>
      <c r="E445" s="1" t="s">
        <v>142</v>
      </c>
      <c r="F445" s="2">
        <v>0.63</v>
      </c>
      <c r="G445" s="1">
        <v>4.2</v>
      </c>
      <c r="H445" s="3">
        <v>94364.0</v>
      </c>
      <c r="I445" s="1" t="s">
        <v>143</v>
      </c>
      <c r="J445" s="1" t="s">
        <v>57</v>
      </c>
      <c r="K445" s="1" t="s">
        <v>58</v>
      </c>
      <c r="L445" s="1" t="s">
        <v>59</v>
      </c>
      <c r="M445" s="1" t="s">
        <v>60</v>
      </c>
      <c r="N445" s="1" t="s">
        <v>61</v>
      </c>
      <c r="O445" s="4" t="s">
        <v>4077</v>
      </c>
      <c r="P445" s="4" t="s">
        <v>4078</v>
      </c>
    </row>
    <row r="446">
      <c r="A446" s="1" t="s">
        <v>4079</v>
      </c>
      <c r="B446" s="1" t="s">
        <v>4080</v>
      </c>
      <c r="C446" s="1" t="s">
        <v>3252</v>
      </c>
      <c r="D446" s="1" t="s">
        <v>114</v>
      </c>
      <c r="E446" s="1" t="s">
        <v>479</v>
      </c>
      <c r="F446" s="2">
        <v>0.38</v>
      </c>
      <c r="G446" s="1">
        <v>4.0</v>
      </c>
      <c r="H446" s="3">
        <v>7222.0</v>
      </c>
      <c r="I446" s="1" t="s">
        <v>4081</v>
      </c>
      <c r="J446" s="1" t="s">
        <v>3878</v>
      </c>
      <c r="K446" s="1" t="s">
        <v>3879</v>
      </c>
      <c r="L446" s="1" t="s">
        <v>3880</v>
      </c>
      <c r="M446" s="1" t="s">
        <v>3881</v>
      </c>
      <c r="N446" s="1" t="s">
        <v>3882</v>
      </c>
      <c r="O446" s="4" t="s">
        <v>4082</v>
      </c>
      <c r="P446" s="4" t="s">
        <v>4083</v>
      </c>
    </row>
    <row r="447">
      <c r="A447" s="1" t="s">
        <v>4084</v>
      </c>
      <c r="B447" s="1" t="s">
        <v>4085</v>
      </c>
      <c r="C447" s="1" t="s">
        <v>3265</v>
      </c>
      <c r="D447" s="1" t="s">
        <v>578</v>
      </c>
      <c r="E447" s="1" t="s">
        <v>3499</v>
      </c>
      <c r="F447" s="2">
        <v>0.28</v>
      </c>
      <c r="G447" s="1">
        <v>4.1</v>
      </c>
      <c r="H447" s="3">
        <v>18998.0</v>
      </c>
      <c r="I447" s="1" t="s">
        <v>3500</v>
      </c>
      <c r="J447" s="1" t="s">
        <v>3501</v>
      </c>
      <c r="K447" s="1" t="s">
        <v>3502</v>
      </c>
      <c r="L447" s="1" t="s">
        <v>3503</v>
      </c>
      <c r="M447" s="1" t="s">
        <v>3504</v>
      </c>
      <c r="N447" s="1" t="s">
        <v>3505</v>
      </c>
      <c r="O447" s="4" t="s">
        <v>4086</v>
      </c>
      <c r="P447" s="4" t="s">
        <v>4087</v>
      </c>
    </row>
    <row r="448">
      <c r="A448" s="1" t="s">
        <v>4088</v>
      </c>
      <c r="B448" s="1" t="s">
        <v>4089</v>
      </c>
      <c r="C448" s="1" t="s">
        <v>3265</v>
      </c>
      <c r="D448" s="1" t="s">
        <v>1519</v>
      </c>
      <c r="E448" s="1" t="s">
        <v>1243</v>
      </c>
      <c r="F448" s="2">
        <v>0.26</v>
      </c>
      <c r="G448" s="1">
        <v>4.2</v>
      </c>
      <c r="H448" s="3">
        <v>32916.0</v>
      </c>
      <c r="I448" s="1" t="s">
        <v>4090</v>
      </c>
      <c r="J448" s="1" t="s">
        <v>3663</v>
      </c>
      <c r="K448" s="1" t="s">
        <v>3664</v>
      </c>
      <c r="L448" s="1" t="s">
        <v>3665</v>
      </c>
      <c r="M448" s="1" t="s">
        <v>3666</v>
      </c>
      <c r="N448" s="1" t="s">
        <v>3667</v>
      </c>
      <c r="O448" s="4" t="s">
        <v>4091</v>
      </c>
      <c r="P448" s="4" t="s">
        <v>4092</v>
      </c>
    </row>
    <row r="449">
      <c r="A449" s="1" t="s">
        <v>4093</v>
      </c>
      <c r="B449" s="1" t="s">
        <v>4094</v>
      </c>
      <c r="C449" s="1" t="s">
        <v>4095</v>
      </c>
      <c r="D449" s="1" t="s">
        <v>114</v>
      </c>
      <c r="E449" s="1" t="s">
        <v>4096</v>
      </c>
      <c r="F449" s="2">
        <v>0.66</v>
      </c>
      <c r="G449" s="1">
        <v>4.6</v>
      </c>
      <c r="H449" s="3">
        <v>26603.0</v>
      </c>
      <c r="I449" s="1" t="s">
        <v>4097</v>
      </c>
      <c r="J449" s="1" t="s">
        <v>4098</v>
      </c>
      <c r="K449" s="1" t="s">
        <v>4099</v>
      </c>
      <c r="L449" s="1" t="s">
        <v>4100</v>
      </c>
      <c r="M449" s="1" t="s">
        <v>4101</v>
      </c>
      <c r="N449" s="1" t="s">
        <v>4102</v>
      </c>
      <c r="O449" s="4" t="s">
        <v>4103</v>
      </c>
      <c r="P449" s="4" t="s">
        <v>4104</v>
      </c>
    </row>
    <row r="450">
      <c r="A450" s="1" t="s">
        <v>4105</v>
      </c>
      <c r="B450" s="1" t="s">
        <v>4106</v>
      </c>
      <c r="C450" s="1" t="s">
        <v>3219</v>
      </c>
      <c r="D450" s="1" t="s">
        <v>479</v>
      </c>
      <c r="E450" s="1" t="s">
        <v>2220</v>
      </c>
      <c r="F450" s="2">
        <v>0.68</v>
      </c>
      <c r="G450" s="1">
        <v>4.0</v>
      </c>
      <c r="H450" s="3">
        <v>67950.0</v>
      </c>
      <c r="I450" s="1" t="s">
        <v>4107</v>
      </c>
      <c r="J450" s="1" t="s">
        <v>4108</v>
      </c>
      <c r="K450" s="1" t="s">
        <v>4109</v>
      </c>
      <c r="L450" s="1" t="s">
        <v>4110</v>
      </c>
      <c r="M450" s="1" t="s">
        <v>4111</v>
      </c>
      <c r="N450" s="1" t="s">
        <v>4112</v>
      </c>
      <c r="O450" s="4" t="s">
        <v>4113</v>
      </c>
      <c r="P450" s="4" t="s">
        <v>4114</v>
      </c>
    </row>
    <row r="451">
      <c r="A451" s="1" t="s">
        <v>4115</v>
      </c>
      <c r="B451" s="1" t="s">
        <v>4116</v>
      </c>
      <c r="C451" s="1" t="s">
        <v>3324</v>
      </c>
      <c r="D451" s="1" t="s">
        <v>4069</v>
      </c>
      <c r="E451" s="1" t="s">
        <v>1415</v>
      </c>
      <c r="F451" s="2">
        <v>0.22</v>
      </c>
      <c r="G451" s="1">
        <v>4.0</v>
      </c>
      <c r="H451" s="1" t="s">
        <v>3325</v>
      </c>
      <c r="I451" s="1" t="s">
        <v>4070</v>
      </c>
      <c r="J451" s="1" t="s">
        <v>3327</v>
      </c>
      <c r="K451" s="1" t="s">
        <v>3328</v>
      </c>
      <c r="L451" s="1" t="s">
        <v>3329</v>
      </c>
      <c r="M451" s="1" t="s">
        <v>3330</v>
      </c>
      <c r="N451" s="1" t="s">
        <v>3331</v>
      </c>
      <c r="O451" s="4" t="s">
        <v>3332</v>
      </c>
      <c r="P451" s="4" t="s">
        <v>4117</v>
      </c>
    </row>
    <row r="452">
      <c r="A452" s="1" t="s">
        <v>4118</v>
      </c>
      <c r="B452" s="1" t="s">
        <v>4119</v>
      </c>
      <c r="C452" s="1" t="s">
        <v>3265</v>
      </c>
      <c r="D452" s="1" t="s">
        <v>3530</v>
      </c>
      <c r="E452" s="1" t="s">
        <v>1503</v>
      </c>
      <c r="F452" s="2">
        <v>0.3</v>
      </c>
      <c r="G452" s="1">
        <v>4.3</v>
      </c>
      <c r="H452" s="3">
        <v>9499.0</v>
      </c>
      <c r="I452" s="1" t="s">
        <v>4120</v>
      </c>
      <c r="J452" s="1" t="s">
        <v>4121</v>
      </c>
      <c r="K452" s="1" t="s">
        <v>4122</v>
      </c>
      <c r="L452" s="1" t="s">
        <v>4123</v>
      </c>
      <c r="M452" s="1" t="s">
        <v>4124</v>
      </c>
      <c r="N452" s="1" t="s">
        <v>4125</v>
      </c>
      <c r="O452" s="4" t="s">
        <v>4126</v>
      </c>
      <c r="P452" s="4" t="s">
        <v>4127</v>
      </c>
    </row>
    <row r="453">
      <c r="A453" s="1" t="s">
        <v>4128</v>
      </c>
      <c r="B453" s="1" t="s">
        <v>4129</v>
      </c>
      <c r="C453" s="1" t="s">
        <v>3450</v>
      </c>
      <c r="D453" s="1" t="s">
        <v>114</v>
      </c>
      <c r="E453" s="1" t="s">
        <v>324</v>
      </c>
      <c r="F453" s="2">
        <v>0.5</v>
      </c>
      <c r="G453" s="1">
        <v>4.3</v>
      </c>
      <c r="H453" s="3">
        <v>1777.0</v>
      </c>
      <c r="I453" s="1" t="s">
        <v>4130</v>
      </c>
      <c r="J453" s="1" t="s">
        <v>4131</v>
      </c>
      <c r="K453" s="1" t="s">
        <v>4132</v>
      </c>
      <c r="L453" s="1" t="s">
        <v>4133</v>
      </c>
      <c r="M453" s="1" t="s">
        <v>4134</v>
      </c>
      <c r="N453" s="1" t="s">
        <v>4135</v>
      </c>
      <c r="O453" s="4" t="s">
        <v>4136</v>
      </c>
      <c r="P453" s="4" t="s">
        <v>4137</v>
      </c>
    </row>
    <row r="454">
      <c r="A454" s="1" t="s">
        <v>4138</v>
      </c>
      <c r="B454" s="1" t="s">
        <v>4139</v>
      </c>
      <c r="C454" s="1" t="s">
        <v>3265</v>
      </c>
      <c r="D454" s="1" t="s">
        <v>4140</v>
      </c>
      <c r="E454" s="1" t="s">
        <v>1137</v>
      </c>
      <c r="F454" s="2">
        <v>0.22</v>
      </c>
      <c r="G454" s="1">
        <v>4.2</v>
      </c>
      <c r="H454" s="3">
        <v>58506.0</v>
      </c>
      <c r="I454" s="1" t="s">
        <v>4141</v>
      </c>
      <c r="J454" s="1" t="s">
        <v>4142</v>
      </c>
      <c r="K454" s="1" t="s">
        <v>4143</v>
      </c>
      <c r="L454" s="1" t="s">
        <v>4144</v>
      </c>
      <c r="M454" s="1" t="s">
        <v>4145</v>
      </c>
      <c r="N454" s="1" t="s">
        <v>4146</v>
      </c>
      <c r="O454" s="4" t="s">
        <v>4147</v>
      </c>
      <c r="P454" s="4" t="s">
        <v>4148</v>
      </c>
    </row>
    <row r="455">
      <c r="A455" s="1" t="s">
        <v>4149</v>
      </c>
      <c r="B455" s="1" t="s">
        <v>4150</v>
      </c>
      <c r="C455" s="1" t="s">
        <v>3265</v>
      </c>
      <c r="D455" s="1" t="s">
        <v>3499</v>
      </c>
      <c r="E455" s="1" t="s">
        <v>224</v>
      </c>
      <c r="F455" s="2">
        <v>0.18</v>
      </c>
      <c r="G455" s="1">
        <v>4.0</v>
      </c>
      <c r="H455" s="3">
        <v>21350.0</v>
      </c>
      <c r="I455" s="1" t="s">
        <v>4151</v>
      </c>
      <c r="J455" s="1" t="s">
        <v>3532</v>
      </c>
      <c r="K455" s="1" t="s">
        <v>3533</v>
      </c>
      <c r="L455" s="1" t="s">
        <v>3534</v>
      </c>
      <c r="M455" s="1" t="s">
        <v>3535</v>
      </c>
      <c r="N455" s="1" t="s">
        <v>3536</v>
      </c>
      <c r="O455" s="4" t="s">
        <v>3537</v>
      </c>
      <c r="P455" s="4" t="s">
        <v>4152</v>
      </c>
    </row>
    <row r="456">
      <c r="A456" s="1" t="s">
        <v>160</v>
      </c>
      <c r="B456" s="1" t="s">
        <v>161</v>
      </c>
      <c r="C456" s="1" t="s">
        <v>18</v>
      </c>
      <c r="D456" s="1" t="s">
        <v>162</v>
      </c>
      <c r="E456" s="1" t="s">
        <v>163</v>
      </c>
      <c r="F456" s="2">
        <v>0.61</v>
      </c>
      <c r="G456" s="1">
        <v>4.2</v>
      </c>
      <c r="H456" s="3">
        <v>2263.0</v>
      </c>
      <c r="I456" s="1" t="s">
        <v>164</v>
      </c>
      <c r="J456" s="1" t="s">
        <v>165</v>
      </c>
      <c r="K456" s="1" t="s">
        <v>166</v>
      </c>
      <c r="L456" s="1" t="s">
        <v>167</v>
      </c>
      <c r="M456" s="1" t="s">
        <v>168</v>
      </c>
      <c r="N456" s="1" t="s">
        <v>169</v>
      </c>
      <c r="O456" s="4" t="s">
        <v>4153</v>
      </c>
      <c r="P456" s="4" t="s">
        <v>4154</v>
      </c>
    </row>
    <row r="457">
      <c r="A457" s="1" t="s">
        <v>4155</v>
      </c>
      <c r="B457" s="1" t="s">
        <v>4156</v>
      </c>
      <c r="C457" s="1" t="s">
        <v>3324</v>
      </c>
      <c r="D457" s="1" t="s">
        <v>611</v>
      </c>
      <c r="E457" s="1" t="s">
        <v>4157</v>
      </c>
      <c r="F457" s="2">
        <v>0.14</v>
      </c>
      <c r="G457" s="1">
        <v>4.0</v>
      </c>
      <c r="H457" s="3">
        <v>9378.0</v>
      </c>
      <c r="I457" s="1" t="s">
        <v>4158</v>
      </c>
      <c r="J457" s="1" t="s">
        <v>4159</v>
      </c>
      <c r="K457" s="1" t="s">
        <v>4160</v>
      </c>
      <c r="L457" s="1" t="s">
        <v>4161</v>
      </c>
      <c r="M457" s="1" t="s">
        <v>4162</v>
      </c>
      <c r="N457" s="1" t="s">
        <v>4163</v>
      </c>
      <c r="O457" s="4" t="s">
        <v>4164</v>
      </c>
      <c r="P457" s="4" t="s">
        <v>4165</v>
      </c>
    </row>
    <row r="458">
      <c r="A458" s="1" t="s">
        <v>172</v>
      </c>
      <c r="B458" s="1" t="s">
        <v>173</v>
      </c>
      <c r="C458" s="1" t="s">
        <v>18</v>
      </c>
      <c r="D458" s="1" t="s">
        <v>174</v>
      </c>
      <c r="E458" s="1" t="s">
        <v>19</v>
      </c>
      <c r="F458" s="2">
        <v>0.6</v>
      </c>
      <c r="G458" s="1">
        <v>4.1</v>
      </c>
      <c r="H458" s="3">
        <v>4768.0</v>
      </c>
      <c r="I458" s="1" t="s">
        <v>67</v>
      </c>
      <c r="J458" s="1" t="s">
        <v>175</v>
      </c>
      <c r="K458" s="1" t="s">
        <v>176</v>
      </c>
      <c r="L458" s="1" t="s">
        <v>177</v>
      </c>
      <c r="M458" s="1" t="s">
        <v>178</v>
      </c>
      <c r="N458" s="1" t="s">
        <v>179</v>
      </c>
      <c r="O458" s="4" t="s">
        <v>4166</v>
      </c>
      <c r="P458" s="4" t="s">
        <v>4167</v>
      </c>
    </row>
    <row r="459">
      <c r="A459" s="1" t="s">
        <v>4168</v>
      </c>
      <c r="B459" s="1" t="s">
        <v>4169</v>
      </c>
      <c r="C459" s="1" t="s">
        <v>3219</v>
      </c>
      <c r="D459" s="1" t="s">
        <v>625</v>
      </c>
      <c r="E459" s="1" t="s">
        <v>3336</v>
      </c>
      <c r="F459" s="2">
        <v>0.79</v>
      </c>
      <c r="G459" s="1">
        <v>3.9</v>
      </c>
      <c r="H459" s="3">
        <v>21796.0</v>
      </c>
      <c r="I459" s="1" t="s">
        <v>3337</v>
      </c>
      <c r="J459" s="1" t="s">
        <v>3338</v>
      </c>
      <c r="K459" s="1" t="s">
        <v>3339</v>
      </c>
      <c r="L459" s="1" t="s">
        <v>3340</v>
      </c>
      <c r="M459" s="1" t="s">
        <v>3341</v>
      </c>
      <c r="N459" s="1" t="s">
        <v>3342</v>
      </c>
      <c r="O459" s="4" t="s">
        <v>4170</v>
      </c>
      <c r="P459" s="4" t="s">
        <v>4171</v>
      </c>
    </row>
    <row r="460">
      <c r="A460" s="1" t="s">
        <v>4172</v>
      </c>
      <c r="B460" s="1" t="s">
        <v>4173</v>
      </c>
      <c r="C460" s="1" t="s">
        <v>3219</v>
      </c>
      <c r="D460" s="1" t="s">
        <v>324</v>
      </c>
      <c r="E460" s="1" t="s">
        <v>3241</v>
      </c>
      <c r="F460" s="2">
        <v>0.75</v>
      </c>
      <c r="G460" s="1">
        <v>3.8</v>
      </c>
      <c r="H460" s="3">
        <v>17833.0</v>
      </c>
      <c r="I460" s="1" t="s">
        <v>3242</v>
      </c>
      <c r="J460" s="1" t="s">
        <v>3243</v>
      </c>
      <c r="K460" s="1" t="s">
        <v>3244</v>
      </c>
      <c r="L460" s="1" t="s">
        <v>3245</v>
      </c>
      <c r="M460" s="1" t="s">
        <v>3246</v>
      </c>
      <c r="N460" s="1" t="s">
        <v>3247</v>
      </c>
      <c r="O460" s="4" t="s">
        <v>4174</v>
      </c>
      <c r="P460" s="4" t="s">
        <v>4175</v>
      </c>
    </row>
    <row r="461">
      <c r="A461" s="1" t="s">
        <v>4176</v>
      </c>
      <c r="B461" s="1" t="s">
        <v>4177</v>
      </c>
      <c r="C461" s="1" t="s">
        <v>4095</v>
      </c>
      <c r="D461" s="1" t="s">
        <v>114</v>
      </c>
      <c r="E461" s="1" t="s">
        <v>4096</v>
      </c>
      <c r="F461" s="2">
        <v>0.66</v>
      </c>
      <c r="G461" s="1">
        <v>4.7</v>
      </c>
      <c r="H461" s="3">
        <v>7779.0</v>
      </c>
      <c r="I461" s="1" t="s">
        <v>4178</v>
      </c>
      <c r="J461" s="1" t="s">
        <v>4179</v>
      </c>
      <c r="K461" s="1" t="s">
        <v>4180</v>
      </c>
      <c r="L461" s="1" t="s">
        <v>4181</v>
      </c>
      <c r="M461" s="1" t="s">
        <v>4182</v>
      </c>
      <c r="N461" s="1" t="s">
        <v>4183</v>
      </c>
      <c r="O461" s="4" t="s">
        <v>4184</v>
      </c>
      <c r="P461" s="4" t="s">
        <v>4185</v>
      </c>
    </row>
    <row r="462">
      <c r="A462" s="1" t="s">
        <v>4186</v>
      </c>
      <c r="B462" s="1" t="s">
        <v>4187</v>
      </c>
      <c r="C462" s="1" t="s">
        <v>4188</v>
      </c>
      <c r="D462" s="1" t="s">
        <v>4189</v>
      </c>
      <c r="E462" s="1" t="s">
        <v>3590</v>
      </c>
      <c r="F462" s="2">
        <v>0.65</v>
      </c>
      <c r="G462" s="1">
        <v>4.3</v>
      </c>
      <c r="H462" s="3">
        <v>17129.0</v>
      </c>
      <c r="I462" s="1" t="s">
        <v>4190</v>
      </c>
      <c r="J462" s="1" t="s">
        <v>4191</v>
      </c>
      <c r="K462" s="1" t="s">
        <v>4192</v>
      </c>
      <c r="L462" s="1" t="s">
        <v>4193</v>
      </c>
      <c r="M462" s="1" t="s">
        <v>4194</v>
      </c>
      <c r="N462" s="1" t="s">
        <v>4195</v>
      </c>
      <c r="O462" s="4" t="s">
        <v>4196</v>
      </c>
      <c r="P462" s="4" t="s">
        <v>4197</v>
      </c>
    </row>
    <row r="463">
      <c r="A463" s="1" t="s">
        <v>4198</v>
      </c>
      <c r="B463" s="1" t="s">
        <v>4199</v>
      </c>
      <c r="C463" s="1" t="s">
        <v>3391</v>
      </c>
      <c r="D463" s="1" t="s">
        <v>4200</v>
      </c>
      <c r="E463" s="1" t="s">
        <v>55</v>
      </c>
      <c r="F463" s="2">
        <v>0.52</v>
      </c>
      <c r="G463" s="1">
        <v>4.2</v>
      </c>
      <c r="H463" s="3">
        <v>4969.0</v>
      </c>
      <c r="I463" s="1" t="s">
        <v>4201</v>
      </c>
      <c r="J463" s="1" t="s">
        <v>4202</v>
      </c>
      <c r="K463" s="1" t="s">
        <v>4203</v>
      </c>
      <c r="L463" s="1" t="s">
        <v>4204</v>
      </c>
      <c r="M463" s="1" t="s">
        <v>4205</v>
      </c>
      <c r="N463" s="1" t="s">
        <v>4206</v>
      </c>
      <c r="O463" s="4" t="s">
        <v>4207</v>
      </c>
      <c r="P463" s="4" t="s">
        <v>4208</v>
      </c>
    </row>
    <row r="464">
      <c r="A464" s="1" t="s">
        <v>4209</v>
      </c>
      <c r="B464" s="1" t="s">
        <v>4210</v>
      </c>
      <c r="C464" s="1" t="s">
        <v>3219</v>
      </c>
      <c r="D464" s="1" t="s">
        <v>730</v>
      </c>
      <c r="E464" s="1" t="s">
        <v>3241</v>
      </c>
      <c r="F464" s="2">
        <v>0.62</v>
      </c>
      <c r="G464" s="1">
        <v>4.1</v>
      </c>
      <c r="H464" s="1">
        <v>154.0</v>
      </c>
      <c r="I464" s="1" t="s">
        <v>4211</v>
      </c>
      <c r="J464" s="1" t="s">
        <v>4212</v>
      </c>
      <c r="K464" s="1" t="s">
        <v>4213</v>
      </c>
      <c r="L464" s="1" t="s">
        <v>4214</v>
      </c>
      <c r="M464" s="1" t="s">
        <v>4215</v>
      </c>
      <c r="N464" s="1" t="s">
        <v>4216</v>
      </c>
      <c r="O464" s="4" t="s">
        <v>4217</v>
      </c>
      <c r="P464" s="4" t="s">
        <v>4218</v>
      </c>
    </row>
    <row r="465">
      <c r="A465" s="1" t="s">
        <v>4219</v>
      </c>
      <c r="B465" s="1" t="s">
        <v>4220</v>
      </c>
      <c r="C465" s="1" t="s">
        <v>3219</v>
      </c>
      <c r="D465" s="1" t="s">
        <v>888</v>
      </c>
      <c r="E465" s="1" t="s">
        <v>3590</v>
      </c>
      <c r="F465" s="2">
        <v>0.78</v>
      </c>
      <c r="G465" s="1">
        <v>3.3</v>
      </c>
      <c r="H465" s="3">
        <v>4415.0</v>
      </c>
      <c r="I465" s="1" t="s">
        <v>4221</v>
      </c>
      <c r="J465" s="1" t="s">
        <v>4222</v>
      </c>
      <c r="K465" s="1" t="s">
        <v>4223</v>
      </c>
      <c r="L465" s="1" t="s">
        <v>4224</v>
      </c>
      <c r="M465" s="1" t="s">
        <v>4225</v>
      </c>
      <c r="N465" s="1" t="s">
        <v>4226</v>
      </c>
      <c r="O465" s="4" t="s">
        <v>4227</v>
      </c>
      <c r="P465" s="4" t="s">
        <v>4228</v>
      </c>
    </row>
    <row r="466">
      <c r="A466" s="1" t="s">
        <v>182</v>
      </c>
      <c r="B466" s="1" t="s">
        <v>183</v>
      </c>
      <c r="C466" s="1" t="s">
        <v>18</v>
      </c>
      <c r="D466" s="1" t="s">
        <v>32</v>
      </c>
      <c r="E466" s="1" t="s">
        <v>19</v>
      </c>
      <c r="F466" s="2">
        <v>0.13</v>
      </c>
      <c r="G466" s="1">
        <v>4.4</v>
      </c>
      <c r="H466" s="3">
        <v>18757.0</v>
      </c>
      <c r="I466" s="1" t="s">
        <v>184</v>
      </c>
      <c r="J466" s="1" t="s">
        <v>185</v>
      </c>
      <c r="K466" s="1" t="s">
        <v>186</v>
      </c>
      <c r="L466" s="1" t="s">
        <v>187</v>
      </c>
      <c r="M466" s="1" t="s">
        <v>188</v>
      </c>
      <c r="N466" s="1" t="s">
        <v>4229</v>
      </c>
      <c r="O466" s="4" t="s">
        <v>4230</v>
      </c>
      <c r="P466" s="4" t="s">
        <v>4231</v>
      </c>
    </row>
    <row r="467">
      <c r="A467" s="1" t="s">
        <v>4232</v>
      </c>
      <c r="B467" s="1" t="s">
        <v>4233</v>
      </c>
      <c r="C467" s="1" t="s">
        <v>3265</v>
      </c>
      <c r="D467" s="1" t="s">
        <v>3529</v>
      </c>
      <c r="E467" s="1" t="s">
        <v>1243</v>
      </c>
      <c r="F467" s="2">
        <v>0.21</v>
      </c>
      <c r="G467" s="1">
        <v>4.0</v>
      </c>
      <c r="H467" s="3">
        <v>21350.0</v>
      </c>
      <c r="I467" s="1" t="s">
        <v>4151</v>
      </c>
      <c r="J467" s="1" t="s">
        <v>3532</v>
      </c>
      <c r="K467" s="1" t="s">
        <v>3533</v>
      </c>
      <c r="L467" s="1" t="s">
        <v>3534</v>
      </c>
      <c r="M467" s="1" t="s">
        <v>3535</v>
      </c>
      <c r="N467" s="1" t="s">
        <v>3536</v>
      </c>
      <c r="O467" s="4" t="s">
        <v>4234</v>
      </c>
      <c r="P467" s="4" t="s">
        <v>4235</v>
      </c>
    </row>
    <row r="468">
      <c r="A468" s="1" t="s">
        <v>4236</v>
      </c>
      <c r="B468" s="1" t="s">
        <v>4237</v>
      </c>
      <c r="C468" s="1" t="s">
        <v>3347</v>
      </c>
      <c r="D468" s="1" t="s">
        <v>90</v>
      </c>
      <c r="E468" s="1" t="s">
        <v>90</v>
      </c>
      <c r="F468" s="2">
        <v>0.0</v>
      </c>
      <c r="G468" s="1">
        <v>4.2</v>
      </c>
      <c r="H468" s="3">
        <v>31539.0</v>
      </c>
      <c r="I468" s="1" t="s">
        <v>4238</v>
      </c>
      <c r="J468" s="1" t="s">
        <v>4239</v>
      </c>
      <c r="K468" s="1" t="s">
        <v>4240</v>
      </c>
      <c r="L468" s="1" t="s">
        <v>4241</v>
      </c>
      <c r="M468" s="1" t="s">
        <v>4242</v>
      </c>
      <c r="N468" s="1" t="s">
        <v>4243</v>
      </c>
      <c r="O468" s="4" t="s">
        <v>4244</v>
      </c>
      <c r="P468" s="4" t="s">
        <v>4245</v>
      </c>
    </row>
    <row r="469">
      <c r="A469" s="1" t="s">
        <v>233</v>
      </c>
      <c r="B469" s="1" t="s">
        <v>234</v>
      </c>
      <c r="C469" s="1" t="s">
        <v>18</v>
      </c>
      <c r="D469" s="1" t="s">
        <v>235</v>
      </c>
      <c r="E469" s="1" t="s">
        <v>236</v>
      </c>
      <c r="F469" s="2">
        <v>0.46</v>
      </c>
      <c r="G469" s="1">
        <v>4.5</v>
      </c>
      <c r="H469" s="1">
        <v>815.0</v>
      </c>
      <c r="I469" s="1" t="s">
        <v>237</v>
      </c>
      <c r="J469" s="1" t="s">
        <v>238</v>
      </c>
      <c r="K469" s="1" t="s">
        <v>239</v>
      </c>
      <c r="L469" s="1" t="s">
        <v>240</v>
      </c>
      <c r="M469" s="1" t="s">
        <v>241</v>
      </c>
      <c r="N469" s="1" t="s">
        <v>242</v>
      </c>
      <c r="O469" s="4" t="s">
        <v>4246</v>
      </c>
      <c r="P469" s="4" t="s">
        <v>4247</v>
      </c>
    </row>
    <row r="470">
      <c r="A470" s="1" t="s">
        <v>4248</v>
      </c>
      <c r="B470" s="1" t="s">
        <v>4249</v>
      </c>
      <c r="C470" s="1" t="s">
        <v>4095</v>
      </c>
      <c r="D470" s="1" t="s">
        <v>114</v>
      </c>
      <c r="E470" s="1" t="s">
        <v>4096</v>
      </c>
      <c r="F470" s="2">
        <v>0.66</v>
      </c>
      <c r="G470" s="1">
        <v>4.6</v>
      </c>
      <c r="H470" s="3">
        <v>6129.0</v>
      </c>
      <c r="I470" s="1" t="s">
        <v>4250</v>
      </c>
      <c r="J470" s="1" t="s">
        <v>4251</v>
      </c>
      <c r="K470" s="1" t="s">
        <v>4252</v>
      </c>
      <c r="L470" s="1" t="s">
        <v>4253</v>
      </c>
      <c r="M470" s="1" t="s">
        <v>4254</v>
      </c>
      <c r="N470" s="1" t="s">
        <v>4255</v>
      </c>
      <c r="O470" s="4" t="s">
        <v>4256</v>
      </c>
      <c r="P470" s="4" t="s">
        <v>4257</v>
      </c>
    </row>
    <row r="471">
      <c r="A471" s="1" t="s">
        <v>4258</v>
      </c>
      <c r="B471" s="1" t="s">
        <v>4259</v>
      </c>
      <c r="C471" s="1" t="s">
        <v>3265</v>
      </c>
      <c r="D471" s="1" t="s">
        <v>3154</v>
      </c>
      <c r="E471" s="1" t="s">
        <v>4260</v>
      </c>
      <c r="F471" s="2">
        <v>0.22</v>
      </c>
      <c r="G471" s="1">
        <v>4.2</v>
      </c>
      <c r="H471" s="1">
        <v>284.0</v>
      </c>
      <c r="I471" s="1" t="s">
        <v>3361</v>
      </c>
      <c r="J471" s="1" t="s">
        <v>3362</v>
      </c>
      <c r="K471" s="1" t="s">
        <v>3363</v>
      </c>
      <c r="L471" s="1" t="s">
        <v>3364</v>
      </c>
      <c r="M471" s="1" t="s">
        <v>3365</v>
      </c>
      <c r="N471" s="1" t="s">
        <v>3366</v>
      </c>
      <c r="O471" s="4" t="s">
        <v>3367</v>
      </c>
      <c r="P471" s="4" t="s">
        <v>4261</v>
      </c>
    </row>
    <row r="472">
      <c r="A472" s="1" t="s">
        <v>205</v>
      </c>
      <c r="B472" s="1" t="s">
        <v>206</v>
      </c>
      <c r="C472" s="1" t="s">
        <v>18</v>
      </c>
      <c r="D472" s="1" t="s">
        <v>207</v>
      </c>
      <c r="E472" s="1" t="s">
        <v>19</v>
      </c>
      <c r="F472" s="2">
        <v>0.38</v>
      </c>
      <c r="G472" s="1">
        <v>4.0</v>
      </c>
      <c r="H472" s="3">
        <v>43994.0</v>
      </c>
      <c r="I472" s="1" t="s">
        <v>208</v>
      </c>
      <c r="J472" s="1" t="s">
        <v>34</v>
      </c>
      <c r="K472" s="1" t="s">
        <v>35</v>
      </c>
      <c r="L472" s="1" t="s">
        <v>36</v>
      </c>
      <c r="M472" s="1" t="s">
        <v>37</v>
      </c>
      <c r="N472" s="1" t="s">
        <v>38</v>
      </c>
      <c r="O472" s="4" t="s">
        <v>4262</v>
      </c>
      <c r="P472" s="4" t="s">
        <v>4263</v>
      </c>
    </row>
    <row r="473">
      <c r="A473" s="1" t="s">
        <v>4264</v>
      </c>
      <c r="B473" s="1" t="s">
        <v>4265</v>
      </c>
      <c r="C473" s="1" t="s">
        <v>4266</v>
      </c>
      <c r="D473" s="1" t="s">
        <v>4267</v>
      </c>
      <c r="E473" s="1" t="s">
        <v>114</v>
      </c>
      <c r="F473" s="2">
        <v>0.75</v>
      </c>
      <c r="G473" s="1">
        <v>3.7</v>
      </c>
      <c r="H473" s="3">
        <v>3234.0</v>
      </c>
      <c r="I473" s="1" t="s">
        <v>4268</v>
      </c>
      <c r="J473" s="1" t="s">
        <v>4269</v>
      </c>
      <c r="K473" s="1" t="s">
        <v>4270</v>
      </c>
      <c r="L473" s="1" t="s">
        <v>4271</v>
      </c>
      <c r="M473" s="1" t="s">
        <v>4272</v>
      </c>
      <c r="N473" s="1" t="s">
        <v>4273</v>
      </c>
      <c r="O473" s="4" t="s">
        <v>4274</v>
      </c>
      <c r="P473" s="4" t="s">
        <v>4275</v>
      </c>
    </row>
    <row r="474">
      <c r="A474" s="1" t="s">
        <v>211</v>
      </c>
      <c r="B474" s="1" t="s">
        <v>212</v>
      </c>
      <c r="C474" s="1" t="s">
        <v>18</v>
      </c>
      <c r="D474" s="1" t="s">
        <v>31</v>
      </c>
      <c r="E474" s="1" t="s">
        <v>90</v>
      </c>
      <c r="F474" s="2">
        <v>0.6</v>
      </c>
      <c r="G474" s="1">
        <v>4.1</v>
      </c>
      <c r="H474" s="3">
        <v>13045.0</v>
      </c>
      <c r="I474" s="1" t="s">
        <v>213</v>
      </c>
      <c r="J474" s="1" t="s">
        <v>4276</v>
      </c>
      <c r="K474" s="1" t="s">
        <v>4277</v>
      </c>
      <c r="L474" s="1" t="s">
        <v>4278</v>
      </c>
      <c r="M474" s="1" t="s">
        <v>4279</v>
      </c>
      <c r="N474" s="1" t="s">
        <v>4280</v>
      </c>
      <c r="O474" s="4" t="s">
        <v>4281</v>
      </c>
      <c r="P474" s="4" t="s">
        <v>4282</v>
      </c>
    </row>
    <row r="475">
      <c r="A475" s="1" t="s">
        <v>4283</v>
      </c>
      <c r="B475" s="1" t="s">
        <v>4284</v>
      </c>
      <c r="C475" s="1" t="s">
        <v>3265</v>
      </c>
      <c r="D475" s="1" t="s">
        <v>3266</v>
      </c>
      <c r="E475" s="1" t="s">
        <v>717</v>
      </c>
      <c r="F475" s="2">
        <v>0.19</v>
      </c>
      <c r="G475" s="1">
        <v>4.1</v>
      </c>
      <c r="H475" s="1" t="s">
        <v>4285</v>
      </c>
      <c r="I475" s="1" t="s">
        <v>4286</v>
      </c>
      <c r="J475" s="1" t="s">
        <v>3549</v>
      </c>
      <c r="K475" s="1" t="s">
        <v>3550</v>
      </c>
      <c r="L475" s="1" t="s">
        <v>3551</v>
      </c>
      <c r="M475" s="1" t="s">
        <v>3552</v>
      </c>
      <c r="N475" s="1" t="s">
        <v>3553</v>
      </c>
      <c r="O475" s="4" t="s">
        <v>4287</v>
      </c>
      <c r="P475" s="4" t="s">
        <v>4288</v>
      </c>
    </row>
    <row r="476">
      <c r="A476" s="1" t="s">
        <v>4289</v>
      </c>
      <c r="B476" s="1" t="s">
        <v>4290</v>
      </c>
      <c r="C476" s="1" t="s">
        <v>3219</v>
      </c>
      <c r="D476" s="1" t="s">
        <v>730</v>
      </c>
      <c r="E476" s="1" t="s">
        <v>1283</v>
      </c>
      <c r="F476" s="2">
        <v>0.7</v>
      </c>
      <c r="G476" s="1">
        <v>4.2</v>
      </c>
      <c r="H476" s="3">
        <v>20879.0</v>
      </c>
      <c r="I476" s="1" t="s">
        <v>4291</v>
      </c>
      <c r="J476" s="1" t="s">
        <v>4292</v>
      </c>
      <c r="K476" s="1" t="s">
        <v>4293</v>
      </c>
      <c r="L476" s="1" t="s">
        <v>4294</v>
      </c>
      <c r="M476" s="1" t="s">
        <v>4295</v>
      </c>
      <c r="N476" s="1" t="s">
        <v>4296</v>
      </c>
      <c r="O476" s="4" t="s">
        <v>4297</v>
      </c>
      <c r="P476" s="4" t="s">
        <v>4298</v>
      </c>
    </row>
    <row r="477">
      <c r="A477" s="1" t="s">
        <v>4299</v>
      </c>
      <c r="B477" s="1" t="s">
        <v>4300</v>
      </c>
      <c r="C477" s="1" t="s">
        <v>4301</v>
      </c>
      <c r="D477" s="1" t="s">
        <v>247</v>
      </c>
      <c r="E477" s="1" t="s">
        <v>625</v>
      </c>
      <c r="F477" s="2">
        <v>0.81</v>
      </c>
      <c r="G477" s="1">
        <v>4.2</v>
      </c>
      <c r="H477" s="3">
        <v>2646.0</v>
      </c>
      <c r="I477" s="1" t="s">
        <v>4302</v>
      </c>
      <c r="J477" s="1" t="s">
        <v>4303</v>
      </c>
      <c r="K477" s="1" t="s">
        <v>4304</v>
      </c>
      <c r="L477" s="1" t="s">
        <v>4305</v>
      </c>
      <c r="M477" s="1" t="s">
        <v>4306</v>
      </c>
      <c r="N477" s="1" t="s">
        <v>4307</v>
      </c>
      <c r="O477" s="4" t="s">
        <v>4308</v>
      </c>
      <c r="P477" s="4" t="s">
        <v>4309</v>
      </c>
    </row>
    <row r="478">
      <c r="A478" s="1" t="s">
        <v>4310</v>
      </c>
      <c r="B478" s="1" t="s">
        <v>4311</v>
      </c>
      <c r="C478" s="1" t="s">
        <v>3802</v>
      </c>
      <c r="D478" s="1" t="s">
        <v>934</v>
      </c>
      <c r="E478" s="1" t="s">
        <v>625</v>
      </c>
      <c r="F478" s="2">
        <v>0.82</v>
      </c>
      <c r="G478" s="1">
        <v>4.5</v>
      </c>
      <c r="H478" s="3">
        <v>28978.0</v>
      </c>
      <c r="I478" s="1" t="s">
        <v>4312</v>
      </c>
      <c r="J478" s="1" t="s">
        <v>4313</v>
      </c>
      <c r="K478" s="1" t="s">
        <v>4314</v>
      </c>
      <c r="L478" s="1" t="s">
        <v>4315</v>
      </c>
      <c r="M478" s="1" t="s">
        <v>4316</v>
      </c>
      <c r="N478" s="1" t="s">
        <v>4317</v>
      </c>
      <c r="O478" s="4" t="s">
        <v>4318</v>
      </c>
      <c r="P478" s="4" t="s">
        <v>4319</v>
      </c>
    </row>
    <row r="479">
      <c r="A479" s="1" t="s">
        <v>4320</v>
      </c>
      <c r="B479" s="1" t="s">
        <v>4321</v>
      </c>
      <c r="C479" s="1" t="s">
        <v>3265</v>
      </c>
      <c r="D479" s="1" t="s">
        <v>2630</v>
      </c>
      <c r="E479" s="1" t="s">
        <v>4260</v>
      </c>
      <c r="F479" s="2">
        <v>0.33</v>
      </c>
      <c r="G479" s="1">
        <v>3.8</v>
      </c>
      <c r="H479" s="3">
        <v>3145.0</v>
      </c>
      <c r="I479" s="1" t="s">
        <v>4322</v>
      </c>
      <c r="J479" s="1" t="s">
        <v>4323</v>
      </c>
      <c r="K479" s="1" t="s">
        <v>4324</v>
      </c>
      <c r="L479" s="1" t="s">
        <v>4325</v>
      </c>
      <c r="M479" s="1" t="s">
        <v>4326</v>
      </c>
      <c r="N479" s="1" t="s">
        <v>4327</v>
      </c>
      <c r="O479" s="4" t="s">
        <v>4328</v>
      </c>
      <c r="P479" s="4" t="s">
        <v>4329</v>
      </c>
    </row>
    <row r="480">
      <c r="A480" s="1" t="s">
        <v>267</v>
      </c>
      <c r="B480" s="1" t="s">
        <v>268</v>
      </c>
      <c r="C480" s="1" t="s">
        <v>18</v>
      </c>
      <c r="D480" s="1" t="s">
        <v>269</v>
      </c>
      <c r="E480" s="1" t="s">
        <v>31</v>
      </c>
      <c r="F480" s="2">
        <v>0.7</v>
      </c>
      <c r="G480" s="1">
        <v>4.0</v>
      </c>
      <c r="H480" s="3">
        <v>9377.0</v>
      </c>
      <c r="I480" s="1" t="s">
        <v>270</v>
      </c>
      <c r="J480" s="1" t="s">
        <v>271</v>
      </c>
      <c r="K480" s="1" t="s">
        <v>272</v>
      </c>
      <c r="L480" s="1" t="s">
        <v>273</v>
      </c>
      <c r="M480" s="1" t="s">
        <v>274</v>
      </c>
      <c r="N480" s="1" t="s">
        <v>275</v>
      </c>
      <c r="O480" s="4" t="s">
        <v>4330</v>
      </c>
      <c r="P480" s="4" t="s">
        <v>4331</v>
      </c>
    </row>
    <row r="481">
      <c r="A481" s="1" t="s">
        <v>4332</v>
      </c>
      <c r="B481" s="1" t="s">
        <v>4333</v>
      </c>
      <c r="C481" s="1" t="s">
        <v>3347</v>
      </c>
      <c r="D481" s="1" t="s">
        <v>378</v>
      </c>
      <c r="E481" s="1" t="s">
        <v>888</v>
      </c>
      <c r="F481" s="2">
        <v>0.54</v>
      </c>
      <c r="G481" s="1">
        <v>4.1</v>
      </c>
      <c r="H481" s="1" t="s">
        <v>4334</v>
      </c>
      <c r="I481" s="1" t="s">
        <v>4335</v>
      </c>
      <c r="J481" s="1" t="s">
        <v>3350</v>
      </c>
      <c r="K481" s="1" t="s">
        <v>3351</v>
      </c>
      <c r="L481" s="1" t="s">
        <v>3352</v>
      </c>
      <c r="M481" s="1" t="s">
        <v>3353</v>
      </c>
      <c r="N481" s="1" t="s">
        <v>3354</v>
      </c>
      <c r="O481" s="4" t="s">
        <v>4336</v>
      </c>
      <c r="P481" s="4" t="s">
        <v>4337</v>
      </c>
    </row>
    <row r="482">
      <c r="A482" s="1" t="s">
        <v>4338</v>
      </c>
      <c r="B482" s="1" t="s">
        <v>4339</v>
      </c>
      <c r="C482" s="1" t="s">
        <v>4188</v>
      </c>
      <c r="D482" s="1" t="s">
        <v>32</v>
      </c>
      <c r="E482" s="1" t="s">
        <v>114</v>
      </c>
      <c r="F482" s="2">
        <v>0.65</v>
      </c>
      <c r="G482" s="1">
        <v>3.8</v>
      </c>
      <c r="H482" s="3">
        <v>16557.0</v>
      </c>
      <c r="I482" s="1" t="s">
        <v>4340</v>
      </c>
      <c r="J482" s="1" t="s">
        <v>4341</v>
      </c>
      <c r="K482" s="1" t="s">
        <v>4342</v>
      </c>
      <c r="L482" s="1" t="s">
        <v>4343</v>
      </c>
      <c r="M482" s="1" t="s">
        <v>4344</v>
      </c>
      <c r="N482" s="1" t="s">
        <v>4345</v>
      </c>
      <c r="O482" s="4" t="s">
        <v>4346</v>
      </c>
      <c r="P482" s="4" t="s">
        <v>4347</v>
      </c>
    </row>
    <row r="483">
      <c r="A483" s="1" t="s">
        <v>4348</v>
      </c>
      <c r="B483" s="1" t="s">
        <v>3769</v>
      </c>
      <c r="C483" s="1" t="s">
        <v>3265</v>
      </c>
      <c r="D483" s="1" t="s">
        <v>195</v>
      </c>
      <c r="E483" s="1" t="s">
        <v>3155</v>
      </c>
      <c r="F483" s="2">
        <v>0.28</v>
      </c>
      <c r="G483" s="1">
        <v>4.1</v>
      </c>
      <c r="H483" s="3">
        <v>18998.0</v>
      </c>
      <c r="I483" s="1" t="s">
        <v>3770</v>
      </c>
      <c r="J483" s="1" t="s">
        <v>3501</v>
      </c>
      <c r="K483" s="1" t="s">
        <v>3502</v>
      </c>
      <c r="L483" s="1" t="s">
        <v>3503</v>
      </c>
      <c r="M483" s="1" t="s">
        <v>3504</v>
      </c>
      <c r="N483" s="1" t="s">
        <v>3505</v>
      </c>
      <c r="O483" s="4" t="s">
        <v>3771</v>
      </c>
      <c r="P483" s="4" t="s">
        <v>4349</v>
      </c>
    </row>
    <row r="484">
      <c r="A484" s="1" t="s">
        <v>4350</v>
      </c>
      <c r="B484" s="1" t="s">
        <v>4351</v>
      </c>
      <c r="C484" s="1" t="s">
        <v>4188</v>
      </c>
      <c r="D484" s="1" t="s">
        <v>32</v>
      </c>
      <c r="E484" s="1" t="s">
        <v>114</v>
      </c>
      <c r="F484" s="2">
        <v>0.65</v>
      </c>
      <c r="G484" s="1">
        <v>3.8</v>
      </c>
      <c r="H484" s="3">
        <v>16557.0</v>
      </c>
      <c r="I484" s="1" t="s">
        <v>4352</v>
      </c>
      <c r="J484" s="1" t="s">
        <v>4341</v>
      </c>
      <c r="K484" s="1" t="s">
        <v>4342</v>
      </c>
      <c r="L484" s="1" t="s">
        <v>4343</v>
      </c>
      <c r="M484" s="1" t="s">
        <v>4344</v>
      </c>
      <c r="N484" s="1" t="s">
        <v>4345</v>
      </c>
      <c r="O484" s="4" t="s">
        <v>4353</v>
      </c>
      <c r="P484" s="4" t="s">
        <v>4354</v>
      </c>
    </row>
    <row r="485">
      <c r="A485" s="1" t="s">
        <v>4355</v>
      </c>
      <c r="B485" s="1" t="s">
        <v>4356</v>
      </c>
      <c r="C485" s="1" t="s">
        <v>3450</v>
      </c>
      <c r="D485" s="1" t="s">
        <v>90</v>
      </c>
      <c r="E485" s="1" t="s">
        <v>378</v>
      </c>
      <c r="F485" s="2">
        <v>0.17</v>
      </c>
      <c r="G485" s="1">
        <v>4.2</v>
      </c>
      <c r="H485" s="3">
        <v>21916.0</v>
      </c>
      <c r="I485" s="1" t="s">
        <v>4357</v>
      </c>
      <c r="J485" s="1" t="s">
        <v>4358</v>
      </c>
      <c r="K485" s="1" t="s">
        <v>4359</v>
      </c>
      <c r="L485" s="1" t="s">
        <v>4360</v>
      </c>
      <c r="M485" s="1" t="s">
        <v>4361</v>
      </c>
      <c r="N485" s="1" t="s">
        <v>4362</v>
      </c>
      <c r="O485" s="4" t="s">
        <v>4363</v>
      </c>
      <c r="P485" s="4" t="s">
        <v>4364</v>
      </c>
    </row>
    <row r="486">
      <c r="A486" s="1" t="s">
        <v>4365</v>
      </c>
      <c r="B486" s="1" t="s">
        <v>3513</v>
      </c>
      <c r="C486" s="1" t="s">
        <v>3219</v>
      </c>
      <c r="D486" s="1" t="s">
        <v>548</v>
      </c>
      <c r="E486" s="1" t="s">
        <v>1283</v>
      </c>
      <c r="F486" s="2">
        <v>0.78</v>
      </c>
      <c r="G486" s="1">
        <v>4.2</v>
      </c>
      <c r="H486" s="3">
        <v>29472.0</v>
      </c>
      <c r="I486" s="1" t="s">
        <v>4366</v>
      </c>
      <c r="J486" s="1" t="s">
        <v>3515</v>
      </c>
      <c r="K486" s="1" t="s">
        <v>3516</v>
      </c>
      <c r="L486" s="1" t="s">
        <v>3517</v>
      </c>
      <c r="M486" s="1" t="s">
        <v>3518</v>
      </c>
      <c r="N486" s="1" t="s">
        <v>3519</v>
      </c>
      <c r="O486" s="4" t="s">
        <v>4367</v>
      </c>
      <c r="P486" s="4" t="s">
        <v>4368</v>
      </c>
    </row>
    <row r="487">
      <c r="A487" s="1" t="s">
        <v>4369</v>
      </c>
      <c r="B487" s="1" t="s">
        <v>4370</v>
      </c>
      <c r="C487" s="1" t="s">
        <v>3950</v>
      </c>
      <c r="D487" s="1" t="s">
        <v>4371</v>
      </c>
      <c r="E487" s="1" t="s">
        <v>90</v>
      </c>
      <c r="F487" s="2">
        <v>0.81</v>
      </c>
      <c r="G487" s="1">
        <v>4.2</v>
      </c>
      <c r="H487" s="3">
        <v>1949.0</v>
      </c>
      <c r="I487" s="1" t="s">
        <v>4372</v>
      </c>
      <c r="J487" s="1" t="s">
        <v>4373</v>
      </c>
      <c r="K487" s="1" t="s">
        <v>4374</v>
      </c>
      <c r="L487" s="1" t="s">
        <v>4375</v>
      </c>
      <c r="M487" s="1" t="s">
        <v>4376</v>
      </c>
      <c r="N487" s="1" t="s">
        <v>4377</v>
      </c>
      <c r="O487" s="4" t="s">
        <v>4378</v>
      </c>
      <c r="P487" s="4" t="s">
        <v>4379</v>
      </c>
    </row>
    <row r="488">
      <c r="A488" s="1" t="s">
        <v>4380</v>
      </c>
      <c r="B488" s="1" t="s">
        <v>4381</v>
      </c>
      <c r="C488" s="1" t="s">
        <v>18</v>
      </c>
      <c r="D488" s="1" t="s">
        <v>668</v>
      </c>
      <c r="E488" s="1" t="s">
        <v>207</v>
      </c>
      <c r="F488" s="2">
        <v>0.44</v>
      </c>
      <c r="G488" s="1">
        <v>4.0</v>
      </c>
      <c r="H488" s="3">
        <v>9377.0</v>
      </c>
      <c r="I488" s="1" t="s">
        <v>859</v>
      </c>
      <c r="J488" s="1" t="s">
        <v>271</v>
      </c>
      <c r="K488" s="1" t="s">
        <v>272</v>
      </c>
      <c r="L488" s="1" t="s">
        <v>273</v>
      </c>
      <c r="M488" s="1" t="s">
        <v>274</v>
      </c>
      <c r="N488" s="1" t="s">
        <v>275</v>
      </c>
      <c r="O488" s="4" t="s">
        <v>4382</v>
      </c>
      <c r="P488" s="4" t="s">
        <v>4383</v>
      </c>
    </row>
    <row r="489">
      <c r="A489" s="1" t="s">
        <v>4384</v>
      </c>
      <c r="B489" s="1" t="s">
        <v>4385</v>
      </c>
      <c r="C489" s="1" t="s">
        <v>3219</v>
      </c>
      <c r="D489" s="1" t="s">
        <v>4386</v>
      </c>
      <c r="E489" s="1" t="s">
        <v>717</v>
      </c>
      <c r="F489" s="2">
        <v>0.44</v>
      </c>
      <c r="G489" s="1">
        <v>3.5</v>
      </c>
      <c r="H489" s="1">
        <v>37.0</v>
      </c>
      <c r="I489" s="1" t="s">
        <v>4387</v>
      </c>
      <c r="J489" s="1" t="s">
        <v>4388</v>
      </c>
      <c r="K489" s="1" t="s">
        <v>4389</v>
      </c>
      <c r="L489" s="1" t="s">
        <v>4390</v>
      </c>
      <c r="M489" s="1" t="s">
        <v>4391</v>
      </c>
      <c r="N489" s="1" t="s">
        <v>4392</v>
      </c>
      <c r="O489" s="4" t="s">
        <v>4393</v>
      </c>
      <c r="P489" s="4" t="s">
        <v>4394</v>
      </c>
    </row>
    <row r="490">
      <c r="A490" s="1" t="s">
        <v>4395</v>
      </c>
      <c r="B490" s="1" t="s">
        <v>4396</v>
      </c>
      <c r="C490" s="1" t="s">
        <v>3802</v>
      </c>
      <c r="D490" s="1" t="s">
        <v>2396</v>
      </c>
      <c r="E490" s="1" t="s">
        <v>378</v>
      </c>
      <c r="F490" s="2">
        <v>0.85</v>
      </c>
      <c r="G490" s="1">
        <v>4.3</v>
      </c>
      <c r="H490" s="3">
        <v>2351.0</v>
      </c>
      <c r="I490" s="1" t="s">
        <v>4397</v>
      </c>
      <c r="J490" s="1" t="s">
        <v>4398</v>
      </c>
      <c r="K490" s="1" t="s">
        <v>4399</v>
      </c>
      <c r="L490" s="1" t="s">
        <v>4400</v>
      </c>
      <c r="M490" s="1" t="s">
        <v>4401</v>
      </c>
      <c r="N490" s="1" t="s">
        <v>4402</v>
      </c>
      <c r="O490" s="4" t="s">
        <v>4403</v>
      </c>
      <c r="P490" s="4" t="s">
        <v>4404</v>
      </c>
    </row>
    <row r="491">
      <c r="A491" s="1" t="s">
        <v>4405</v>
      </c>
      <c r="B491" s="1" t="s">
        <v>4406</v>
      </c>
      <c r="C491" s="1" t="s">
        <v>3265</v>
      </c>
      <c r="D491" s="1" t="s">
        <v>3603</v>
      </c>
      <c r="E491" s="1" t="s">
        <v>3530</v>
      </c>
      <c r="F491" s="2">
        <v>0.26</v>
      </c>
      <c r="G491" s="1">
        <v>4.1</v>
      </c>
      <c r="H491" s="3">
        <v>19253.0</v>
      </c>
      <c r="I491" s="1" t="s">
        <v>4018</v>
      </c>
      <c r="J491" s="1" t="s">
        <v>3605</v>
      </c>
      <c r="K491" s="1" t="s">
        <v>3606</v>
      </c>
      <c r="L491" s="1" t="s">
        <v>3607</v>
      </c>
      <c r="M491" s="1" t="s">
        <v>3608</v>
      </c>
      <c r="N491" s="1" t="s">
        <v>3609</v>
      </c>
      <c r="O491" s="4" t="s">
        <v>4075</v>
      </c>
      <c r="P491" s="4" t="s">
        <v>4407</v>
      </c>
    </row>
    <row r="492">
      <c r="A492" s="1" t="s">
        <v>4408</v>
      </c>
      <c r="B492" s="1" t="s">
        <v>4409</v>
      </c>
      <c r="C492" s="1" t="s">
        <v>3265</v>
      </c>
      <c r="D492" s="1" t="s">
        <v>195</v>
      </c>
      <c r="E492" s="1" t="s">
        <v>617</v>
      </c>
      <c r="F492" s="2">
        <v>0.13</v>
      </c>
      <c r="G492" s="1">
        <v>3.9</v>
      </c>
      <c r="H492" s="3">
        <v>2180.0</v>
      </c>
      <c r="I492" s="1" t="s">
        <v>4410</v>
      </c>
      <c r="J492" s="1" t="s">
        <v>4411</v>
      </c>
      <c r="K492" s="1" t="s">
        <v>4412</v>
      </c>
      <c r="L492" s="1" t="s">
        <v>4413</v>
      </c>
      <c r="M492" s="1" t="s">
        <v>4414</v>
      </c>
      <c r="N492" s="1" t="s">
        <v>4415</v>
      </c>
      <c r="O492" s="4" t="s">
        <v>4416</v>
      </c>
      <c r="P492" s="4" t="s">
        <v>4417</v>
      </c>
    </row>
    <row r="493">
      <c r="A493" s="1" t="s">
        <v>4418</v>
      </c>
      <c r="B493" s="1" t="s">
        <v>4419</v>
      </c>
      <c r="C493" s="1" t="s">
        <v>3219</v>
      </c>
      <c r="D493" s="1" t="s">
        <v>324</v>
      </c>
      <c r="E493" s="1" t="s">
        <v>2220</v>
      </c>
      <c r="F493" s="2">
        <v>0.6</v>
      </c>
      <c r="G493" s="1">
        <v>3.9</v>
      </c>
      <c r="H493" s="3">
        <v>7571.0</v>
      </c>
      <c r="I493" s="1" t="s">
        <v>4420</v>
      </c>
      <c r="J493" s="1" t="s">
        <v>4421</v>
      </c>
      <c r="K493" s="1" t="s">
        <v>4422</v>
      </c>
      <c r="L493" s="1" t="s">
        <v>4423</v>
      </c>
      <c r="M493" s="1" t="s">
        <v>4424</v>
      </c>
      <c r="N493" s="1" t="s">
        <v>4425</v>
      </c>
      <c r="O493" s="4" t="s">
        <v>4426</v>
      </c>
      <c r="P493" s="4" t="s">
        <v>4427</v>
      </c>
    </row>
    <row r="494">
      <c r="A494" s="1" t="s">
        <v>4428</v>
      </c>
      <c r="B494" s="1" t="s">
        <v>4429</v>
      </c>
      <c r="C494" s="1" t="s">
        <v>3219</v>
      </c>
      <c r="D494" s="1" t="s">
        <v>611</v>
      </c>
      <c r="E494" s="1" t="s">
        <v>3590</v>
      </c>
      <c r="F494" s="2">
        <v>0.77</v>
      </c>
      <c r="G494" s="1">
        <v>3.3</v>
      </c>
      <c r="H494" s="3">
        <v>4415.0</v>
      </c>
      <c r="I494" s="1" t="s">
        <v>4430</v>
      </c>
      <c r="J494" s="1" t="s">
        <v>4222</v>
      </c>
      <c r="K494" s="1" t="s">
        <v>4223</v>
      </c>
      <c r="L494" s="1" t="s">
        <v>4224</v>
      </c>
      <c r="M494" s="1" t="s">
        <v>4225</v>
      </c>
      <c r="N494" s="1" t="s">
        <v>4226</v>
      </c>
      <c r="O494" s="4" t="s">
        <v>4431</v>
      </c>
      <c r="P494" s="4" t="s">
        <v>4432</v>
      </c>
    </row>
    <row r="495">
      <c r="A495" s="1" t="s">
        <v>4433</v>
      </c>
      <c r="B495" s="1" t="s">
        <v>4434</v>
      </c>
      <c r="C495" s="1" t="s">
        <v>3439</v>
      </c>
      <c r="D495" s="1" t="s">
        <v>378</v>
      </c>
      <c r="E495" s="1" t="s">
        <v>114</v>
      </c>
      <c r="F495" s="2">
        <v>0.4</v>
      </c>
      <c r="G495" s="1">
        <v>4.0</v>
      </c>
      <c r="H495" s="3">
        <v>18654.0</v>
      </c>
      <c r="I495" s="1" t="s">
        <v>4435</v>
      </c>
      <c r="J495" s="1" t="s">
        <v>4436</v>
      </c>
      <c r="K495" s="1" t="s">
        <v>4437</v>
      </c>
      <c r="L495" s="1" t="s">
        <v>4438</v>
      </c>
      <c r="M495" s="1" t="s">
        <v>4439</v>
      </c>
      <c r="N495" s="1" t="s">
        <v>4440</v>
      </c>
      <c r="O495" s="4" t="s">
        <v>4441</v>
      </c>
      <c r="P495" s="4" t="s">
        <v>4442</v>
      </c>
    </row>
    <row r="496">
      <c r="A496" s="1" t="s">
        <v>4443</v>
      </c>
      <c r="B496" s="1" t="s">
        <v>4444</v>
      </c>
      <c r="C496" s="1" t="s">
        <v>3450</v>
      </c>
      <c r="D496" s="1" t="s">
        <v>31</v>
      </c>
      <c r="E496" s="1" t="s">
        <v>20</v>
      </c>
      <c r="F496" s="2">
        <v>0.82</v>
      </c>
      <c r="G496" s="1">
        <v>4.0</v>
      </c>
      <c r="H496" s="3">
        <v>3197.0</v>
      </c>
      <c r="I496" s="1" t="s">
        <v>4445</v>
      </c>
      <c r="J496" s="1" t="s">
        <v>4446</v>
      </c>
      <c r="K496" s="1" t="s">
        <v>4447</v>
      </c>
      <c r="L496" s="1" t="s">
        <v>4448</v>
      </c>
      <c r="M496" s="1" t="s">
        <v>4449</v>
      </c>
      <c r="N496" s="1" t="s">
        <v>4450</v>
      </c>
      <c r="O496" s="4" t="s">
        <v>4451</v>
      </c>
      <c r="P496" s="4" t="s">
        <v>4452</v>
      </c>
    </row>
    <row r="497">
      <c r="A497" s="1" t="s">
        <v>4453</v>
      </c>
      <c r="B497" s="1" t="s">
        <v>4454</v>
      </c>
      <c r="C497" s="1" t="s">
        <v>3219</v>
      </c>
      <c r="D497" s="1" t="s">
        <v>236</v>
      </c>
      <c r="E497" s="1" t="s">
        <v>3336</v>
      </c>
      <c r="F497" s="2">
        <v>0.74</v>
      </c>
      <c r="G497" s="1">
        <v>4.0</v>
      </c>
      <c r="H497" s="3">
        <v>26880.0</v>
      </c>
      <c r="I497" s="1" t="s">
        <v>4455</v>
      </c>
      <c r="J497" s="1" t="s">
        <v>4456</v>
      </c>
      <c r="K497" s="1" t="s">
        <v>4457</v>
      </c>
      <c r="L497" s="1" t="s">
        <v>4458</v>
      </c>
      <c r="M497" s="1" t="s">
        <v>4459</v>
      </c>
      <c r="N497" s="1" t="s">
        <v>4460</v>
      </c>
      <c r="O497" s="4" t="s">
        <v>4461</v>
      </c>
      <c r="P497" s="4" t="s">
        <v>4462</v>
      </c>
    </row>
    <row r="498">
      <c r="A498" s="1" t="s">
        <v>4463</v>
      </c>
      <c r="B498" s="1" t="s">
        <v>4464</v>
      </c>
      <c r="C498" s="1" t="s">
        <v>3219</v>
      </c>
      <c r="D498" s="1" t="s">
        <v>625</v>
      </c>
      <c r="E498" s="1" t="s">
        <v>3336</v>
      </c>
      <c r="F498" s="2">
        <v>0.79</v>
      </c>
      <c r="G498" s="1">
        <v>3.9</v>
      </c>
      <c r="H498" s="3">
        <v>21796.0</v>
      </c>
      <c r="I498" s="1" t="s">
        <v>3337</v>
      </c>
      <c r="J498" s="1" t="s">
        <v>3338</v>
      </c>
      <c r="K498" s="1" t="s">
        <v>3339</v>
      </c>
      <c r="L498" s="1" t="s">
        <v>3340</v>
      </c>
      <c r="M498" s="1" t="s">
        <v>3341</v>
      </c>
      <c r="N498" s="1" t="s">
        <v>3342</v>
      </c>
      <c r="O498" s="4" t="s">
        <v>4465</v>
      </c>
      <c r="P498" s="4" t="s">
        <v>4466</v>
      </c>
    </row>
    <row r="499">
      <c r="A499" s="1" t="s">
        <v>4467</v>
      </c>
      <c r="B499" s="1" t="s">
        <v>4468</v>
      </c>
      <c r="C499" s="1" t="s">
        <v>3265</v>
      </c>
      <c r="D499" s="1" t="s">
        <v>3530</v>
      </c>
      <c r="E499" s="1" t="s">
        <v>1503</v>
      </c>
      <c r="F499" s="2">
        <v>0.3</v>
      </c>
      <c r="G499" s="1">
        <v>4.3</v>
      </c>
      <c r="H499" s="3">
        <v>9499.0</v>
      </c>
      <c r="I499" s="1" t="s">
        <v>4120</v>
      </c>
      <c r="J499" s="1" t="s">
        <v>4121</v>
      </c>
      <c r="K499" s="1" t="s">
        <v>4122</v>
      </c>
      <c r="L499" s="1" t="s">
        <v>4123</v>
      </c>
      <c r="M499" s="1" t="s">
        <v>4124</v>
      </c>
      <c r="N499" s="1" t="s">
        <v>4125</v>
      </c>
      <c r="O499" s="4" t="s">
        <v>4469</v>
      </c>
      <c r="P499" s="4" t="s">
        <v>4470</v>
      </c>
    </row>
    <row r="500">
      <c r="A500" s="1" t="s">
        <v>4471</v>
      </c>
      <c r="B500" s="1" t="s">
        <v>4472</v>
      </c>
      <c r="C500" s="1" t="s">
        <v>3265</v>
      </c>
      <c r="D500" s="1" t="s">
        <v>578</v>
      </c>
      <c r="E500" s="1" t="s">
        <v>4260</v>
      </c>
      <c r="F500" s="2">
        <v>0.04</v>
      </c>
      <c r="G500" s="1">
        <v>4.1</v>
      </c>
      <c r="H500" s="3">
        <v>56098.0</v>
      </c>
      <c r="I500" s="1" t="s">
        <v>4473</v>
      </c>
      <c r="J500" s="1" t="s">
        <v>4474</v>
      </c>
      <c r="K500" s="1" t="s">
        <v>4475</v>
      </c>
      <c r="L500" s="1" t="s">
        <v>4476</v>
      </c>
      <c r="M500" s="1" t="s">
        <v>4477</v>
      </c>
      <c r="N500" s="1" t="s">
        <v>4478</v>
      </c>
      <c r="O500" s="4" t="s">
        <v>4479</v>
      </c>
      <c r="P500" s="4" t="s">
        <v>4480</v>
      </c>
    </row>
    <row r="501">
      <c r="A501" s="1" t="s">
        <v>4481</v>
      </c>
      <c r="B501" s="1" t="s">
        <v>4482</v>
      </c>
      <c r="C501" s="1" t="s">
        <v>3265</v>
      </c>
      <c r="D501" s="1" t="s">
        <v>2981</v>
      </c>
      <c r="E501" s="1" t="s">
        <v>3530</v>
      </c>
      <c r="F501" s="2">
        <v>0.19</v>
      </c>
      <c r="G501" s="1">
        <v>4.1</v>
      </c>
      <c r="H501" s="3">
        <v>31822.0</v>
      </c>
      <c r="I501" s="1" t="s">
        <v>4483</v>
      </c>
      <c r="J501" s="1" t="s">
        <v>4484</v>
      </c>
      <c r="K501" s="1" t="s">
        <v>4485</v>
      </c>
      <c r="L501" s="1" t="s">
        <v>4486</v>
      </c>
      <c r="M501" s="1" t="s">
        <v>4487</v>
      </c>
      <c r="N501" s="1" t="s">
        <v>4488</v>
      </c>
      <c r="O501" s="4" t="s">
        <v>4489</v>
      </c>
      <c r="P501" s="4" t="s">
        <v>4490</v>
      </c>
    </row>
    <row r="502">
      <c r="A502" s="1" t="s">
        <v>4491</v>
      </c>
      <c r="B502" s="1" t="s">
        <v>4492</v>
      </c>
      <c r="C502" s="1" t="s">
        <v>3265</v>
      </c>
      <c r="D502" s="1" t="s">
        <v>303</v>
      </c>
      <c r="E502" s="1" t="s">
        <v>1284</v>
      </c>
      <c r="F502" s="2">
        <v>0.29</v>
      </c>
      <c r="G502" s="1">
        <v>4.3</v>
      </c>
      <c r="H502" s="3">
        <v>9499.0</v>
      </c>
      <c r="I502" s="1" t="s">
        <v>4493</v>
      </c>
      <c r="J502" s="1" t="s">
        <v>4121</v>
      </c>
      <c r="K502" s="1" t="s">
        <v>4122</v>
      </c>
      <c r="L502" s="1" t="s">
        <v>4123</v>
      </c>
      <c r="M502" s="1" t="s">
        <v>4124</v>
      </c>
      <c r="N502" s="1" t="s">
        <v>4125</v>
      </c>
      <c r="O502" s="4" t="s">
        <v>4126</v>
      </c>
      <c r="P502" s="4" t="s">
        <v>4494</v>
      </c>
    </row>
    <row r="503">
      <c r="A503" s="1" t="s">
        <v>4495</v>
      </c>
      <c r="B503" s="1" t="s">
        <v>4496</v>
      </c>
      <c r="C503" s="1" t="s">
        <v>3265</v>
      </c>
      <c r="D503" s="1" t="s">
        <v>578</v>
      </c>
      <c r="E503" s="1" t="s">
        <v>2558</v>
      </c>
      <c r="F503" s="2">
        <v>0.32</v>
      </c>
      <c r="G503" s="1">
        <v>4.1</v>
      </c>
      <c r="H503" s="3">
        <v>50772.0</v>
      </c>
      <c r="I503" s="1" t="s">
        <v>4497</v>
      </c>
      <c r="J503" s="1" t="s">
        <v>3962</v>
      </c>
      <c r="K503" s="1" t="s">
        <v>3963</v>
      </c>
      <c r="L503" s="1" t="s">
        <v>3964</v>
      </c>
      <c r="M503" s="1" t="s">
        <v>3965</v>
      </c>
      <c r="N503" s="1" t="s">
        <v>3966</v>
      </c>
      <c r="O503" s="4" t="s">
        <v>4498</v>
      </c>
      <c r="P503" s="4" t="s">
        <v>4499</v>
      </c>
    </row>
    <row r="504">
      <c r="A504" s="1" t="s">
        <v>4500</v>
      </c>
      <c r="B504" s="1" t="s">
        <v>4501</v>
      </c>
      <c r="C504" s="1" t="s">
        <v>3219</v>
      </c>
      <c r="D504" s="1" t="s">
        <v>730</v>
      </c>
      <c r="E504" s="1" t="s">
        <v>3590</v>
      </c>
      <c r="F504" s="2">
        <v>0.5</v>
      </c>
      <c r="G504" s="1">
        <v>4.1</v>
      </c>
      <c r="H504" s="3">
        <v>7148.0</v>
      </c>
      <c r="I504" s="1" t="s">
        <v>4502</v>
      </c>
      <c r="J504" s="1" t="s">
        <v>4503</v>
      </c>
      <c r="K504" s="1" t="s">
        <v>4504</v>
      </c>
      <c r="L504" s="1" t="s">
        <v>4505</v>
      </c>
      <c r="M504" s="1" t="s">
        <v>4506</v>
      </c>
      <c r="N504" s="1" t="s">
        <v>4507</v>
      </c>
      <c r="O504" s="4" t="s">
        <v>4508</v>
      </c>
      <c r="P504" s="4" t="s">
        <v>4509</v>
      </c>
    </row>
    <row r="505">
      <c r="A505" s="1" t="s">
        <v>333</v>
      </c>
      <c r="B505" s="1" t="s">
        <v>334</v>
      </c>
      <c r="C505" s="1" t="s">
        <v>18</v>
      </c>
      <c r="D505" s="1" t="s">
        <v>102</v>
      </c>
      <c r="E505" s="1" t="s">
        <v>114</v>
      </c>
      <c r="F505" s="2">
        <v>0.7</v>
      </c>
      <c r="G505" s="1">
        <v>4.3</v>
      </c>
      <c r="H505" s="3">
        <v>20850.0</v>
      </c>
      <c r="I505" s="1" t="s">
        <v>335</v>
      </c>
      <c r="J505" s="1" t="s">
        <v>4510</v>
      </c>
      <c r="K505" s="1" t="s">
        <v>4511</v>
      </c>
      <c r="L505" s="1" t="s">
        <v>4512</v>
      </c>
      <c r="M505" s="1" t="s">
        <v>4513</v>
      </c>
      <c r="N505" s="1" t="s">
        <v>4514</v>
      </c>
      <c r="O505" s="4" t="s">
        <v>4515</v>
      </c>
      <c r="P505" s="4" t="s">
        <v>4516</v>
      </c>
    </row>
    <row r="506">
      <c r="A506" s="1" t="s">
        <v>322</v>
      </c>
      <c r="B506" s="1" t="s">
        <v>323</v>
      </c>
      <c r="C506" s="1" t="s">
        <v>18</v>
      </c>
      <c r="D506" s="1" t="s">
        <v>235</v>
      </c>
      <c r="E506" s="1" t="s">
        <v>324</v>
      </c>
      <c r="F506" s="2">
        <v>0.51</v>
      </c>
      <c r="G506" s="1">
        <v>4.4</v>
      </c>
      <c r="H506" s="1">
        <v>184.0</v>
      </c>
      <c r="I506" s="1" t="s">
        <v>325</v>
      </c>
      <c r="J506" s="1" t="s">
        <v>326</v>
      </c>
      <c r="K506" s="1" t="s">
        <v>327</v>
      </c>
      <c r="L506" s="1" t="s">
        <v>328</v>
      </c>
      <c r="M506" s="1" t="s">
        <v>329</v>
      </c>
      <c r="N506" s="1" t="s">
        <v>330</v>
      </c>
      <c r="O506" s="4" t="s">
        <v>4517</v>
      </c>
      <c r="P506" s="4" t="s">
        <v>4518</v>
      </c>
    </row>
    <row r="507">
      <c r="A507" s="1" t="s">
        <v>4519</v>
      </c>
      <c r="B507" s="1" t="s">
        <v>4520</v>
      </c>
      <c r="C507" s="1" t="s">
        <v>3450</v>
      </c>
      <c r="D507" s="1" t="s">
        <v>54</v>
      </c>
      <c r="E507" s="1" t="s">
        <v>114</v>
      </c>
      <c r="F507" s="2">
        <v>0.67</v>
      </c>
      <c r="G507" s="1">
        <v>4.2</v>
      </c>
      <c r="H507" s="3">
        <v>3492.0</v>
      </c>
      <c r="I507" s="1" t="s">
        <v>4521</v>
      </c>
      <c r="J507" s="1" t="s">
        <v>4522</v>
      </c>
      <c r="K507" s="1" t="s">
        <v>4523</v>
      </c>
      <c r="L507" s="1" t="s">
        <v>4524</v>
      </c>
      <c r="M507" s="1" t="s">
        <v>4525</v>
      </c>
      <c r="N507" s="1" t="s">
        <v>4526</v>
      </c>
      <c r="O507" s="4" t="s">
        <v>4527</v>
      </c>
      <c r="P507" s="4" t="s">
        <v>4528</v>
      </c>
    </row>
    <row r="508">
      <c r="A508" s="1" t="s">
        <v>4529</v>
      </c>
      <c r="B508" s="1" t="s">
        <v>4530</v>
      </c>
      <c r="C508" s="1" t="s">
        <v>3219</v>
      </c>
      <c r="D508" s="1" t="s">
        <v>888</v>
      </c>
      <c r="E508" s="1" t="s">
        <v>3590</v>
      </c>
      <c r="F508" s="2">
        <v>0.78</v>
      </c>
      <c r="G508" s="1">
        <v>3.3</v>
      </c>
      <c r="H508" s="3">
        <v>4415.0</v>
      </c>
      <c r="I508" s="1" t="s">
        <v>4531</v>
      </c>
      <c r="J508" s="1" t="s">
        <v>4222</v>
      </c>
      <c r="K508" s="1" t="s">
        <v>4223</v>
      </c>
      <c r="L508" s="1" t="s">
        <v>4224</v>
      </c>
      <c r="M508" s="1" t="s">
        <v>4225</v>
      </c>
      <c r="N508" s="1" t="s">
        <v>4226</v>
      </c>
      <c r="O508" s="4" t="s">
        <v>4532</v>
      </c>
      <c r="P508" s="4" t="s">
        <v>4533</v>
      </c>
    </row>
    <row r="509">
      <c r="A509" s="1" t="s">
        <v>4534</v>
      </c>
      <c r="B509" s="1" t="s">
        <v>4535</v>
      </c>
      <c r="C509" s="1" t="s">
        <v>3301</v>
      </c>
      <c r="D509" s="1" t="s">
        <v>4536</v>
      </c>
      <c r="E509" s="1" t="s">
        <v>3000</v>
      </c>
      <c r="F509" s="2">
        <v>0.43</v>
      </c>
      <c r="G509" s="1">
        <v>4.4</v>
      </c>
      <c r="H509" s="3">
        <v>67260.0</v>
      </c>
      <c r="I509" s="1" t="s">
        <v>4537</v>
      </c>
      <c r="J509" s="1" t="s">
        <v>3304</v>
      </c>
      <c r="K509" s="1" t="s">
        <v>3305</v>
      </c>
      <c r="L509" s="1" t="s">
        <v>3306</v>
      </c>
      <c r="M509" s="1" t="s">
        <v>3307</v>
      </c>
      <c r="N509" s="1" t="s">
        <v>3308</v>
      </c>
      <c r="O509" s="4" t="s">
        <v>4538</v>
      </c>
      <c r="P509" s="4" t="s">
        <v>4539</v>
      </c>
    </row>
    <row r="510">
      <c r="A510" s="1" t="s">
        <v>4540</v>
      </c>
      <c r="B510" s="1" t="s">
        <v>3229</v>
      </c>
      <c r="C510" s="1" t="s">
        <v>3219</v>
      </c>
      <c r="D510" s="1" t="s">
        <v>324</v>
      </c>
      <c r="E510" s="1" t="s">
        <v>1283</v>
      </c>
      <c r="F510" s="2">
        <v>0.8</v>
      </c>
      <c r="G510" s="1">
        <v>4.3</v>
      </c>
      <c r="H510" s="3">
        <v>27704.0</v>
      </c>
      <c r="I510" s="1" t="s">
        <v>3657</v>
      </c>
      <c r="J510" s="1" t="s">
        <v>3232</v>
      </c>
      <c r="K510" s="1" t="s">
        <v>3233</v>
      </c>
      <c r="L510" s="1" t="s">
        <v>3234</v>
      </c>
      <c r="M510" s="1" t="s">
        <v>3235</v>
      </c>
      <c r="N510" s="1" t="s">
        <v>3236</v>
      </c>
      <c r="O510" s="4" t="s">
        <v>4541</v>
      </c>
      <c r="P510" s="4" t="s">
        <v>4542</v>
      </c>
    </row>
    <row r="511">
      <c r="A511" s="1" t="s">
        <v>4543</v>
      </c>
      <c r="B511" s="1" t="s">
        <v>4544</v>
      </c>
      <c r="C511" s="1" t="s">
        <v>3265</v>
      </c>
      <c r="D511" s="1" t="s">
        <v>578</v>
      </c>
      <c r="E511" s="1" t="s">
        <v>2558</v>
      </c>
      <c r="F511" s="2">
        <v>0.32</v>
      </c>
      <c r="G511" s="1">
        <v>4.1</v>
      </c>
      <c r="H511" s="3">
        <v>50772.0</v>
      </c>
      <c r="I511" s="1" t="s">
        <v>4497</v>
      </c>
      <c r="J511" s="1" t="s">
        <v>3962</v>
      </c>
      <c r="K511" s="1" t="s">
        <v>3963</v>
      </c>
      <c r="L511" s="1" t="s">
        <v>3964</v>
      </c>
      <c r="M511" s="1" t="s">
        <v>3965</v>
      </c>
      <c r="N511" s="1" t="s">
        <v>3966</v>
      </c>
      <c r="O511" s="4" t="s">
        <v>3967</v>
      </c>
      <c r="P511" s="4" t="s">
        <v>4545</v>
      </c>
    </row>
    <row r="512">
      <c r="A512" s="1" t="s">
        <v>4546</v>
      </c>
      <c r="B512" s="1" t="s">
        <v>4547</v>
      </c>
      <c r="C512" s="1" t="s">
        <v>3219</v>
      </c>
      <c r="D512" s="1" t="s">
        <v>625</v>
      </c>
      <c r="E512" s="1" t="s">
        <v>2220</v>
      </c>
      <c r="F512" s="2">
        <v>0.7</v>
      </c>
      <c r="G512" s="1">
        <v>4.0</v>
      </c>
      <c r="H512" s="3">
        <v>92588.0</v>
      </c>
      <c r="I512" s="1" t="s">
        <v>4548</v>
      </c>
      <c r="J512" s="1" t="s">
        <v>4549</v>
      </c>
      <c r="K512" s="1" t="s">
        <v>4550</v>
      </c>
      <c r="L512" s="1" t="s">
        <v>4551</v>
      </c>
      <c r="M512" s="1" t="s">
        <v>4552</v>
      </c>
      <c r="N512" s="1" t="s">
        <v>4553</v>
      </c>
      <c r="O512" s="4" t="s">
        <v>4554</v>
      </c>
      <c r="P512" s="4" t="s">
        <v>4555</v>
      </c>
    </row>
    <row r="513">
      <c r="A513" s="1" t="s">
        <v>4556</v>
      </c>
      <c r="B513" s="1" t="s">
        <v>4557</v>
      </c>
      <c r="C513" s="1" t="s">
        <v>3265</v>
      </c>
      <c r="D513" s="1" t="s">
        <v>2981</v>
      </c>
      <c r="E513" s="1" t="s">
        <v>3530</v>
      </c>
      <c r="F513" s="2">
        <v>0.19</v>
      </c>
      <c r="G513" s="1">
        <v>4.1</v>
      </c>
      <c r="H513" s="3">
        <v>31822.0</v>
      </c>
      <c r="I513" s="1" t="s">
        <v>4558</v>
      </c>
      <c r="J513" s="1" t="s">
        <v>4484</v>
      </c>
      <c r="K513" s="1" t="s">
        <v>4485</v>
      </c>
      <c r="L513" s="1" t="s">
        <v>4486</v>
      </c>
      <c r="M513" s="1" t="s">
        <v>4487</v>
      </c>
      <c r="N513" s="1" t="s">
        <v>4488</v>
      </c>
      <c r="O513" s="4" t="s">
        <v>4559</v>
      </c>
      <c r="P513" s="4" t="s">
        <v>4560</v>
      </c>
    </row>
    <row r="514">
      <c r="A514" s="1" t="s">
        <v>4561</v>
      </c>
      <c r="B514" s="1" t="s">
        <v>4562</v>
      </c>
      <c r="C514" s="1" t="s">
        <v>3219</v>
      </c>
      <c r="D514" s="1" t="s">
        <v>324</v>
      </c>
      <c r="E514" s="1" t="s">
        <v>1232</v>
      </c>
      <c r="F514" s="2">
        <v>0.76</v>
      </c>
      <c r="G514" s="1">
        <v>4.3</v>
      </c>
      <c r="H514" s="1">
        <v>240.0</v>
      </c>
      <c r="I514" s="1" t="s">
        <v>4563</v>
      </c>
      <c r="J514" s="1" t="s">
        <v>4564</v>
      </c>
      <c r="K514" s="1" t="s">
        <v>4565</v>
      </c>
      <c r="L514" s="1" t="s">
        <v>4566</v>
      </c>
      <c r="M514" s="1" t="s">
        <v>4567</v>
      </c>
      <c r="N514" s="1" t="s">
        <v>4568</v>
      </c>
      <c r="O514" s="4" t="s">
        <v>4569</v>
      </c>
      <c r="P514" s="4" t="s">
        <v>4570</v>
      </c>
    </row>
    <row r="515">
      <c r="A515" s="1" t="s">
        <v>4571</v>
      </c>
      <c r="B515" s="1" t="s">
        <v>4572</v>
      </c>
      <c r="C515" s="1" t="s">
        <v>3219</v>
      </c>
      <c r="D515" s="1" t="s">
        <v>2220</v>
      </c>
      <c r="E515" s="1" t="s">
        <v>577</v>
      </c>
      <c r="F515" s="2">
        <v>0.29</v>
      </c>
      <c r="G515" s="1">
        <v>3.8</v>
      </c>
      <c r="H515" s="1">
        <v>758.0</v>
      </c>
      <c r="I515" s="1" t="s">
        <v>4573</v>
      </c>
      <c r="J515" s="1" t="s">
        <v>4574</v>
      </c>
      <c r="K515" s="1" t="s">
        <v>4575</v>
      </c>
      <c r="L515" s="1" t="s">
        <v>4576</v>
      </c>
      <c r="M515" s="1" t="s">
        <v>4577</v>
      </c>
      <c r="N515" s="1" t="s">
        <v>4578</v>
      </c>
      <c r="O515" s="4" t="s">
        <v>4579</v>
      </c>
      <c r="P515" s="4" t="s">
        <v>4580</v>
      </c>
    </row>
    <row r="516">
      <c r="A516" s="1" t="s">
        <v>397</v>
      </c>
      <c r="B516" s="1" t="s">
        <v>398</v>
      </c>
      <c r="C516" s="1" t="s">
        <v>18</v>
      </c>
      <c r="D516" s="1" t="s">
        <v>399</v>
      </c>
      <c r="E516" s="1" t="s">
        <v>400</v>
      </c>
      <c r="F516" s="2">
        <v>0.85</v>
      </c>
      <c r="G516" s="1">
        <v>3.9</v>
      </c>
      <c r="H516" s="3">
        <v>24870.0</v>
      </c>
      <c r="I516" s="1" t="s">
        <v>401</v>
      </c>
      <c r="J516" s="1" t="s">
        <v>3793</v>
      </c>
      <c r="K516" s="1" t="s">
        <v>3794</v>
      </c>
      <c r="L516" s="1" t="s">
        <v>3795</v>
      </c>
      <c r="M516" s="1" t="s">
        <v>3796</v>
      </c>
      <c r="N516" s="1" t="s">
        <v>3797</v>
      </c>
      <c r="O516" s="4" t="s">
        <v>4581</v>
      </c>
      <c r="P516" s="4" t="s">
        <v>4582</v>
      </c>
    </row>
    <row r="517">
      <c r="A517" s="1" t="s">
        <v>4583</v>
      </c>
      <c r="B517" s="1" t="s">
        <v>4584</v>
      </c>
      <c r="C517" s="1" t="s">
        <v>3219</v>
      </c>
      <c r="D517" s="1" t="s">
        <v>1683</v>
      </c>
      <c r="E517" s="1" t="s">
        <v>3590</v>
      </c>
      <c r="F517" s="2">
        <v>0.58</v>
      </c>
      <c r="G517" s="1">
        <v>3.7</v>
      </c>
      <c r="H517" s="1">
        <v>828.0</v>
      </c>
      <c r="I517" s="1" t="s">
        <v>4585</v>
      </c>
      <c r="J517" s="1" t="s">
        <v>4586</v>
      </c>
      <c r="K517" s="1" t="s">
        <v>4587</v>
      </c>
      <c r="L517" s="1" t="s">
        <v>4588</v>
      </c>
      <c r="M517" s="1" t="s">
        <v>4589</v>
      </c>
      <c r="N517" s="1" t="s">
        <v>4590</v>
      </c>
      <c r="O517" s="4" t="s">
        <v>4591</v>
      </c>
      <c r="P517" s="4" t="s">
        <v>4592</v>
      </c>
    </row>
    <row r="518">
      <c r="A518" s="1" t="s">
        <v>4593</v>
      </c>
      <c r="B518" s="1" t="s">
        <v>4594</v>
      </c>
      <c r="C518" s="1" t="s">
        <v>3324</v>
      </c>
      <c r="D518" s="1" t="s">
        <v>611</v>
      </c>
      <c r="E518" s="1" t="s">
        <v>4157</v>
      </c>
      <c r="F518" s="2">
        <v>0.14</v>
      </c>
      <c r="G518" s="1">
        <v>4.0</v>
      </c>
      <c r="H518" s="3">
        <v>9378.0</v>
      </c>
      <c r="I518" s="1" t="s">
        <v>4595</v>
      </c>
      <c r="J518" s="1" t="s">
        <v>4159</v>
      </c>
      <c r="K518" s="1" t="s">
        <v>4160</v>
      </c>
      <c r="L518" s="1" t="s">
        <v>4161</v>
      </c>
      <c r="M518" s="1" t="s">
        <v>4162</v>
      </c>
      <c r="N518" s="1" t="s">
        <v>4163</v>
      </c>
      <c r="O518" s="4" t="s">
        <v>4596</v>
      </c>
      <c r="P518" s="4" t="s">
        <v>4597</v>
      </c>
    </row>
    <row r="519">
      <c r="A519" s="1" t="s">
        <v>4598</v>
      </c>
      <c r="B519" s="1" t="s">
        <v>4599</v>
      </c>
      <c r="C519" s="1" t="s">
        <v>3219</v>
      </c>
      <c r="D519" s="1" t="s">
        <v>625</v>
      </c>
      <c r="E519" s="1" t="s">
        <v>1283</v>
      </c>
      <c r="F519" s="2">
        <v>0.85</v>
      </c>
      <c r="G519" s="1">
        <v>4.2</v>
      </c>
      <c r="H519" s="3">
        <v>22638.0</v>
      </c>
      <c r="I519" s="1" t="s">
        <v>4600</v>
      </c>
      <c r="J519" s="1" t="s">
        <v>3473</v>
      </c>
      <c r="K519" s="1" t="s">
        <v>3474</v>
      </c>
      <c r="L519" s="1" t="s">
        <v>3475</v>
      </c>
      <c r="M519" s="1" t="s">
        <v>3476</v>
      </c>
      <c r="N519" s="1" t="s">
        <v>3477</v>
      </c>
      <c r="O519" s="4" t="s">
        <v>4601</v>
      </c>
      <c r="P519" s="4" t="s">
        <v>4602</v>
      </c>
    </row>
    <row r="520">
      <c r="A520" s="1" t="s">
        <v>405</v>
      </c>
      <c r="B520" s="1" t="s">
        <v>406</v>
      </c>
      <c r="C520" s="1" t="s">
        <v>18</v>
      </c>
      <c r="D520" s="1" t="s">
        <v>163</v>
      </c>
      <c r="E520" s="1" t="s">
        <v>407</v>
      </c>
      <c r="F520" s="2">
        <v>0.53</v>
      </c>
      <c r="G520" s="1">
        <v>4.4</v>
      </c>
      <c r="H520" s="3">
        <v>13552.0</v>
      </c>
      <c r="I520" s="1" t="s">
        <v>408</v>
      </c>
      <c r="J520" s="1" t="s">
        <v>409</v>
      </c>
      <c r="K520" s="1" t="s">
        <v>410</v>
      </c>
      <c r="L520" s="1" t="s">
        <v>411</v>
      </c>
      <c r="M520" s="1" t="s">
        <v>412</v>
      </c>
      <c r="N520" s="1" t="s">
        <v>413</v>
      </c>
      <c r="O520" s="4" t="s">
        <v>4603</v>
      </c>
      <c r="P520" s="4" t="s">
        <v>4604</v>
      </c>
    </row>
    <row r="521">
      <c r="A521" s="1" t="s">
        <v>4605</v>
      </c>
      <c r="B521" s="1" t="s">
        <v>4606</v>
      </c>
      <c r="C521" s="1" t="s">
        <v>3450</v>
      </c>
      <c r="D521" s="1" t="s">
        <v>207</v>
      </c>
      <c r="E521" s="1" t="s">
        <v>378</v>
      </c>
      <c r="F521" s="2">
        <v>0.58</v>
      </c>
      <c r="G521" s="1">
        <v>3.9</v>
      </c>
      <c r="H521" s="3">
        <v>2147.0</v>
      </c>
      <c r="I521" s="1" t="s">
        <v>4607</v>
      </c>
      <c r="J521" s="1" t="s">
        <v>4608</v>
      </c>
      <c r="K521" s="1" t="s">
        <v>4609</v>
      </c>
      <c r="L521" s="1" t="s">
        <v>4610</v>
      </c>
      <c r="M521" s="1" t="s">
        <v>4611</v>
      </c>
      <c r="N521" s="1" t="s">
        <v>4612</v>
      </c>
      <c r="O521" s="4" t="s">
        <v>4613</v>
      </c>
      <c r="P521" s="4" t="s">
        <v>4614</v>
      </c>
    </row>
    <row r="522">
      <c r="A522" s="1" t="s">
        <v>4615</v>
      </c>
      <c r="B522" s="1" t="s">
        <v>4616</v>
      </c>
      <c r="C522" s="1" t="s">
        <v>4095</v>
      </c>
      <c r="D522" s="1" t="s">
        <v>102</v>
      </c>
      <c r="E522" s="1" t="s">
        <v>547</v>
      </c>
      <c r="F522" s="2">
        <v>0.75</v>
      </c>
      <c r="G522" s="1">
        <v>4.5</v>
      </c>
      <c r="H522" s="1">
        <v>596.0</v>
      </c>
      <c r="I522" s="1" t="s">
        <v>4617</v>
      </c>
      <c r="J522" s="1" t="s">
        <v>4618</v>
      </c>
      <c r="K522" s="1" t="s">
        <v>4619</v>
      </c>
      <c r="L522" s="1" t="s">
        <v>4620</v>
      </c>
      <c r="M522" s="1" t="s">
        <v>4621</v>
      </c>
      <c r="N522" s="1" t="s">
        <v>4622</v>
      </c>
      <c r="O522" s="4" t="s">
        <v>4623</v>
      </c>
      <c r="P522" s="4" t="s">
        <v>4624</v>
      </c>
    </row>
    <row r="523">
      <c r="A523" s="1" t="s">
        <v>4625</v>
      </c>
      <c r="B523" s="1" t="s">
        <v>4626</v>
      </c>
      <c r="C523" s="1" t="s">
        <v>3950</v>
      </c>
      <c r="D523" s="1" t="s">
        <v>4627</v>
      </c>
      <c r="E523" s="1" t="s">
        <v>90</v>
      </c>
      <c r="F523" s="2">
        <v>0.84</v>
      </c>
      <c r="G523" s="1">
        <v>4.2</v>
      </c>
      <c r="H523" s="3">
        <v>1949.0</v>
      </c>
      <c r="I523" s="1" t="s">
        <v>4628</v>
      </c>
      <c r="J523" s="1" t="s">
        <v>4373</v>
      </c>
      <c r="K523" s="1" t="s">
        <v>4374</v>
      </c>
      <c r="L523" s="1" t="s">
        <v>4375</v>
      </c>
      <c r="M523" s="1" t="s">
        <v>4376</v>
      </c>
      <c r="N523" s="1" t="s">
        <v>4377</v>
      </c>
      <c r="O523" s="4" t="s">
        <v>4629</v>
      </c>
      <c r="P523" s="4" t="s">
        <v>4630</v>
      </c>
    </row>
    <row r="524">
      <c r="A524" s="1" t="s">
        <v>4631</v>
      </c>
      <c r="B524" s="1" t="s">
        <v>4632</v>
      </c>
      <c r="C524" s="1" t="s">
        <v>3265</v>
      </c>
      <c r="D524" s="1" t="s">
        <v>195</v>
      </c>
      <c r="E524" s="1" t="s">
        <v>617</v>
      </c>
      <c r="F524" s="2">
        <v>0.13</v>
      </c>
      <c r="G524" s="1">
        <v>3.9</v>
      </c>
      <c r="H524" s="3">
        <v>2180.0</v>
      </c>
      <c r="I524" s="1" t="s">
        <v>4410</v>
      </c>
      <c r="J524" s="1" t="s">
        <v>4633</v>
      </c>
      <c r="K524" s="1" t="s">
        <v>4634</v>
      </c>
      <c r="L524" s="1" t="s">
        <v>4635</v>
      </c>
      <c r="M524" s="1" t="s">
        <v>4636</v>
      </c>
      <c r="N524" s="1" t="s">
        <v>4637</v>
      </c>
      <c r="O524" s="4" t="s">
        <v>4638</v>
      </c>
      <c r="P524" s="4" t="s">
        <v>4639</v>
      </c>
    </row>
    <row r="525">
      <c r="A525" s="1" t="s">
        <v>4640</v>
      </c>
      <c r="B525" s="1" t="s">
        <v>4641</v>
      </c>
      <c r="C525" s="1" t="s">
        <v>3347</v>
      </c>
      <c r="D525" s="1" t="s">
        <v>1793</v>
      </c>
      <c r="E525" s="1" t="s">
        <v>114</v>
      </c>
      <c r="F525" s="2">
        <v>0.05</v>
      </c>
      <c r="G525" s="1">
        <v>4.2</v>
      </c>
      <c r="H525" s="3">
        <v>31539.0</v>
      </c>
      <c r="I525" s="1" t="s">
        <v>4642</v>
      </c>
      <c r="J525" s="1" t="s">
        <v>4239</v>
      </c>
      <c r="K525" s="1" t="s">
        <v>4240</v>
      </c>
      <c r="L525" s="1" t="s">
        <v>4241</v>
      </c>
      <c r="M525" s="1" t="s">
        <v>4242</v>
      </c>
      <c r="N525" s="1" t="s">
        <v>4243</v>
      </c>
      <c r="O525" s="4" t="s">
        <v>4643</v>
      </c>
      <c r="P525" s="4" t="s">
        <v>4644</v>
      </c>
    </row>
    <row r="526">
      <c r="A526" s="1" t="s">
        <v>4645</v>
      </c>
      <c r="B526" s="1" t="s">
        <v>4646</v>
      </c>
      <c r="C526" s="1" t="s">
        <v>3802</v>
      </c>
      <c r="D526" s="1" t="s">
        <v>399</v>
      </c>
      <c r="E526" s="1" t="s">
        <v>90</v>
      </c>
      <c r="F526" s="2">
        <v>0.8</v>
      </c>
      <c r="G526" s="1">
        <v>4.1</v>
      </c>
      <c r="H526" s="3">
        <v>2451.0</v>
      </c>
      <c r="I526" s="1" t="s">
        <v>4647</v>
      </c>
      <c r="J526" s="1" t="s">
        <v>4648</v>
      </c>
      <c r="K526" s="1" t="s">
        <v>4649</v>
      </c>
      <c r="L526" s="1" t="s">
        <v>4650</v>
      </c>
      <c r="M526" s="1" t="s">
        <v>4651</v>
      </c>
      <c r="N526" s="1" t="s">
        <v>4652</v>
      </c>
      <c r="O526" s="4" t="s">
        <v>4653</v>
      </c>
      <c r="P526" s="4" t="s">
        <v>4654</v>
      </c>
    </row>
    <row r="527">
      <c r="A527" s="1" t="s">
        <v>4655</v>
      </c>
      <c r="B527" s="1" t="s">
        <v>4656</v>
      </c>
      <c r="C527" s="1" t="s">
        <v>3219</v>
      </c>
      <c r="D527" s="1" t="s">
        <v>1683</v>
      </c>
      <c r="E527" s="1" t="s">
        <v>3241</v>
      </c>
      <c r="F527" s="2">
        <v>0.69</v>
      </c>
      <c r="G527" s="1">
        <v>4.1</v>
      </c>
      <c r="H527" s="1">
        <v>154.0</v>
      </c>
      <c r="I527" s="1" t="s">
        <v>4657</v>
      </c>
      <c r="J527" s="1" t="s">
        <v>4212</v>
      </c>
      <c r="K527" s="1" t="s">
        <v>4213</v>
      </c>
      <c r="L527" s="1" t="s">
        <v>4214</v>
      </c>
      <c r="M527" s="1" t="s">
        <v>4215</v>
      </c>
      <c r="N527" s="1" t="s">
        <v>4216</v>
      </c>
      <c r="O527" s="4" t="s">
        <v>4658</v>
      </c>
      <c r="P527" s="4" t="s">
        <v>4659</v>
      </c>
    </row>
    <row r="528">
      <c r="A528" s="1" t="s">
        <v>4660</v>
      </c>
      <c r="B528" s="1" t="s">
        <v>4661</v>
      </c>
      <c r="C528" s="1" t="s">
        <v>4662</v>
      </c>
      <c r="D528" s="1" t="s">
        <v>1350</v>
      </c>
      <c r="E528" s="1" t="s">
        <v>324</v>
      </c>
      <c r="F528" s="2">
        <v>0.66</v>
      </c>
      <c r="G528" s="1">
        <v>4.3</v>
      </c>
      <c r="H528" s="3">
        <v>1193.0</v>
      </c>
      <c r="I528" s="1" t="s">
        <v>4663</v>
      </c>
      <c r="J528" s="1" t="s">
        <v>4664</v>
      </c>
      <c r="K528" s="1" t="s">
        <v>4665</v>
      </c>
      <c r="L528" s="1" t="s">
        <v>4666</v>
      </c>
      <c r="M528" s="1" t="s">
        <v>4667</v>
      </c>
      <c r="N528" s="1" t="s">
        <v>4668</v>
      </c>
      <c r="O528" s="4" t="s">
        <v>4669</v>
      </c>
      <c r="P528" s="4" t="s">
        <v>4670</v>
      </c>
    </row>
    <row r="529">
      <c r="A529" s="1" t="s">
        <v>4671</v>
      </c>
      <c r="B529" s="1" t="s">
        <v>4672</v>
      </c>
      <c r="C529" s="1" t="s">
        <v>4266</v>
      </c>
      <c r="D529" s="1" t="s">
        <v>90</v>
      </c>
      <c r="E529" s="1" t="s">
        <v>43</v>
      </c>
      <c r="F529" s="2">
        <v>0.74</v>
      </c>
      <c r="G529" s="1">
        <v>4.1</v>
      </c>
      <c r="H529" s="3">
        <v>1475.0</v>
      </c>
      <c r="I529" s="1" t="s">
        <v>4673</v>
      </c>
      <c r="J529" s="1" t="s">
        <v>4674</v>
      </c>
      <c r="K529" s="1" t="s">
        <v>4675</v>
      </c>
      <c r="L529" s="1" t="s">
        <v>4676</v>
      </c>
      <c r="M529" s="1" t="s">
        <v>4677</v>
      </c>
      <c r="N529" s="1" t="s">
        <v>4678</v>
      </c>
      <c r="O529" s="4" t="s">
        <v>4679</v>
      </c>
      <c r="P529" s="4" t="s">
        <v>4680</v>
      </c>
    </row>
    <row r="530">
      <c r="A530" s="1" t="s">
        <v>4681</v>
      </c>
      <c r="B530" s="1" t="s">
        <v>4682</v>
      </c>
      <c r="C530" s="1" t="s">
        <v>4095</v>
      </c>
      <c r="D530" s="1" t="s">
        <v>102</v>
      </c>
      <c r="E530" s="1" t="s">
        <v>114</v>
      </c>
      <c r="F530" s="2">
        <v>0.7</v>
      </c>
      <c r="G530" s="1">
        <v>4.3</v>
      </c>
      <c r="H530" s="3">
        <v>8891.0</v>
      </c>
      <c r="I530" s="1" t="s">
        <v>4683</v>
      </c>
      <c r="J530" s="1" t="s">
        <v>4684</v>
      </c>
      <c r="K530" s="1" t="s">
        <v>4685</v>
      </c>
      <c r="L530" s="1" t="s">
        <v>4686</v>
      </c>
      <c r="M530" s="1" t="s">
        <v>4687</v>
      </c>
      <c r="N530" s="1" t="s">
        <v>4688</v>
      </c>
      <c r="O530" s="4" t="s">
        <v>4689</v>
      </c>
      <c r="P530" s="4" t="s">
        <v>4690</v>
      </c>
    </row>
    <row r="531">
      <c r="A531" s="1" t="s">
        <v>4691</v>
      </c>
      <c r="B531" s="1" t="s">
        <v>4692</v>
      </c>
      <c r="C531" s="1" t="s">
        <v>3802</v>
      </c>
      <c r="D531" s="1" t="s">
        <v>450</v>
      </c>
      <c r="E531" s="1" t="s">
        <v>90</v>
      </c>
      <c r="F531" s="2">
        <v>0.58</v>
      </c>
      <c r="G531" s="1">
        <v>3.6</v>
      </c>
      <c r="H531" s="1">
        <v>104.0</v>
      </c>
      <c r="I531" s="1" t="s">
        <v>4693</v>
      </c>
      <c r="J531" s="1" t="s">
        <v>4694</v>
      </c>
      <c r="K531" s="1" t="s">
        <v>4695</v>
      </c>
      <c r="L531" s="1" t="s">
        <v>4696</v>
      </c>
      <c r="M531" s="1" t="s">
        <v>4697</v>
      </c>
      <c r="N531" s="1" t="s">
        <v>4698</v>
      </c>
      <c r="O531" s="4" t="s">
        <v>4699</v>
      </c>
      <c r="P531" s="4" t="s">
        <v>4700</v>
      </c>
    </row>
    <row r="532">
      <c r="A532" s="1" t="s">
        <v>4701</v>
      </c>
      <c r="B532" s="1" t="s">
        <v>4702</v>
      </c>
      <c r="C532" s="1" t="s">
        <v>3265</v>
      </c>
      <c r="D532" s="1" t="s">
        <v>1232</v>
      </c>
      <c r="E532" s="1" t="s">
        <v>578</v>
      </c>
      <c r="F532" s="2">
        <v>0.35</v>
      </c>
      <c r="G532" s="1">
        <v>4.1</v>
      </c>
      <c r="H532" s="3">
        <v>6662.0</v>
      </c>
      <c r="I532" s="1" t="s">
        <v>4703</v>
      </c>
      <c r="J532" s="1" t="s">
        <v>4704</v>
      </c>
      <c r="K532" s="1" t="s">
        <v>4705</v>
      </c>
      <c r="L532" s="1" t="s">
        <v>4706</v>
      </c>
      <c r="M532" s="1" t="s">
        <v>4707</v>
      </c>
      <c r="N532" s="1" t="s">
        <v>4708</v>
      </c>
      <c r="O532" s="4" t="s">
        <v>4709</v>
      </c>
      <c r="P532" s="4" t="s">
        <v>4710</v>
      </c>
    </row>
    <row r="533">
      <c r="A533" s="1" t="s">
        <v>4711</v>
      </c>
      <c r="B533" s="1" t="s">
        <v>4712</v>
      </c>
      <c r="C533" s="1" t="s">
        <v>3252</v>
      </c>
      <c r="D533" s="1" t="s">
        <v>4713</v>
      </c>
      <c r="E533" s="1" t="s">
        <v>842</v>
      </c>
      <c r="F533" s="2">
        <v>0.46</v>
      </c>
      <c r="G533" s="1">
        <v>4.0</v>
      </c>
      <c r="H533" s="3">
        <v>8380.0</v>
      </c>
      <c r="I533" s="1" t="s">
        <v>4714</v>
      </c>
      <c r="J533" s="1" t="s">
        <v>4715</v>
      </c>
      <c r="K533" s="1" t="s">
        <v>4716</v>
      </c>
      <c r="L533" s="1" t="s">
        <v>4717</v>
      </c>
      <c r="M533" s="1" t="s">
        <v>4718</v>
      </c>
      <c r="N533" s="1" t="s">
        <v>4719</v>
      </c>
      <c r="O533" s="4" t="s">
        <v>4720</v>
      </c>
      <c r="P533" s="4" t="s">
        <v>4721</v>
      </c>
    </row>
    <row r="534">
      <c r="A534" s="1" t="s">
        <v>4722</v>
      </c>
      <c r="B534" s="1" t="s">
        <v>4723</v>
      </c>
      <c r="C534" s="1" t="s">
        <v>3265</v>
      </c>
      <c r="D534" s="1" t="s">
        <v>2981</v>
      </c>
      <c r="E534" s="1" t="s">
        <v>3530</v>
      </c>
      <c r="F534" s="2">
        <v>0.19</v>
      </c>
      <c r="G534" s="1">
        <v>4.1</v>
      </c>
      <c r="H534" s="3">
        <v>31822.0</v>
      </c>
      <c r="I534" s="1" t="s">
        <v>4724</v>
      </c>
      <c r="J534" s="1" t="s">
        <v>4484</v>
      </c>
      <c r="K534" s="1" t="s">
        <v>4485</v>
      </c>
      <c r="L534" s="1" t="s">
        <v>4486</v>
      </c>
      <c r="M534" s="1" t="s">
        <v>4487</v>
      </c>
      <c r="N534" s="1" t="s">
        <v>4488</v>
      </c>
      <c r="O534" s="4" t="s">
        <v>4725</v>
      </c>
      <c r="P534" s="4" t="s">
        <v>4726</v>
      </c>
    </row>
    <row r="535">
      <c r="A535" s="1" t="s">
        <v>4727</v>
      </c>
      <c r="B535" s="1" t="s">
        <v>4728</v>
      </c>
      <c r="C535" s="1" t="s">
        <v>3265</v>
      </c>
      <c r="D535" s="1" t="s">
        <v>1255</v>
      </c>
      <c r="E535" s="1" t="s">
        <v>2264</v>
      </c>
      <c r="F535" s="2">
        <v>0.1</v>
      </c>
      <c r="G535" s="1">
        <v>4.3</v>
      </c>
      <c r="H535" s="3">
        <v>3075.0</v>
      </c>
      <c r="I535" s="1" t="s">
        <v>4729</v>
      </c>
      <c r="J535" s="1" t="s">
        <v>4730</v>
      </c>
      <c r="K535" s="1" t="s">
        <v>4731</v>
      </c>
      <c r="L535" s="1" t="s">
        <v>4732</v>
      </c>
      <c r="M535" s="1" t="s">
        <v>4733</v>
      </c>
      <c r="N535" s="1" t="s">
        <v>4734</v>
      </c>
      <c r="O535" s="4" t="s">
        <v>4735</v>
      </c>
      <c r="P535" s="4" t="s">
        <v>4736</v>
      </c>
    </row>
    <row r="536">
      <c r="A536" s="1" t="s">
        <v>4737</v>
      </c>
      <c r="B536" s="1" t="s">
        <v>4738</v>
      </c>
      <c r="C536" s="1" t="s">
        <v>3324</v>
      </c>
      <c r="D536" s="1" t="s">
        <v>4739</v>
      </c>
      <c r="E536" s="1" t="s">
        <v>730</v>
      </c>
      <c r="F536" s="2">
        <v>0.13</v>
      </c>
      <c r="G536" s="1">
        <v>3.9</v>
      </c>
      <c r="H536" s="3">
        <v>14266.0</v>
      </c>
      <c r="I536" s="1" t="s">
        <v>4740</v>
      </c>
      <c r="J536" s="1" t="s">
        <v>4741</v>
      </c>
      <c r="K536" s="1" t="s">
        <v>4742</v>
      </c>
      <c r="L536" s="1" t="s">
        <v>4743</v>
      </c>
      <c r="M536" s="1" t="s">
        <v>4744</v>
      </c>
      <c r="N536" s="1" t="s">
        <v>4745</v>
      </c>
      <c r="O536" s="4" t="s">
        <v>4746</v>
      </c>
      <c r="P536" s="4" t="s">
        <v>4747</v>
      </c>
    </row>
    <row r="537">
      <c r="A537" s="1" t="s">
        <v>4748</v>
      </c>
      <c r="B537" s="1" t="s">
        <v>4749</v>
      </c>
      <c r="C537" s="1" t="s">
        <v>3219</v>
      </c>
      <c r="D537" s="1" t="s">
        <v>4750</v>
      </c>
      <c r="E537" s="1" t="s">
        <v>3266</v>
      </c>
      <c r="F537" s="2">
        <v>0.57</v>
      </c>
      <c r="G537" s="1">
        <v>4.1</v>
      </c>
      <c r="H537" s="3">
        <v>38879.0</v>
      </c>
      <c r="I537" s="1" t="s">
        <v>4751</v>
      </c>
      <c r="J537" s="1" t="s">
        <v>4752</v>
      </c>
      <c r="K537" s="1" t="s">
        <v>4753</v>
      </c>
      <c r="L537" s="1" t="s">
        <v>4754</v>
      </c>
      <c r="M537" s="1" t="s">
        <v>4755</v>
      </c>
      <c r="N537" s="1" t="s">
        <v>4756</v>
      </c>
      <c r="O537" s="4" t="s">
        <v>4757</v>
      </c>
      <c r="P537" s="4" t="s">
        <v>4758</v>
      </c>
    </row>
    <row r="538">
      <c r="A538" s="1" t="s">
        <v>4759</v>
      </c>
      <c r="B538" s="1" t="s">
        <v>4760</v>
      </c>
      <c r="C538" s="1" t="s">
        <v>4761</v>
      </c>
      <c r="D538" s="1" t="s">
        <v>611</v>
      </c>
      <c r="E538" s="1" t="s">
        <v>4762</v>
      </c>
      <c r="F538" s="2">
        <v>0.53</v>
      </c>
      <c r="G538" s="1">
        <v>4.1</v>
      </c>
      <c r="H538" s="3">
        <v>97175.0</v>
      </c>
      <c r="I538" s="1" t="s">
        <v>4763</v>
      </c>
      <c r="J538" s="1" t="s">
        <v>4764</v>
      </c>
      <c r="K538" s="1" t="s">
        <v>4765</v>
      </c>
      <c r="L538" s="1" t="s">
        <v>4766</v>
      </c>
      <c r="M538" s="1" t="s">
        <v>4767</v>
      </c>
      <c r="N538" s="1" t="s">
        <v>4768</v>
      </c>
      <c r="O538" s="4" t="s">
        <v>4769</v>
      </c>
      <c r="P538" s="4" t="s">
        <v>4770</v>
      </c>
    </row>
    <row r="539">
      <c r="A539" s="1" t="s">
        <v>4771</v>
      </c>
      <c r="B539" s="1" t="s">
        <v>4772</v>
      </c>
      <c r="C539" s="1" t="s">
        <v>3301</v>
      </c>
      <c r="D539" s="1" t="s">
        <v>610</v>
      </c>
      <c r="E539" s="1" t="s">
        <v>4773</v>
      </c>
      <c r="F539" s="2">
        <v>0.73</v>
      </c>
      <c r="G539" s="1">
        <v>4.4</v>
      </c>
      <c r="H539" s="3">
        <v>67260.0</v>
      </c>
      <c r="I539" s="1" t="s">
        <v>4774</v>
      </c>
      <c r="J539" s="1" t="s">
        <v>3304</v>
      </c>
      <c r="K539" s="1" t="s">
        <v>3305</v>
      </c>
      <c r="L539" s="1" t="s">
        <v>3306</v>
      </c>
      <c r="M539" s="1" t="s">
        <v>3307</v>
      </c>
      <c r="N539" s="1" t="s">
        <v>3308</v>
      </c>
      <c r="O539" s="4" t="s">
        <v>3309</v>
      </c>
      <c r="P539" s="4" t="s">
        <v>4775</v>
      </c>
    </row>
    <row r="540">
      <c r="A540" s="1" t="s">
        <v>4776</v>
      </c>
      <c r="B540" s="1" t="s">
        <v>4777</v>
      </c>
      <c r="C540" s="1" t="s">
        <v>3450</v>
      </c>
      <c r="D540" s="1" t="s">
        <v>142</v>
      </c>
      <c r="E540" s="1" t="s">
        <v>3703</v>
      </c>
      <c r="F540" s="2">
        <v>0.8</v>
      </c>
      <c r="G540" s="1">
        <v>3.8</v>
      </c>
      <c r="H540" s="1">
        <v>119.0</v>
      </c>
      <c r="I540" s="1" t="s">
        <v>4778</v>
      </c>
      <c r="J540" s="1" t="s">
        <v>4779</v>
      </c>
      <c r="K540" s="1" t="s">
        <v>4780</v>
      </c>
      <c r="L540" s="1" t="s">
        <v>4781</v>
      </c>
      <c r="M540" s="1" t="s">
        <v>4782</v>
      </c>
      <c r="N540" s="1" t="s">
        <v>4783</v>
      </c>
      <c r="O540" s="4" t="s">
        <v>4784</v>
      </c>
      <c r="P540" s="4" t="s">
        <v>4785</v>
      </c>
    </row>
    <row r="541">
      <c r="A541" s="1" t="s">
        <v>4786</v>
      </c>
      <c r="B541" s="1" t="s">
        <v>4787</v>
      </c>
      <c r="C541" s="1" t="s">
        <v>4788</v>
      </c>
      <c r="D541" s="1" t="s">
        <v>77</v>
      </c>
      <c r="E541" s="1" t="s">
        <v>77</v>
      </c>
      <c r="F541" s="2">
        <v>0.0</v>
      </c>
      <c r="G541" s="1">
        <v>4.3</v>
      </c>
      <c r="H541" s="3">
        <v>10833.0</v>
      </c>
      <c r="I541" s="1" t="s">
        <v>4789</v>
      </c>
      <c r="J541" s="1" t="s">
        <v>4790</v>
      </c>
      <c r="K541" s="1" t="s">
        <v>4791</v>
      </c>
      <c r="L541" s="1" t="s">
        <v>4792</v>
      </c>
      <c r="M541" s="1" t="s">
        <v>4793</v>
      </c>
      <c r="N541" s="1" t="s">
        <v>4794</v>
      </c>
      <c r="O541" s="4" t="s">
        <v>4795</v>
      </c>
      <c r="P541" s="4" t="s">
        <v>4796</v>
      </c>
    </row>
    <row r="542">
      <c r="A542" s="1" t="s">
        <v>563</v>
      </c>
      <c r="B542" s="1" t="s">
        <v>564</v>
      </c>
      <c r="C542" s="1" t="s">
        <v>18</v>
      </c>
      <c r="D542" s="1" t="s">
        <v>142</v>
      </c>
      <c r="E542" s="1" t="s">
        <v>565</v>
      </c>
      <c r="F542" s="2">
        <v>0.62</v>
      </c>
      <c r="G542" s="1">
        <v>4.3</v>
      </c>
      <c r="H542" s="3">
        <v>8188.0</v>
      </c>
      <c r="I542" s="1" t="s">
        <v>566</v>
      </c>
      <c r="J542" s="1" t="s">
        <v>567</v>
      </c>
      <c r="K542" s="1" t="s">
        <v>568</v>
      </c>
      <c r="L542" s="1" t="s">
        <v>569</v>
      </c>
      <c r="M542" s="1" t="s">
        <v>570</v>
      </c>
      <c r="N542" s="1" t="s">
        <v>571</v>
      </c>
      <c r="O542" s="4" t="s">
        <v>4797</v>
      </c>
      <c r="P542" s="4" t="s">
        <v>4798</v>
      </c>
    </row>
    <row r="543">
      <c r="A543" s="1" t="s">
        <v>4799</v>
      </c>
      <c r="B543" s="1" t="s">
        <v>4800</v>
      </c>
      <c r="C543" s="1" t="s">
        <v>3324</v>
      </c>
      <c r="D543" s="1" t="s">
        <v>4801</v>
      </c>
      <c r="E543" s="1" t="s">
        <v>4802</v>
      </c>
      <c r="F543" s="2">
        <v>0.28</v>
      </c>
      <c r="G543" s="1">
        <v>3.5</v>
      </c>
      <c r="H543" s="3">
        <v>1641.0</v>
      </c>
      <c r="I543" s="1" t="s">
        <v>4803</v>
      </c>
      <c r="J543" s="1" t="s">
        <v>4804</v>
      </c>
      <c r="K543" s="1" t="s">
        <v>4805</v>
      </c>
      <c r="L543" s="1" t="s">
        <v>4806</v>
      </c>
      <c r="M543" s="1" t="s">
        <v>4807</v>
      </c>
      <c r="N543" s="1" t="s">
        <v>4808</v>
      </c>
      <c r="O543" s="4" t="s">
        <v>4809</v>
      </c>
      <c r="P543" s="4" t="s">
        <v>4810</v>
      </c>
    </row>
    <row r="544">
      <c r="A544" s="1" t="s">
        <v>4811</v>
      </c>
      <c r="B544" s="1" t="s">
        <v>4812</v>
      </c>
      <c r="C544" s="1" t="s">
        <v>4301</v>
      </c>
      <c r="D544" s="1" t="s">
        <v>31</v>
      </c>
      <c r="E544" s="1" t="s">
        <v>43</v>
      </c>
      <c r="F544" s="2">
        <v>0.9</v>
      </c>
      <c r="G544" s="1">
        <v>4.0</v>
      </c>
      <c r="H544" s="3">
        <v>4740.0</v>
      </c>
      <c r="I544" s="1" t="s">
        <v>4813</v>
      </c>
      <c r="J544" s="1" t="s">
        <v>4814</v>
      </c>
      <c r="K544" s="1" t="s">
        <v>4815</v>
      </c>
      <c r="L544" s="1" t="s">
        <v>4816</v>
      </c>
      <c r="M544" s="1" t="s">
        <v>4817</v>
      </c>
      <c r="N544" s="1" t="s">
        <v>4818</v>
      </c>
      <c r="O544" s="4" t="s">
        <v>4819</v>
      </c>
      <c r="P544" s="4" t="s">
        <v>4820</v>
      </c>
    </row>
    <row r="545">
      <c r="A545" s="1" t="s">
        <v>4821</v>
      </c>
      <c r="B545" s="1" t="s">
        <v>4822</v>
      </c>
      <c r="C545" s="1" t="s">
        <v>3265</v>
      </c>
      <c r="D545" s="1" t="s">
        <v>1318</v>
      </c>
      <c r="E545" s="1" t="s">
        <v>428</v>
      </c>
      <c r="F545" s="2">
        <v>0.27</v>
      </c>
      <c r="G545" s="1">
        <v>3.9</v>
      </c>
      <c r="H545" s="3">
        <v>8866.0</v>
      </c>
      <c r="I545" s="1" t="s">
        <v>4823</v>
      </c>
      <c r="J545" s="1" t="s">
        <v>4824</v>
      </c>
      <c r="K545" s="1" t="s">
        <v>4825</v>
      </c>
      <c r="L545" s="1" t="s">
        <v>4826</v>
      </c>
      <c r="M545" s="1" t="s">
        <v>4827</v>
      </c>
      <c r="N545" s="1" t="s">
        <v>4828</v>
      </c>
      <c r="O545" s="4" t="s">
        <v>4829</v>
      </c>
      <c r="P545" s="4" t="s">
        <v>4830</v>
      </c>
    </row>
    <row r="546">
      <c r="A546" s="1" t="s">
        <v>4831</v>
      </c>
      <c r="B546" s="1" t="s">
        <v>4832</v>
      </c>
      <c r="C546" s="1" t="s">
        <v>3265</v>
      </c>
      <c r="D546" s="1" t="s">
        <v>1503</v>
      </c>
      <c r="E546" s="1" t="s">
        <v>4833</v>
      </c>
      <c r="F546" s="2">
        <v>0.25</v>
      </c>
      <c r="G546" s="1">
        <v>4.3</v>
      </c>
      <c r="H546" s="3">
        <v>8399.0</v>
      </c>
      <c r="I546" s="1" t="s">
        <v>4834</v>
      </c>
      <c r="J546" s="1" t="s">
        <v>4835</v>
      </c>
      <c r="K546" s="1" t="s">
        <v>4836</v>
      </c>
      <c r="L546" s="1" t="s">
        <v>4837</v>
      </c>
      <c r="M546" s="1" t="s">
        <v>4838</v>
      </c>
      <c r="N546" s="1" t="s">
        <v>4839</v>
      </c>
      <c r="O546" s="4" t="s">
        <v>4840</v>
      </c>
      <c r="P546" s="4" t="s">
        <v>4841</v>
      </c>
    </row>
    <row r="547">
      <c r="A547" s="1" t="s">
        <v>4842</v>
      </c>
      <c r="B547" s="1" t="s">
        <v>4843</v>
      </c>
      <c r="C547" s="1" t="s">
        <v>3219</v>
      </c>
      <c r="D547" s="1" t="s">
        <v>4844</v>
      </c>
      <c r="E547" s="1" t="s">
        <v>324</v>
      </c>
      <c r="F547" s="2">
        <v>0.86</v>
      </c>
      <c r="G547" s="1">
        <v>2.8</v>
      </c>
      <c r="H547" s="1">
        <v>87.0</v>
      </c>
      <c r="I547" s="1" t="s">
        <v>4845</v>
      </c>
      <c r="J547" s="1" t="s">
        <v>4846</v>
      </c>
      <c r="K547" s="1" t="s">
        <v>4847</v>
      </c>
      <c r="L547" s="1" t="s">
        <v>4848</v>
      </c>
      <c r="M547" s="1" t="s">
        <v>4849</v>
      </c>
      <c r="N547" s="1" t="s">
        <v>4850</v>
      </c>
      <c r="O547" s="4" t="s">
        <v>4851</v>
      </c>
      <c r="P547" s="4" t="s">
        <v>4852</v>
      </c>
    </row>
    <row r="548">
      <c r="A548" s="1" t="s">
        <v>4853</v>
      </c>
      <c r="B548" s="1" t="s">
        <v>4854</v>
      </c>
      <c r="C548" s="1" t="s">
        <v>3265</v>
      </c>
      <c r="D548" s="1" t="s">
        <v>4855</v>
      </c>
      <c r="E548" s="1" t="s">
        <v>3360</v>
      </c>
      <c r="F548" s="2">
        <v>0.33</v>
      </c>
      <c r="G548" s="1">
        <v>3.8</v>
      </c>
      <c r="H548" s="1">
        <v>125.0</v>
      </c>
      <c r="I548" s="1" t="s">
        <v>4856</v>
      </c>
      <c r="J548" s="1" t="s">
        <v>4857</v>
      </c>
      <c r="K548" s="1" t="s">
        <v>4858</v>
      </c>
      <c r="L548" s="1" t="s">
        <v>4859</v>
      </c>
      <c r="M548" s="1" t="s">
        <v>4860</v>
      </c>
      <c r="N548" s="1" t="s">
        <v>4861</v>
      </c>
      <c r="O548" s="4" t="s">
        <v>4862</v>
      </c>
      <c r="P548" s="4" t="s">
        <v>4863</v>
      </c>
    </row>
    <row r="549">
      <c r="A549" s="1" t="s">
        <v>4864</v>
      </c>
      <c r="B549" s="1" t="s">
        <v>4865</v>
      </c>
      <c r="C549" s="1" t="s">
        <v>3219</v>
      </c>
      <c r="D549" s="1" t="s">
        <v>207</v>
      </c>
      <c r="E549" s="1" t="s">
        <v>114</v>
      </c>
      <c r="F549" s="2">
        <v>0.75</v>
      </c>
      <c r="G549" s="1">
        <v>4.5</v>
      </c>
      <c r="H549" s="1">
        <v>38.0</v>
      </c>
      <c r="I549" s="1" t="s">
        <v>4866</v>
      </c>
      <c r="J549" s="1" t="s">
        <v>4867</v>
      </c>
      <c r="K549" s="1" t="s">
        <v>4868</v>
      </c>
      <c r="L549" s="1" t="s">
        <v>4869</v>
      </c>
      <c r="M549" s="1" t="s">
        <v>4870</v>
      </c>
      <c r="N549" s="1" t="s">
        <v>4871</v>
      </c>
      <c r="O549" s="4" t="s">
        <v>4872</v>
      </c>
      <c r="P549" s="4" t="s">
        <v>4873</v>
      </c>
    </row>
    <row r="550">
      <c r="A550" s="1" t="s">
        <v>4874</v>
      </c>
      <c r="B550" s="1" t="s">
        <v>4875</v>
      </c>
      <c r="C550" s="1" t="s">
        <v>4095</v>
      </c>
      <c r="D550" s="1" t="s">
        <v>102</v>
      </c>
      <c r="E550" s="1" t="s">
        <v>378</v>
      </c>
      <c r="F550" s="2">
        <v>0.5</v>
      </c>
      <c r="G550" s="1">
        <v>4.3</v>
      </c>
      <c r="H550" s="3">
        <v>4674.0</v>
      </c>
      <c r="I550" s="1" t="s">
        <v>4876</v>
      </c>
      <c r="J550" s="1" t="s">
        <v>4877</v>
      </c>
      <c r="K550" s="1" t="s">
        <v>4878</v>
      </c>
      <c r="L550" s="1" t="s">
        <v>4879</v>
      </c>
      <c r="M550" s="1" t="s">
        <v>4880</v>
      </c>
      <c r="N550" s="1" t="s">
        <v>4881</v>
      </c>
      <c r="O550" s="4" t="s">
        <v>4882</v>
      </c>
      <c r="P550" s="4" t="s">
        <v>4883</v>
      </c>
    </row>
    <row r="551">
      <c r="A551" s="1" t="s">
        <v>4884</v>
      </c>
      <c r="B551" s="1" t="s">
        <v>4885</v>
      </c>
      <c r="C551" s="1" t="s">
        <v>3219</v>
      </c>
      <c r="D551" s="1" t="s">
        <v>90</v>
      </c>
      <c r="E551" s="1" t="s">
        <v>43</v>
      </c>
      <c r="F551" s="2">
        <v>0.74</v>
      </c>
      <c r="G551" s="1">
        <v>4.1</v>
      </c>
      <c r="H551" s="1">
        <v>412.0</v>
      </c>
      <c r="I551" s="1" t="s">
        <v>4886</v>
      </c>
      <c r="J551" s="1" t="s">
        <v>4887</v>
      </c>
      <c r="K551" s="1" t="s">
        <v>4888</v>
      </c>
      <c r="L551" s="1" t="s">
        <v>4889</v>
      </c>
      <c r="M551" s="1" t="s">
        <v>4890</v>
      </c>
      <c r="N551" s="1" t="s">
        <v>4891</v>
      </c>
      <c r="O551" s="4" t="s">
        <v>4892</v>
      </c>
      <c r="P551" s="4" t="s">
        <v>4893</v>
      </c>
    </row>
    <row r="552">
      <c r="A552" s="1" t="s">
        <v>4894</v>
      </c>
      <c r="B552" s="1" t="s">
        <v>4895</v>
      </c>
      <c r="C552" s="1" t="s">
        <v>3219</v>
      </c>
      <c r="D552" s="1" t="s">
        <v>163</v>
      </c>
      <c r="E552" s="1" t="s">
        <v>4896</v>
      </c>
      <c r="F552" s="2">
        <v>0.74</v>
      </c>
      <c r="G552" s="1">
        <v>3.0</v>
      </c>
      <c r="H552" s="1">
        <v>681.0</v>
      </c>
      <c r="I552" s="1" t="s">
        <v>4897</v>
      </c>
      <c r="J552" s="1" t="s">
        <v>4898</v>
      </c>
      <c r="K552" s="1" t="s">
        <v>4899</v>
      </c>
      <c r="L552" s="1" t="s">
        <v>4900</v>
      </c>
      <c r="M552" s="1" t="s">
        <v>4901</v>
      </c>
      <c r="N552" s="1" t="s">
        <v>4902</v>
      </c>
      <c r="O552" s="4" t="s">
        <v>4903</v>
      </c>
      <c r="P552" s="4" t="s">
        <v>4904</v>
      </c>
    </row>
    <row r="553">
      <c r="A553" s="1" t="s">
        <v>4905</v>
      </c>
      <c r="B553" s="1" t="s">
        <v>4906</v>
      </c>
      <c r="C553" s="1" t="s">
        <v>3252</v>
      </c>
      <c r="D553" s="1" t="s">
        <v>479</v>
      </c>
      <c r="E553" s="1" t="s">
        <v>4896</v>
      </c>
      <c r="F553" s="2">
        <v>0.54</v>
      </c>
      <c r="G553" s="1">
        <v>4.0</v>
      </c>
      <c r="H553" s="3">
        <v>36384.0</v>
      </c>
      <c r="I553" s="1" t="s">
        <v>4907</v>
      </c>
      <c r="J553" s="1" t="s">
        <v>4908</v>
      </c>
      <c r="K553" s="1" t="s">
        <v>4909</v>
      </c>
      <c r="L553" s="1" t="s">
        <v>4910</v>
      </c>
      <c r="M553" s="1" t="s">
        <v>4911</v>
      </c>
      <c r="N553" s="1" t="s">
        <v>4912</v>
      </c>
      <c r="O553" s="4" t="s">
        <v>4913</v>
      </c>
      <c r="P553" s="4" t="s">
        <v>4914</v>
      </c>
    </row>
    <row r="554">
      <c r="A554" s="1" t="s">
        <v>4915</v>
      </c>
      <c r="B554" s="1" t="s">
        <v>4916</v>
      </c>
      <c r="C554" s="1" t="s">
        <v>4917</v>
      </c>
      <c r="D554" s="1" t="s">
        <v>4918</v>
      </c>
      <c r="E554" s="1" t="s">
        <v>114</v>
      </c>
      <c r="F554" s="2">
        <v>0.88</v>
      </c>
      <c r="G554" s="1">
        <v>3.9</v>
      </c>
      <c r="H554" s="3">
        <v>6491.0</v>
      </c>
      <c r="I554" s="1" t="s">
        <v>4919</v>
      </c>
      <c r="J554" s="1" t="s">
        <v>4920</v>
      </c>
      <c r="K554" s="1" t="s">
        <v>4921</v>
      </c>
      <c r="L554" s="1" t="s">
        <v>4922</v>
      </c>
      <c r="M554" s="1" t="s">
        <v>4923</v>
      </c>
      <c r="N554" s="1" t="s">
        <v>4924</v>
      </c>
      <c r="O554" s="4" t="s">
        <v>4925</v>
      </c>
      <c r="P554" s="4" t="s">
        <v>4926</v>
      </c>
    </row>
    <row r="555">
      <c r="A555" s="1" t="s">
        <v>4927</v>
      </c>
      <c r="B555" s="1" t="s">
        <v>4928</v>
      </c>
      <c r="C555" s="1" t="s">
        <v>3219</v>
      </c>
      <c r="D555" s="1" t="s">
        <v>842</v>
      </c>
      <c r="E555" s="1" t="s">
        <v>577</v>
      </c>
      <c r="F555" s="2">
        <v>0.43</v>
      </c>
      <c r="G555" s="1">
        <v>4.1</v>
      </c>
      <c r="H555" s="3">
        <v>10229.0</v>
      </c>
      <c r="I555" s="1" t="s">
        <v>4929</v>
      </c>
      <c r="J555" s="1" t="s">
        <v>4930</v>
      </c>
      <c r="K555" s="1" t="s">
        <v>4931</v>
      </c>
      <c r="L555" s="1" t="s">
        <v>4932</v>
      </c>
      <c r="M555" s="1" t="s">
        <v>4933</v>
      </c>
      <c r="N555" s="1" t="s">
        <v>4934</v>
      </c>
      <c r="O555" s="4" t="s">
        <v>4935</v>
      </c>
      <c r="P555" s="4" t="s">
        <v>4936</v>
      </c>
    </row>
    <row r="556">
      <c r="A556" s="1" t="s">
        <v>4937</v>
      </c>
      <c r="B556" s="1" t="s">
        <v>4496</v>
      </c>
      <c r="C556" s="1" t="s">
        <v>3265</v>
      </c>
      <c r="D556" s="1" t="s">
        <v>578</v>
      </c>
      <c r="E556" s="1" t="s">
        <v>2558</v>
      </c>
      <c r="F556" s="2">
        <v>0.32</v>
      </c>
      <c r="G556" s="1">
        <v>4.1</v>
      </c>
      <c r="H556" s="3">
        <v>50772.0</v>
      </c>
      <c r="I556" s="1" t="s">
        <v>4497</v>
      </c>
      <c r="J556" s="1" t="s">
        <v>3962</v>
      </c>
      <c r="K556" s="1" t="s">
        <v>3963</v>
      </c>
      <c r="L556" s="1" t="s">
        <v>3964</v>
      </c>
      <c r="M556" s="1" t="s">
        <v>3965</v>
      </c>
      <c r="N556" s="1" t="s">
        <v>3966</v>
      </c>
      <c r="O556" s="4" t="s">
        <v>4498</v>
      </c>
      <c r="P556" s="4" t="s">
        <v>4938</v>
      </c>
    </row>
    <row r="557">
      <c r="A557" s="1" t="s">
        <v>4939</v>
      </c>
      <c r="B557" s="1" t="s">
        <v>4940</v>
      </c>
      <c r="C557" s="1" t="s">
        <v>4301</v>
      </c>
      <c r="D557" s="1" t="s">
        <v>479</v>
      </c>
      <c r="E557" s="1" t="s">
        <v>4739</v>
      </c>
      <c r="F557" s="2">
        <v>0.38</v>
      </c>
      <c r="G557" s="1">
        <v>4.3</v>
      </c>
      <c r="H557" s="3">
        <v>1801.0</v>
      </c>
      <c r="I557" s="1" t="s">
        <v>4941</v>
      </c>
      <c r="J557" s="1" t="s">
        <v>4942</v>
      </c>
      <c r="K557" s="1" t="s">
        <v>4943</v>
      </c>
      <c r="L557" s="1" t="s">
        <v>4944</v>
      </c>
      <c r="M557" s="1" t="s">
        <v>4945</v>
      </c>
      <c r="N557" s="1" t="s">
        <v>4946</v>
      </c>
      <c r="O557" s="4" t="s">
        <v>4947</v>
      </c>
      <c r="P557" s="4" t="s">
        <v>4948</v>
      </c>
    </row>
    <row r="558">
      <c r="A558" s="1" t="s">
        <v>4949</v>
      </c>
      <c r="B558" s="1" t="s">
        <v>4950</v>
      </c>
      <c r="C558" s="1" t="s">
        <v>3450</v>
      </c>
      <c r="D558" s="1" t="s">
        <v>55</v>
      </c>
      <c r="E558" s="1" t="s">
        <v>547</v>
      </c>
      <c r="F558" s="2">
        <v>0.42</v>
      </c>
      <c r="G558" s="1">
        <v>4.0</v>
      </c>
      <c r="H558" s="3">
        <v>14404.0</v>
      </c>
      <c r="I558" s="1" t="s">
        <v>4951</v>
      </c>
      <c r="J558" s="1" t="s">
        <v>3978</v>
      </c>
      <c r="K558" s="1" t="s">
        <v>3979</v>
      </c>
      <c r="L558" s="1" t="s">
        <v>3980</v>
      </c>
      <c r="M558" s="1" t="s">
        <v>3981</v>
      </c>
      <c r="N558" s="1" t="s">
        <v>3982</v>
      </c>
      <c r="O558" s="4" t="s">
        <v>4952</v>
      </c>
      <c r="P558" s="4" t="s">
        <v>4953</v>
      </c>
    </row>
    <row r="559">
      <c r="A559" s="1" t="s">
        <v>4954</v>
      </c>
      <c r="B559" s="1" t="s">
        <v>4955</v>
      </c>
      <c r="C559" s="1" t="s">
        <v>4956</v>
      </c>
      <c r="D559" s="1" t="s">
        <v>399</v>
      </c>
      <c r="E559" s="1" t="s">
        <v>114</v>
      </c>
      <c r="F559" s="2">
        <v>0.9</v>
      </c>
      <c r="G559" s="1">
        <v>4.4</v>
      </c>
      <c r="H559" s="1">
        <v>305.0</v>
      </c>
      <c r="I559" s="1" t="s">
        <v>4957</v>
      </c>
      <c r="J559" s="1" t="s">
        <v>4958</v>
      </c>
      <c r="K559" s="1" t="s">
        <v>4959</v>
      </c>
      <c r="L559" s="1" t="s">
        <v>4960</v>
      </c>
      <c r="M559" s="1" t="s">
        <v>4961</v>
      </c>
      <c r="N559" s="1" t="s">
        <v>4962</v>
      </c>
      <c r="O559" s="4" t="s">
        <v>4963</v>
      </c>
      <c r="P559" s="4" t="s">
        <v>4964</v>
      </c>
    </row>
    <row r="560">
      <c r="A560" s="1" t="s">
        <v>4965</v>
      </c>
      <c r="B560" s="1" t="s">
        <v>4966</v>
      </c>
      <c r="C560" s="1" t="s">
        <v>3265</v>
      </c>
      <c r="D560" s="1" t="s">
        <v>4967</v>
      </c>
      <c r="E560" s="1" t="s">
        <v>1283</v>
      </c>
      <c r="F560" s="2">
        <v>0.21</v>
      </c>
      <c r="G560" s="1">
        <v>4.3</v>
      </c>
      <c r="H560" s="3">
        <v>1376.0</v>
      </c>
      <c r="I560" s="1" t="s">
        <v>4968</v>
      </c>
      <c r="J560" s="1" t="s">
        <v>4969</v>
      </c>
      <c r="K560" s="1" t="s">
        <v>4970</v>
      </c>
      <c r="L560" s="1" t="s">
        <v>4971</v>
      </c>
      <c r="M560" s="1" t="s">
        <v>4972</v>
      </c>
      <c r="N560" s="1" t="s">
        <v>4973</v>
      </c>
      <c r="O560" s="4" t="s">
        <v>4974</v>
      </c>
      <c r="P560" s="4" t="s">
        <v>4975</v>
      </c>
    </row>
    <row r="561">
      <c r="A561" s="1" t="s">
        <v>4976</v>
      </c>
      <c r="B561" s="1" t="s">
        <v>4977</v>
      </c>
      <c r="C561" s="1" t="s">
        <v>3219</v>
      </c>
      <c r="D561" s="1" t="s">
        <v>625</v>
      </c>
      <c r="E561" s="1" t="s">
        <v>717</v>
      </c>
      <c r="F561" s="2">
        <v>0.81</v>
      </c>
      <c r="G561" s="1">
        <v>4.2</v>
      </c>
      <c r="H561" s="3">
        <v>22638.0</v>
      </c>
      <c r="I561" s="1" t="s">
        <v>4978</v>
      </c>
      <c r="J561" s="1" t="s">
        <v>3473</v>
      </c>
      <c r="K561" s="1" t="s">
        <v>3474</v>
      </c>
      <c r="L561" s="1" t="s">
        <v>3475</v>
      </c>
      <c r="M561" s="1" t="s">
        <v>3476</v>
      </c>
      <c r="N561" s="1" t="s">
        <v>3477</v>
      </c>
      <c r="O561" s="4" t="s">
        <v>4979</v>
      </c>
      <c r="P561" s="4" t="s">
        <v>4980</v>
      </c>
    </row>
    <row r="562">
      <c r="A562" s="1" t="s">
        <v>4981</v>
      </c>
      <c r="B562" s="1" t="s">
        <v>4982</v>
      </c>
      <c r="C562" s="1" t="s">
        <v>3324</v>
      </c>
      <c r="D562" s="1" t="s">
        <v>4983</v>
      </c>
      <c r="E562" s="1" t="s">
        <v>2186</v>
      </c>
      <c r="F562" s="2">
        <v>0.16</v>
      </c>
      <c r="G562" s="1">
        <v>3.8</v>
      </c>
      <c r="H562" s="3">
        <v>2352.0</v>
      </c>
      <c r="I562" s="1" t="s">
        <v>4984</v>
      </c>
      <c r="J562" s="1" t="s">
        <v>4985</v>
      </c>
      <c r="K562" s="1" t="s">
        <v>4986</v>
      </c>
      <c r="L562" s="1" t="s">
        <v>4987</v>
      </c>
      <c r="M562" s="1" t="s">
        <v>4988</v>
      </c>
      <c r="N562" s="1" t="s">
        <v>4989</v>
      </c>
      <c r="O562" s="4" t="s">
        <v>4990</v>
      </c>
      <c r="P562" s="4" t="s">
        <v>4991</v>
      </c>
    </row>
    <row r="563">
      <c r="A563" s="1" t="s">
        <v>4992</v>
      </c>
      <c r="B563" s="1" t="s">
        <v>4993</v>
      </c>
      <c r="C563" s="1" t="s">
        <v>4095</v>
      </c>
      <c r="D563" s="1" t="s">
        <v>4994</v>
      </c>
      <c r="E563" s="1" t="s">
        <v>378</v>
      </c>
      <c r="F563" s="2">
        <v>0.75</v>
      </c>
      <c r="G563" s="1">
        <v>4.3</v>
      </c>
      <c r="H563" s="1">
        <v>714.0</v>
      </c>
      <c r="I563" s="1" t="s">
        <v>4995</v>
      </c>
      <c r="J563" s="1" t="s">
        <v>4996</v>
      </c>
      <c r="K563" s="1" t="s">
        <v>4997</v>
      </c>
      <c r="L563" s="1" t="s">
        <v>4998</v>
      </c>
      <c r="M563" s="1" t="s">
        <v>4999</v>
      </c>
      <c r="N563" s="1" t="s">
        <v>5000</v>
      </c>
      <c r="O563" s="4" t="s">
        <v>5001</v>
      </c>
      <c r="P563" s="4" t="s">
        <v>5002</v>
      </c>
    </row>
    <row r="564">
      <c r="A564" s="1" t="s">
        <v>739</v>
      </c>
      <c r="B564" s="1" t="s">
        <v>740</v>
      </c>
      <c r="C564" s="1" t="s">
        <v>18</v>
      </c>
      <c r="D564" s="1" t="s">
        <v>149</v>
      </c>
      <c r="E564" s="1" t="s">
        <v>150</v>
      </c>
      <c r="F564" s="2">
        <v>0.69</v>
      </c>
      <c r="G564" s="1">
        <v>4.3</v>
      </c>
      <c r="H564" s="3">
        <v>20052.0</v>
      </c>
      <c r="I564" s="1" t="s">
        <v>741</v>
      </c>
      <c r="J564" s="1" t="s">
        <v>742</v>
      </c>
      <c r="K564" s="1" t="s">
        <v>743</v>
      </c>
      <c r="L564" s="1" t="s">
        <v>744</v>
      </c>
      <c r="M564" s="1" t="s">
        <v>745</v>
      </c>
      <c r="N564" s="1" t="s">
        <v>746</v>
      </c>
      <c r="O564" s="4" t="s">
        <v>5003</v>
      </c>
      <c r="P564" s="4" t="s">
        <v>5004</v>
      </c>
    </row>
    <row r="565">
      <c r="A565" s="1" t="s">
        <v>5005</v>
      </c>
      <c r="B565" s="1" t="s">
        <v>5006</v>
      </c>
      <c r="C565" s="1" t="s">
        <v>4301</v>
      </c>
      <c r="D565" s="1" t="s">
        <v>5007</v>
      </c>
      <c r="E565" s="1" t="s">
        <v>236</v>
      </c>
      <c r="F565" s="2">
        <v>0.74</v>
      </c>
      <c r="G565" s="1">
        <v>4.3</v>
      </c>
      <c r="H565" s="3">
        <v>1454.0</v>
      </c>
      <c r="I565" s="1" t="s">
        <v>5008</v>
      </c>
      <c r="J565" s="1" t="s">
        <v>5009</v>
      </c>
      <c r="K565" s="1" t="s">
        <v>5010</v>
      </c>
      <c r="L565" s="1" t="s">
        <v>5011</v>
      </c>
      <c r="M565" s="1" t="s">
        <v>5012</v>
      </c>
      <c r="N565" s="1" t="s">
        <v>5013</v>
      </c>
      <c r="O565" s="4" t="s">
        <v>5014</v>
      </c>
      <c r="P565" s="4" t="s">
        <v>5015</v>
      </c>
    </row>
    <row r="566">
      <c r="A566" s="1" t="s">
        <v>776</v>
      </c>
      <c r="B566" s="1" t="s">
        <v>777</v>
      </c>
      <c r="C566" s="1" t="s">
        <v>18</v>
      </c>
      <c r="D566" s="1" t="s">
        <v>778</v>
      </c>
      <c r="E566" s="1" t="s">
        <v>90</v>
      </c>
      <c r="F566" s="2">
        <v>0.77</v>
      </c>
      <c r="G566" s="1">
        <v>4.0</v>
      </c>
      <c r="H566" s="3">
        <v>7732.0</v>
      </c>
      <c r="I566" s="1" t="s">
        <v>779</v>
      </c>
      <c r="J566" s="1" t="s">
        <v>780</v>
      </c>
      <c r="K566" s="1" t="s">
        <v>781</v>
      </c>
      <c r="L566" s="1" t="s">
        <v>782</v>
      </c>
      <c r="M566" s="1" t="s">
        <v>783</v>
      </c>
      <c r="N566" s="1" t="s">
        <v>784</v>
      </c>
      <c r="O566" s="4" t="s">
        <v>5016</v>
      </c>
      <c r="P566" s="4" t="s">
        <v>5017</v>
      </c>
    </row>
    <row r="567">
      <c r="A567" s="1" t="s">
        <v>5018</v>
      </c>
      <c r="B567" s="1" t="s">
        <v>5019</v>
      </c>
      <c r="C567" s="1" t="s">
        <v>3450</v>
      </c>
      <c r="D567" s="1" t="s">
        <v>1960</v>
      </c>
      <c r="E567" s="1" t="s">
        <v>378</v>
      </c>
      <c r="F567" s="2">
        <v>0.6</v>
      </c>
      <c r="G567" s="1">
        <v>3.9</v>
      </c>
      <c r="H567" s="3">
        <v>2147.0</v>
      </c>
      <c r="I567" s="1" t="s">
        <v>5020</v>
      </c>
      <c r="J567" s="1" t="s">
        <v>4608</v>
      </c>
      <c r="K567" s="1" t="s">
        <v>4609</v>
      </c>
      <c r="L567" s="1" t="s">
        <v>4610</v>
      </c>
      <c r="M567" s="1" t="s">
        <v>4611</v>
      </c>
      <c r="N567" s="1" t="s">
        <v>4612</v>
      </c>
      <c r="O567" s="4" t="s">
        <v>5021</v>
      </c>
      <c r="P567" s="4" t="s">
        <v>5022</v>
      </c>
    </row>
    <row r="568">
      <c r="A568" s="1" t="s">
        <v>5023</v>
      </c>
      <c r="B568" s="1" t="s">
        <v>5024</v>
      </c>
      <c r="C568" s="1" t="s">
        <v>3265</v>
      </c>
      <c r="D568" s="1" t="s">
        <v>4053</v>
      </c>
      <c r="E568" s="1" t="s">
        <v>3359</v>
      </c>
      <c r="F568" s="2">
        <v>0.21</v>
      </c>
      <c r="G568" s="1">
        <v>4.1</v>
      </c>
      <c r="H568" s="1" t="s">
        <v>4285</v>
      </c>
      <c r="I568" s="1" t="s">
        <v>5025</v>
      </c>
      <c r="J568" s="1" t="s">
        <v>3549</v>
      </c>
      <c r="K568" s="1" t="s">
        <v>3550</v>
      </c>
      <c r="L568" s="1" t="s">
        <v>3551</v>
      </c>
      <c r="M568" s="1" t="s">
        <v>3552</v>
      </c>
      <c r="N568" s="1" t="s">
        <v>3553</v>
      </c>
      <c r="O568" s="4" t="s">
        <v>3559</v>
      </c>
      <c r="P568" s="4" t="s">
        <v>5026</v>
      </c>
    </row>
    <row r="569">
      <c r="A569" s="1" t="s">
        <v>5027</v>
      </c>
      <c r="B569" s="1" t="s">
        <v>5028</v>
      </c>
      <c r="C569" s="1" t="s">
        <v>3219</v>
      </c>
      <c r="D569" s="1" t="s">
        <v>5029</v>
      </c>
      <c r="E569" s="1" t="s">
        <v>114</v>
      </c>
      <c r="F569" s="2">
        <v>0.73</v>
      </c>
      <c r="G569" s="1">
        <v>3.7</v>
      </c>
      <c r="H569" s="1">
        <v>465.0</v>
      </c>
      <c r="I569" s="1" t="s">
        <v>5030</v>
      </c>
      <c r="J569" s="1" t="s">
        <v>5031</v>
      </c>
      <c r="K569" s="1" t="s">
        <v>5032</v>
      </c>
      <c r="L569" s="1" t="s">
        <v>5033</v>
      </c>
      <c r="M569" s="1" t="s">
        <v>5034</v>
      </c>
      <c r="N569" s="1" t="s">
        <v>5035</v>
      </c>
      <c r="O569" s="4" t="s">
        <v>5036</v>
      </c>
      <c r="P569" s="4" t="s">
        <v>5037</v>
      </c>
    </row>
    <row r="570">
      <c r="A570" s="1" t="s">
        <v>5038</v>
      </c>
      <c r="B570" s="1" t="s">
        <v>5039</v>
      </c>
      <c r="C570" s="1" t="s">
        <v>3265</v>
      </c>
      <c r="D570" s="1" t="s">
        <v>5040</v>
      </c>
      <c r="E570" s="1" t="s">
        <v>5041</v>
      </c>
      <c r="F570" s="2">
        <v>0.49</v>
      </c>
      <c r="G570" s="1">
        <v>4.2</v>
      </c>
      <c r="H570" s="3">
        <v>27790.0</v>
      </c>
      <c r="I570" s="1" t="s">
        <v>5042</v>
      </c>
      <c r="J570" s="1" t="s">
        <v>5043</v>
      </c>
      <c r="K570" s="1" t="s">
        <v>5044</v>
      </c>
      <c r="L570" s="1" t="s">
        <v>5045</v>
      </c>
      <c r="M570" s="1" t="s">
        <v>5046</v>
      </c>
      <c r="N570" s="1" t="s">
        <v>5047</v>
      </c>
      <c r="O570" s="4" t="s">
        <v>5048</v>
      </c>
      <c r="P570" s="4" t="s">
        <v>5049</v>
      </c>
    </row>
    <row r="571">
      <c r="A571" s="1" t="s">
        <v>797</v>
      </c>
      <c r="B571" s="1" t="s">
        <v>798</v>
      </c>
      <c r="C571" s="1" t="s">
        <v>18</v>
      </c>
      <c r="D571" s="1" t="s">
        <v>31</v>
      </c>
      <c r="E571" s="1" t="s">
        <v>90</v>
      </c>
      <c r="F571" s="2">
        <v>0.6</v>
      </c>
      <c r="G571" s="1">
        <v>4.1</v>
      </c>
      <c r="H571" s="1">
        <v>602.0</v>
      </c>
      <c r="I571" s="1" t="s">
        <v>799</v>
      </c>
      <c r="J571" s="1" t="s">
        <v>800</v>
      </c>
      <c r="K571" s="1" t="s">
        <v>801</v>
      </c>
      <c r="L571" s="1" t="s">
        <v>802</v>
      </c>
      <c r="M571" s="1" t="s">
        <v>803</v>
      </c>
      <c r="N571" s="1" t="s">
        <v>804</v>
      </c>
      <c r="O571" s="4" t="s">
        <v>5050</v>
      </c>
      <c r="P571" s="4" t="s">
        <v>5051</v>
      </c>
    </row>
    <row r="572">
      <c r="A572" s="1" t="s">
        <v>807</v>
      </c>
      <c r="B572" s="1" t="s">
        <v>808</v>
      </c>
      <c r="C572" s="1" t="s">
        <v>18</v>
      </c>
      <c r="D572" s="1" t="s">
        <v>356</v>
      </c>
      <c r="E572" s="1" t="s">
        <v>19</v>
      </c>
      <c r="F572" s="2">
        <v>0.55</v>
      </c>
      <c r="G572" s="1">
        <v>4.0</v>
      </c>
      <c r="H572" s="3">
        <v>1423.0</v>
      </c>
      <c r="I572" s="1" t="s">
        <v>809</v>
      </c>
      <c r="J572" s="1" t="s">
        <v>810</v>
      </c>
      <c r="K572" s="1" t="s">
        <v>811</v>
      </c>
      <c r="L572" s="1" t="s">
        <v>812</v>
      </c>
      <c r="M572" s="1" t="s">
        <v>813</v>
      </c>
      <c r="N572" s="1" t="s">
        <v>814</v>
      </c>
      <c r="O572" s="4" t="s">
        <v>5052</v>
      </c>
      <c r="P572" s="4" t="s">
        <v>5053</v>
      </c>
    </row>
    <row r="573">
      <c r="A573" s="1" t="s">
        <v>5054</v>
      </c>
      <c r="B573" s="1" t="s">
        <v>5055</v>
      </c>
      <c r="C573" s="1" t="s">
        <v>3737</v>
      </c>
      <c r="D573" s="1" t="s">
        <v>236</v>
      </c>
      <c r="E573" s="1" t="s">
        <v>842</v>
      </c>
      <c r="F573" s="2">
        <v>0.55</v>
      </c>
      <c r="G573" s="1">
        <v>4.6</v>
      </c>
      <c r="H573" s="1">
        <v>245.0</v>
      </c>
      <c r="I573" s="1" t="s">
        <v>5056</v>
      </c>
      <c r="J573" s="1" t="s">
        <v>5057</v>
      </c>
      <c r="K573" s="1" t="s">
        <v>5058</v>
      </c>
      <c r="L573" s="1" t="s">
        <v>5059</v>
      </c>
      <c r="M573" s="1" t="s">
        <v>5060</v>
      </c>
      <c r="N573" s="1" t="s">
        <v>5061</v>
      </c>
      <c r="O573" s="4" t="s">
        <v>5062</v>
      </c>
      <c r="P573" s="4" t="s">
        <v>5063</v>
      </c>
    </row>
    <row r="574">
      <c r="A574" s="1" t="s">
        <v>5064</v>
      </c>
      <c r="B574" s="1" t="s">
        <v>5065</v>
      </c>
      <c r="C574" s="1" t="s">
        <v>3265</v>
      </c>
      <c r="D574" s="1" t="s">
        <v>1232</v>
      </c>
      <c r="E574" s="1" t="s">
        <v>3360</v>
      </c>
      <c r="F574" s="2">
        <v>0.29</v>
      </c>
      <c r="G574" s="1">
        <v>3.9</v>
      </c>
      <c r="H574" s="1">
        <v>276.0</v>
      </c>
      <c r="I574" s="1" t="s">
        <v>5066</v>
      </c>
      <c r="J574" s="1" t="s">
        <v>5067</v>
      </c>
      <c r="K574" s="1" t="s">
        <v>5068</v>
      </c>
      <c r="L574" s="1" t="s">
        <v>5069</v>
      </c>
      <c r="M574" s="1" t="s">
        <v>5070</v>
      </c>
      <c r="N574" s="1" t="s">
        <v>5071</v>
      </c>
      <c r="O574" s="4" t="s">
        <v>5072</v>
      </c>
      <c r="P574" s="4" t="s">
        <v>5073</v>
      </c>
    </row>
    <row r="575">
      <c r="A575" s="1" t="s">
        <v>5074</v>
      </c>
      <c r="B575" s="1" t="s">
        <v>5075</v>
      </c>
      <c r="C575" s="1" t="s">
        <v>3219</v>
      </c>
      <c r="D575" s="1" t="s">
        <v>324</v>
      </c>
      <c r="E575" s="1" t="s">
        <v>842</v>
      </c>
      <c r="F575" s="2">
        <v>0.5</v>
      </c>
      <c r="G575" s="1">
        <v>4.0</v>
      </c>
      <c r="H575" s="3">
        <v>30254.0</v>
      </c>
      <c r="I575" s="1" t="s">
        <v>5076</v>
      </c>
      <c r="J575" s="1" t="s">
        <v>5077</v>
      </c>
      <c r="K575" s="1" t="s">
        <v>5078</v>
      </c>
      <c r="L575" s="1" t="s">
        <v>5079</v>
      </c>
      <c r="M575" s="1" t="s">
        <v>5080</v>
      </c>
      <c r="N575" s="1" t="s">
        <v>5081</v>
      </c>
      <c r="O575" s="4" t="s">
        <v>5082</v>
      </c>
      <c r="P575" s="4" t="s">
        <v>5083</v>
      </c>
    </row>
    <row r="576">
      <c r="A576" s="1" t="s">
        <v>5084</v>
      </c>
      <c r="B576" s="1" t="s">
        <v>3578</v>
      </c>
      <c r="C576" s="1" t="s">
        <v>3219</v>
      </c>
      <c r="D576" s="1" t="s">
        <v>842</v>
      </c>
      <c r="E576" s="1" t="s">
        <v>3499</v>
      </c>
      <c r="F576" s="2">
        <v>0.78</v>
      </c>
      <c r="G576" s="1">
        <v>4.3</v>
      </c>
      <c r="H576" s="3">
        <v>17161.0</v>
      </c>
      <c r="I576" s="1" t="s">
        <v>5085</v>
      </c>
      <c r="J576" s="1" t="s">
        <v>3580</v>
      </c>
      <c r="K576" s="1" t="s">
        <v>3581</v>
      </c>
      <c r="L576" s="1" t="s">
        <v>3582</v>
      </c>
      <c r="M576" s="1" t="s">
        <v>3583</v>
      </c>
      <c r="N576" s="1" t="s">
        <v>3584</v>
      </c>
      <c r="O576" s="4" t="s">
        <v>5086</v>
      </c>
      <c r="P576" s="4" t="s">
        <v>5087</v>
      </c>
    </row>
    <row r="577">
      <c r="A577" s="1" t="s">
        <v>5088</v>
      </c>
      <c r="B577" s="1" t="s">
        <v>5089</v>
      </c>
      <c r="C577" s="1" t="s">
        <v>3450</v>
      </c>
      <c r="D577" s="1" t="s">
        <v>149</v>
      </c>
      <c r="E577" s="1" t="s">
        <v>90</v>
      </c>
      <c r="F577" s="2">
        <v>0.56</v>
      </c>
      <c r="G577" s="1">
        <v>4.4</v>
      </c>
      <c r="H577" s="1">
        <v>14.0</v>
      </c>
      <c r="I577" s="1" t="s">
        <v>5090</v>
      </c>
      <c r="J577" s="1" t="s">
        <v>5091</v>
      </c>
      <c r="K577" s="1" t="s">
        <v>5092</v>
      </c>
      <c r="L577" s="1" t="s">
        <v>5093</v>
      </c>
      <c r="M577" s="1" t="s">
        <v>5094</v>
      </c>
      <c r="N577" s="1" t="s">
        <v>5095</v>
      </c>
      <c r="O577" s="4" t="s">
        <v>5096</v>
      </c>
      <c r="P577" s="4" t="s">
        <v>5097</v>
      </c>
    </row>
    <row r="578">
      <c r="A578" s="1" t="s">
        <v>5098</v>
      </c>
      <c r="B578" s="1" t="s">
        <v>5099</v>
      </c>
      <c r="C578" s="1" t="s">
        <v>3737</v>
      </c>
      <c r="D578" s="1" t="s">
        <v>378</v>
      </c>
      <c r="E578" s="1" t="s">
        <v>611</v>
      </c>
      <c r="F578" s="2">
        <v>0.57</v>
      </c>
      <c r="G578" s="1">
        <v>4.1</v>
      </c>
      <c r="H578" s="3">
        <v>14560.0</v>
      </c>
      <c r="I578" s="1" t="s">
        <v>5100</v>
      </c>
      <c r="J578" s="1" t="s">
        <v>5101</v>
      </c>
      <c r="K578" s="1" t="s">
        <v>5102</v>
      </c>
      <c r="L578" s="1" t="s">
        <v>5103</v>
      </c>
      <c r="M578" s="1" t="s">
        <v>5104</v>
      </c>
      <c r="N578" s="1" t="s">
        <v>5105</v>
      </c>
      <c r="O578" s="4" t="s">
        <v>5106</v>
      </c>
      <c r="P578" s="4" t="s">
        <v>5107</v>
      </c>
    </row>
    <row r="579">
      <c r="A579" s="1" t="s">
        <v>5108</v>
      </c>
      <c r="B579" s="1" t="s">
        <v>5109</v>
      </c>
      <c r="C579" s="1" t="s">
        <v>3252</v>
      </c>
      <c r="D579" s="1" t="s">
        <v>1683</v>
      </c>
      <c r="E579" s="1" t="s">
        <v>730</v>
      </c>
      <c r="F579" s="2">
        <v>0.17</v>
      </c>
      <c r="G579" s="1">
        <v>4.1</v>
      </c>
      <c r="H579" s="3">
        <v>3156.0</v>
      </c>
      <c r="I579" s="1" t="s">
        <v>5110</v>
      </c>
      <c r="J579" s="1" t="s">
        <v>5111</v>
      </c>
      <c r="K579" s="1" t="s">
        <v>5112</v>
      </c>
      <c r="L579" s="1" t="s">
        <v>5113</v>
      </c>
      <c r="M579" s="1" t="s">
        <v>5114</v>
      </c>
      <c r="N579" s="1" t="s">
        <v>5115</v>
      </c>
      <c r="O579" s="4" t="s">
        <v>5116</v>
      </c>
      <c r="P579" s="4" t="s">
        <v>5117</v>
      </c>
    </row>
    <row r="580">
      <c r="A580" s="1" t="s">
        <v>5118</v>
      </c>
      <c r="B580" s="1" t="s">
        <v>5119</v>
      </c>
      <c r="C580" s="1" t="s">
        <v>5120</v>
      </c>
      <c r="D580" s="1" t="s">
        <v>2396</v>
      </c>
      <c r="E580" s="1" t="s">
        <v>90</v>
      </c>
      <c r="F580" s="2">
        <v>0.82</v>
      </c>
      <c r="G580" s="1">
        <v>4.1</v>
      </c>
      <c r="H580" s="3">
        <v>9340.0</v>
      </c>
      <c r="I580" s="1" t="s">
        <v>5121</v>
      </c>
      <c r="J580" s="1" t="s">
        <v>5122</v>
      </c>
      <c r="K580" s="1" t="s">
        <v>5123</v>
      </c>
      <c r="L580" s="1" t="s">
        <v>5124</v>
      </c>
      <c r="M580" s="1" t="s">
        <v>5125</v>
      </c>
      <c r="N580" s="1" t="s">
        <v>5126</v>
      </c>
      <c r="O580" s="4" t="s">
        <v>5127</v>
      </c>
      <c r="P580" s="4" t="s">
        <v>5128</v>
      </c>
    </row>
    <row r="581">
      <c r="A581" s="1" t="s">
        <v>5129</v>
      </c>
      <c r="B581" s="1" t="s">
        <v>5130</v>
      </c>
      <c r="C581" s="1" t="s">
        <v>3219</v>
      </c>
      <c r="D581" s="1" t="s">
        <v>730</v>
      </c>
      <c r="E581" s="1" t="s">
        <v>3360</v>
      </c>
      <c r="F581" s="2">
        <v>0.75</v>
      </c>
      <c r="G581" s="1">
        <v>4.4</v>
      </c>
      <c r="H581" s="1">
        <v>768.0</v>
      </c>
      <c r="I581" s="1" t="s">
        <v>5131</v>
      </c>
      <c r="J581" s="1" t="s">
        <v>5132</v>
      </c>
      <c r="K581" s="1" t="s">
        <v>5133</v>
      </c>
      <c r="L581" s="1" t="s">
        <v>5134</v>
      </c>
      <c r="M581" s="1" t="s">
        <v>5135</v>
      </c>
      <c r="N581" s="1" t="s">
        <v>5136</v>
      </c>
      <c r="O581" s="4" t="s">
        <v>5137</v>
      </c>
      <c r="P581" s="4" t="s">
        <v>5138</v>
      </c>
    </row>
    <row r="582">
      <c r="A582" s="1" t="s">
        <v>5139</v>
      </c>
      <c r="B582" s="1" t="s">
        <v>5140</v>
      </c>
      <c r="C582" s="1" t="s">
        <v>3802</v>
      </c>
      <c r="D582" s="1" t="s">
        <v>5141</v>
      </c>
      <c r="E582" s="1" t="s">
        <v>625</v>
      </c>
      <c r="F582" s="2">
        <v>0.79</v>
      </c>
      <c r="G582" s="1">
        <v>4.5</v>
      </c>
      <c r="H582" s="3">
        <v>28978.0</v>
      </c>
      <c r="I582" s="1" t="s">
        <v>5142</v>
      </c>
      <c r="J582" s="1" t="s">
        <v>4313</v>
      </c>
      <c r="K582" s="1" t="s">
        <v>4314</v>
      </c>
      <c r="L582" s="1" t="s">
        <v>4315</v>
      </c>
      <c r="M582" s="1" t="s">
        <v>4316</v>
      </c>
      <c r="N582" s="1" t="s">
        <v>4317</v>
      </c>
      <c r="O582" s="4" t="s">
        <v>5143</v>
      </c>
      <c r="P582" s="4" t="s">
        <v>5144</v>
      </c>
    </row>
    <row r="583">
      <c r="A583" s="1" t="s">
        <v>5145</v>
      </c>
      <c r="B583" s="1" t="s">
        <v>5146</v>
      </c>
      <c r="C583" s="1" t="s">
        <v>3265</v>
      </c>
      <c r="D583" s="1" t="s">
        <v>195</v>
      </c>
      <c r="E583" s="1" t="s">
        <v>3155</v>
      </c>
      <c r="F583" s="2">
        <v>0.28</v>
      </c>
      <c r="G583" s="1">
        <v>4.1</v>
      </c>
      <c r="H583" s="3">
        <v>18998.0</v>
      </c>
      <c r="I583" s="1" t="s">
        <v>3770</v>
      </c>
      <c r="J583" s="1" t="s">
        <v>3501</v>
      </c>
      <c r="K583" s="1" t="s">
        <v>3502</v>
      </c>
      <c r="L583" s="1" t="s">
        <v>3503</v>
      </c>
      <c r="M583" s="1" t="s">
        <v>3504</v>
      </c>
      <c r="N583" s="1" t="s">
        <v>3505</v>
      </c>
      <c r="O583" s="4" t="s">
        <v>5147</v>
      </c>
      <c r="P583" s="4" t="s">
        <v>5148</v>
      </c>
    </row>
    <row r="584">
      <c r="A584" s="1" t="s">
        <v>5149</v>
      </c>
      <c r="B584" s="1" t="s">
        <v>5150</v>
      </c>
      <c r="C584" s="1" t="s">
        <v>3571</v>
      </c>
      <c r="D584" s="1" t="s">
        <v>668</v>
      </c>
      <c r="E584" s="1" t="s">
        <v>90</v>
      </c>
      <c r="F584" s="2">
        <v>0.72</v>
      </c>
      <c r="G584" s="1">
        <v>4.2</v>
      </c>
      <c r="H584" s="3">
        <v>4971.0</v>
      </c>
      <c r="I584" s="1" t="s">
        <v>5151</v>
      </c>
      <c r="J584" s="1" t="s">
        <v>5152</v>
      </c>
      <c r="K584" s="1" t="s">
        <v>5153</v>
      </c>
      <c r="L584" s="1" t="s">
        <v>5154</v>
      </c>
      <c r="M584" s="1" t="s">
        <v>5155</v>
      </c>
      <c r="N584" s="1" t="s">
        <v>5156</v>
      </c>
      <c r="O584" s="4" t="s">
        <v>5157</v>
      </c>
      <c r="P584" s="4" t="s">
        <v>5158</v>
      </c>
    </row>
    <row r="585">
      <c r="A585" s="1" t="s">
        <v>5159</v>
      </c>
      <c r="B585" s="1" t="s">
        <v>5160</v>
      </c>
      <c r="C585" s="1" t="s">
        <v>4188</v>
      </c>
      <c r="D585" s="1" t="s">
        <v>4739</v>
      </c>
      <c r="E585" s="1" t="s">
        <v>577</v>
      </c>
      <c r="F585" s="2">
        <v>0.63</v>
      </c>
      <c r="G585" s="1">
        <v>4.5</v>
      </c>
      <c r="H585" s="3">
        <v>1526.0</v>
      </c>
      <c r="I585" s="1" t="s">
        <v>5161</v>
      </c>
      <c r="J585" s="1" t="s">
        <v>5162</v>
      </c>
      <c r="K585" s="1" t="s">
        <v>5163</v>
      </c>
      <c r="L585" s="1" t="s">
        <v>5164</v>
      </c>
      <c r="M585" s="1" t="s">
        <v>5165</v>
      </c>
      <c r="N585" s="1" t="s">
        <v>5166</v>
      </c>
      <c r="O585" s="4" t="s">
        <v>5167</v>
      </c>
      <c r="P585" s="4" t="s">
        <v>5168</v>
      </c>
    </row>
    <row r="586">
      <c r="A586" s="1" t="s">
        <v>5169</v>
      </c>
      <c r="B586" s="1" t="s">
        <v>5170</v>
      </c>
      <c r="C586" s="1" t="s">
        <v>3347</v>
      </c>
      <c r="D586" s="1" t="s">
        <v>5171</v>
      </c>
      <c r="E586" s="1" t="s">
        <v>114</v>
      </c>
      <c r="F586" s="2">
        <v>0.63</v>
      </c>
      <c r="G586" s="1">
        <v>4.1</v>
      </c>
      <c r="H586" s="1" t="s">
        <v>5172</v>
      </c>
      <c r="I586" s="1" t="s">
        <v>3775</v>
      </c>
      <c r="J586" s="1" t="s">
        <v>3404</v>
      </c>
      <c r="K586" s="1" t="s">
        <v>3405</v>
      </c>
      <c r="L586" s="1" t="s">
        <v>3406</v>
      </c>
      <c r="M586" s="1" t="s">
        <v>3407</v>
      </c>
      <c r="N586" s="1" t="s">
        <v>3408</v>
      </c>
      <c r="O586" s="4" t="s">
        <v>5173</v>
      </c>
      <c r="P586" s="4" t="s">
        <v>5174</v>
      </c>
    </row>
    <row r="587">
      <c r="A587" s="1" t="s">
        <v>5175</v>
      </c>
      <c r="B587" s="1" t="s">
        <v>5176</v>
      </c>
      <c r="C587" s="1" t="s">
        <v>3347</v>
      </c>
      <c r="D587" s="1" t="s">
        <v>625</v>
      </c>
      <c r="E587" s="1" t="s">
        <v>5177</v>
      </c>
      <c r="F587" s="2">
        <v>0.67</v>
      </c>
      <c r="G587" s="1">
        <v>3.9</v>
      </c>
      <c r="H587" s="1" t="s">
        <v>5178</v>
      </c>
      <c r="I587" s="1" t="s">
        <v>5179</v>
      </c>
      <c r="J587" s="1" t="s">
        <v>5180</v>
      </c>
      <c r="K587" s="1" t="s">
        <v>5181</v>
      </c>
      <c r="L587" s="1" t="s">
        <v>5182</v>
      </c>
      <c r="M587" s="1" t="s">
        <v>5183</v>
      </c>
      <c r="N587" s="1" t="s">
        <v>5184</v>
      </c>
      <c r="O587" s="4" t="s">
        <v>5185</v>
      </c>
      <c r="P587" s="4" t="s">
        <v>5186</v>
      </c>
    </row>
    <row r="588">
      <c r="A588" s="1" t="s">
        <v>3228</v>
      </c>
      <c r="B588" s="1" t="s">
        <v>3229</v>
      </c>
      <c r="C588" s="1" t="s">
        <v>3219</v>
      </c>
      <c r="D588" s="1" t="s">
        <v>3230</v>
      </c>
      <c r="E588" s="1" t="s">
        <v>1283</v>
      </c>
      <c r="F588" s="2">
        <v>0.8</v>
      </c>
      <c r="G588" s="1">
        <v>4.3</v>
      </c>
      <c r="H588" s="3">
        <v>27709.0</v>
      </c>
      <c r="I588" s="1" t="s">
        <v>3231</v>
      </c>
      <c r="J588" s="1" t="s">
        <v>3232</v>
      </c>
      <c r="K588" s="1" t="s">
        <v>3233</v>
      </c>
      <c r="L588" s="1" t="s">
        <v>3234</v>
      </c>
      <c r="M588" s="1" t="s">
        <v>3235</v>
      </c>
      <c r="N588" s="1" t="s">
        <v>3236</v>
      </c>
      <c r="O588" s="4" t="s">
        <v>5187</v>
      </c>
      <c r="P588" s="4" t="s">
        <v>5188</v>
      </c>
    </row>
    <row r="589">
      <c r="A589" s="1" t="s">
        <v>3239</v>
      </c>
      <c r="B589" s="1" t="s">
        <v>3240</v>
      </c>
      <c r="C589" s="1" t="s">
        <v>3219</v>
      </c>
      <c r="D589" s="1" t="s">
        <v>236</v>
      </c>
      <c r="E589" s="1" t="s">
        <v>3241</v>
      </c>
      <c r="F589" s="2">
        <v>0.77</v>
      </c>
      <c r="G589" s="1">
        <v>3.8</v>
      </c>
      <c r="H589" s="3">
        <v>17833.0</v>
      </c>
      <c r="I589" s="1" t="s">
        <v>3242</v>
      </c>
      <c r="J589" s="1" t="s">
        <v>3243</v>
      </c>
      <c r="K589" s="1" t="s">
        <v>3244</v>
      </c>
      <c r="L589" s="1" t="s">
        <v>3245</v>
      </c>
      <c r="M589" s="1" t="s">
        <v>3246</v>
      </c>
      <c r="N589" s="1" t="s">
        <v>3247</v>
      </c>
      <c r="O589" s="4" t="s">
        <v>5189</v>
      </c>
      <c r="P589" s="4" t="s">
        <v>5190</v>
      </c>
    </row>
    <row r="590">
      <c r="A590" s="1" t="s">
        <v>5191</v>
      </c>
      <c r="B590" s="1" t="s">
        <v>5192</v>
      </c>
      <c r="C590" s="1" t="s">
        <v>5193</v>
      </c>
      <c r="D590" s="1" t="s">
        <v>5194</v>
      </c>
      <c r="E590" s="1" t="s">
        <v>2575</v>
      </c>
      <c r="F590" s="2">
        <v>0.56</v>
      </c>
      <c r="G590" s="1">
        <v>4.3</v>
      </c>
      <c r="H590" s="1" t="s">
        <v>5195</v>
      </c>
      <c r="I590" s="1" t="s">
        <v>5196</v>
      </c>
      <c r="J590" s="1" t="s">
        <v>5197</v>
      </c>
      <c r="K590" s="1" t="s">
        <v>5198</v>
      </c>
      <c r="L590" s="1" t="s">
        <v>5199</v>
      </c>
      <c r="M590" s="1" t="s">
        <v>5200</v>
      </c>
      <c r="N590" s="1" t="s">
        <v>5201</v>
      </c>
      <c r="O590" s="4" t="s">
        <v>5202</v>
      </c>
      <c r="P590" s="4" t="s">
        <v>5203</v>
      </c>
    </row>
    <row r="591">
      <c r="A591" s="1" t="s">
        <v>5204</v>
      </c>
      <c r="B591" s="1" t="s">
        <v>5205</v>
      </c>
      <c r="C591" s="1" t="s">
        <v>5206</v>
      </c>
      <c r="D591" s="1" t="s">
        <v>378</v>
      </c>
      <c r="E591" s="1" t="s">
        <v>5207</v>
      </c>
      <c r="F591" s="2">
        <v>0.33</v>
      </c>
      <c r="G591" s="1">
        <v>4.4</v>
      </c>
      <c r="H591" s="3">
        <v>61314.0</v>
      </c>
      <c r="I591" s="1" t="s">
        <v>5208</v>
      </c>
      <c r="J591" s="1" t="s">
        <v>5209</v>
      </c>
      <c r="K591" s="1" t="s">
        <v>5210</v>
      </c>
      <c r="L591" s="1" t="s">
        <v>5211</v>
      </c>
      <c r="M591" s="1" t="s">
        <v>5212</v>
      </c>
      <c r="N591" s="1" t="s">
        <v>5213</v>
      </c>
      <c r="O591" s="4" t="s">
        <v>5214</v>
      </c>
      <c r="P591" s="4" t="s">
        <v>5215</v>
      </c>
    </row>
    <row r="592">
      <c r="A592" s="1" t="s">
        <v>5216</v>
      </c>
      <c r="B592" s="1" t="s">
        <v>5217</v>
      </c>
      <c r="C592" s="1" t="s">
        <v>5218</v>
      </c>
      <c r="D592" s="1" t="s">
        <v>5219</v>
      </c>
      <c r="E592" s="1" t="s">
        <v>5220</v>
      </c>
      <c r="F592" s="2">
        <v>0.08</v>
      </c>
      <c r="G592" s="1">
        <v>3.8</v>
      </c>
      <c r="H592" s="3">
        <v>7354.0</v>
      </c>
      <c r="I592" s="1" t="s">
        <v>5221</v>
      </c>
      <c r="J592" s="1" t="s">
        <v>5222</v>
      </c>
      <c r="K592" s="1" t="s">
        <v>5223</v>
      </c>
      <c r="L592" s="1" t="s">
        <v>5224</v>
      </c>
      <c r="M592" s="1" t="s">
        <v>5225</v>
      </c>
      <c r="N592" s="1" t="s">
        <v>5226</v>
      </c>
      <c r="O592" s="4" t="s">
        <v>5227</v>
      </c>
      <c r="P592" s="4" t="s">
        <v>5228</v>
      </c>
    </row>
    <row r="593">
      <c r="A593" s="1" t="s">
        <v>5229</v>
      </c>
      <c r="B593" s="1" t="s">
        <v>5230</v>
      </c>
      <c r="C593" s="1" t="s">
        <v>3347</v>
      </c>
      <c r="D593" s="1" t="s">
        <v>888</v>
      </c>
      <c r="E593" s="1" t="s">
        <v>4762</v>
      </c>
      <c r="F593" s="2">
        <v>0.57</v>
      </c>
      <c r="G593" s="1">
        <v>3.8</v>
      </c>
      <c r="H593" s="1" t="s">
        <v>5231</v>
      </c>
      <c r="I593" s="1" t="s">
        <v>5232</v>
      </c>
      <c r="J593" s="1" t="s">
        <v>5233</v>
      </c>
      <c r="K593" s="1" t="s">
        <v>5234</v>
      </c>
      <c r="L593" s="1" t="s">
        <v>5235</v>
      </c>
      <c r="M593" s="1" t="s">
        <v>5236</v>
      </c>
      <c r="N593" s="1" t="s">
        <v>5237</v>
      </c>
      <c r="O593" s="4" t="s">
        <v>5238</v>
      </c>
      <c r="P593" s="4" t="s">
        <v>5239</v>
      </c>
    </row>
    <row r="594">
      <c r="A594" s="1" t="s">
        <v>5240</v>
      </c>
      <c r="B594" s="1" t="s">
        <v>5241</v>
      </c>
      <c r="C594" s="1" t="s">
        <v>5242</v>
      </c>
      <c r="D594" s="1" t="s">
        <v>706</v>
      </c>
      <c r="E594" s="1" t="s">
        <v>55</v>
      </c>
      <c r="F594" s="2">
        <v>0.62</v>
      </c>
      <c r="G594" s="1">
        <v>3.5</v>
      </c>
      <c r="H594" s="1">
        <v>690.0</v>
      </c>
      <c r="I594" s="1" t="s">
        <v>5243</v>
      </c>
      <c r="J594" s="1" t="s">
        <v>5244</v>
      </c>
      <c r="K594" s="1" t="s">
        <v>5245</v>
      </c>
      <c r="L594" s="1" t="s">
        <v>5246</v>
      </c>
      <c r="M594" s="1" t="s">
        <v>5247</v>
      </c>
      <c r="N594" s="1" t="s">
        <v>5248</v>
      </c>
      <c r="O594" s="4" t="s">
        <v>5249</v>
      </c>
      <c r="P594" s="4" t="s">
        <v>5250</v>
      </c>
    </row>
    <row r="595">
      <c r="A595" s="1" t="s">
        <v>3299</v>
      </c>
      <c r="B595" s="1" t="s">
        <v>3300</v>
      </c>
      <c r="C595" s="1" t="s">
        <v>3301</v>
      </c>
      <c r="D595" s="1" t="s">
        <v>3302</v>
      </c>
      <c r="E595" s="1" t="s">
        <v>78</v>
      </c>
      <c r="F595" s="2">
        <v>0.43</v>
      </c>
      <c r="G595" s="1">
        <v>4.4</v>
      </c>
      <c r="H595" s="3">
        <v>67262.0</v>
      </c>
      <c r="I595" s="1" t="s">
        <v>3303</v>
      </c>
      <c r="J595" s="1" t="s">
        <v>3304</v>
      </c>
      <c r="K595" s="1" t="s">
        <v>3305</v>
      </c>
      <c r="L595" s="1" t="s">
        <v>3306</v>
      </c>
      <c r="M595" s="1" t="s">
        <v>3307</v>
      </c>
      <c r="N595" s="1" t="s">
        <v>3308</v>
      </c>
      <c r="O595" s="4" t="s">
        <v>5251</v>
      </c>
      <c r="P595" s="4" t="s">
        <v>5252</v>
      </c>
    </row>
    <row r="596">
      <c r="A596" s="1" t="s">
        <v>3311</v>
      </c>
      <c r="B596" s="1" t="s">
        <v>3312</v>
      </c>
      <c r="C596" s="1" t="s">
        <v>3219</v>
      </c>
      <c r="D596" s="1" t="s">
        <v>324</v>
      </c>
      <c r="E596" s="1" t="s">
        <v>2220</v>
      </c>
      <c r="F596" s="2">
        <v>0.6</v>
      </c>
      <c r="G596" s="1">
        <v>4.1</v>
      </c>
      <c r="H596" s="3">
        <v>10689.0</v>
      </c>
      <c r="I596" s="1" t="s">
        <v>3314</v>
      </c>
      <c r="J596" s="1" t="s">
        <v>3315</v>
      </c>
      <c r="K596" s="1" t="s">
        <v>3316</v>
      </c>
      <c r="L596" s="1" t="s">
        <v>3317</v>
      </c>
      <c r="M596" s="1" t="s">
        <v>3318</v>
      </c>
      <c r="N596" s="1" t="s">
        <v>3319</v>
      </c>
      <c r="O596" s="4" t="s">
        <v>5253</v>
      </c>
      <c r="P596" s="4" t="s">
        <v>5254</v>
      </c>
    </row>
    <row r="597">
      <c r="A597" s="1" t="s">
        <v>5255</v>
      </c>
      <c r="B597" s="1" t="s">
        <v>5256</v>
      </c>
      <c r="C597" s="1" t="s">
        <v>3347</v>
      </c>
      <c r="D597" s="1" t="s">
        <v>611</v>
      </c>
      <c r="E597" s="1" t="s">
        <v>3703</v>
      </c>
      <c r="F597" s="2">
        <v>0.65</v>
      </c>
      <c r="G597" s="1">
        <v>4.1</v>
      </c>
      <c r="H597" s="1" t="s">
        <v>5257</v>
      </c>
      <c r="I597" s="1" t="s">
        <v>5258</v>
      </c>
      <c r="J597" s="1" t="s">
        <v>5259</v>
      </c>
      <c r="K597" s="1" t="s">
        <v>5260</v>
      </c>
      <c r="L597" s="1" t="s">
        <v>5261</v>
      </c>
      <c r="M597" s="1" t="s">
        <v>5262</v>
      </c>
      <c r="N597" s="1" t="s">
        <v>5263</v>
      </c>
      <c r="O597" s="4" t="s">
        <v>5264</v>
      </c>
      <c r="P597" s="4" t="s">
        <v>5265</v>
      </c>
    </row>
    <row r="598">
      <c r="A598" s="1" t="s">
        <v>5266</v>
      </c>
      <c r="B598" s="1" t="s">
        <v>5267</v>
      </c>
      <c r="C598" s="1" t="s">
        <v>5268</v>
      </c>
      <c r="D598" s="1" t="s">
        <v>32</v>
      </c>
      <c r="E598" s="1" t="s">
        <v>625</v>
      </c>
      <c r="F598" s="2">
        <v>0.77</v>
      </c>
      <c r="G598" s="1">
        <v>4.3</v>
      </c>
      <c r="H598" s="3">
        <v>24791.0</v>
      </c>
      <c r="I598" s="1" t="s">
        <v>5269</v>
      </c>
      <c r="J598" s="1" t="s">
        <v>5270</v>
      </c>
      <c r="K598" s="1" t="s">
        <v>5271</v>
      </c>
      <c r="L598" s="1" t="s">
        <v>5272</v>
      </c>
      <c r="M598" s="1" t="s">
        <v>5273</v>
      </c>
      <c r="N598" s="1" t="s">
        <v>5274</v>
      </c>
      <c r="O598" s="4" t="s">
        <v>5275</v>
      </c>
      <c r="P598" s="4" t="s">
        <v>5276</v>
      </c>
    </row>
    <row r="599">
      <c r="A599" s="1" t="s">
        <v>5277</v>
      </c>
      <c r="B599" s="1" t="s">
        <v>5278</v>
      </c>
      <c r="C599" s="1" t="s">
        <v>3347</v>
      </c>
      <c r="D599" s="1" t="s">
        <v>77</v>
      </c>
      <c r="E599" s="1" t="s">
        <v>19</v>
      </c>
      <c r="F599" s="2">
        <v>0.63</v>
      </c>
      <c r="G599" s="1">
        <v>3.5</v>
      </c>
      <c r="H599" s="3">
        <v>21764.0</v>
      </c>
      <c r="I599" s="1" t="s">
        <v>5279</v>
      </c>
      <c r="J599" s="1" t="s">
        <v>5280</v>
      </c>
      <c r="K599" s="1" t="s">
        <v>5281</v>
      </c>
      <c r="L599" s="1" t="s">
        <v>5282</v>
      </c>
      <c r="M599" s="1" t="s">
        <v>5283</v>
      </c>
      <c r="N599" s="1" t="s">
        <v>5284</v>
      </c>
      <c r="O599" s="4" t="s">
        <v>5285</v>
      </c>
      <c r="P599" s="4" t="s">
        <v>5286</v>
      </c>
    </row>
    <row r="600">
      <c r="A600" s="1" t="s">
        <v>3345</v>
      </c>
      <c r="B600" s="1" t="s">
        <v>3346</v>
      </c>
      <c r="C600" s="1" t="s">
        <v>3347</v>
      </c>
      <c r="D600" s="1" t="s">
        <v>378</v>
      </c>
      <c r="E600" s="1" t="s">
        <v>114</v>
      </c>
      <c r="F600" s="2">
        <v>0.4</v>
      </c>
      <c r="G600" s="1">
        <v>4.1</v>
      </c>
      <c r="H600" s="1" t="s">
        <v>5287</v>
      </c>
      <c r="I600" s="1" t="s">
        <v>3349</v>
      </c>
      <c r="J600" s="1" t="s">
        <v>3350</v>
      </c>
      <c r="K600" s="1" t="s">
        <v>3351</v>
      </c>
      <c r="L600" s="1" t="s">
        <v>3352</v>
      </c>
      <c r="M600" s="1" t="s">
        <v>3353</v>
      </c>
      <c r="N600" s="1" t="s">
        <v>3354</v>
      </c>
      <c r="O600" s="4" t="s">
        <v>5288</v>
      </c>
      <c r="P600" s="4" t="s">
        <v>5289</v>
      </c>
    </row>
    <row r="601">
      <c r="A601" s="1" t="s">
        <v>5290</v>
      </c>
      <c r="B601" s="1" t="s">
        <v>5291</v>
      </c>
      <c r="C601" s="1" t="s">
        <v>4761</v>
      </c>
      <c r="D601" s="1" t="s">
        <v>5292</v>
      </c>
      <c r="E601" s="1" t="s">
        <v>3703</v>
      </c>
      <c r="F601" s="2">
        <v>0.69</v>
      </c>
      <c r="G601" s="1">
        <v>4.1</v>
      </c>
      <c r="H601" s="1" t="s">
        <v>5293</v>
      </c>
      <c r="I601" s="1" t="s">
        <v>5294</v>
      </c>
      <c r="J601" s="1" t="s">
        <v>5295</v>
      </c>
      <c r="K601" s="1" t="s">
        <v>5296</v>
      </c>
      <c r="L601" s="1" t="s">
        <v>5297</v>
      </c>
      <c r="M601" s="1" t="s">
        <v>5298</v>
      </c>
      <c r="N601" s="1" t="s">
        <v>5299</v>
      </c>
      <c r="O601" s="4" t="s">
        <v>5300</v>
      </c>
      <c r="P601" s="4" t="s">
        <v>5301</v>
      </c>
    </row>
    <row r="602">
      <c r="A602" s="1" t="s">
        <v>3334</v>
      </c>
      <c r="B602" s="1" t="s">
        <v>3335</v>
      </c>
      <c r="C602" s="1" t="s">
        <v>3219</v>
      </c>
      <c r="D602" s="1" t="s">
        <v>625</v>
      </c>
      <c r="E602" s="1" t="s">
        <v>3336</v>
      </c>
      <c r="F602" s="2">
        <v>0.79</v>
      </c>
      <c r="G602" s="1">
        <v>3.9</v>
      </c>
      <c r="H602" s="3">
        <v>21797.0</v>
      </c>
      <c r="I602" s="1" t="s">
        <v>3337</v>
      </c>
      <c r="J602" s="1" t="s">
        <v>5302</v>
      </c>
      <c r="K602" s="1" t="s">
        <v>5303</v>
      </c>
      <c r="L602" s="1" t="s">
        <v>5304</v>
      </c>
      <c r="M602" s="1" t="s">
        <v>5305</v>
      </c>
      <c r="N602" s="1" t="s">
        <v>5306</v>
      </c>
      <c r="O602" s="4" t="s">
        <v>5307</v>
      </c>
      <c r="P602" s="4" t="s">
        <v>5308</v>
      </c>
    </row>
    <row r="603">
      <c r="A603" s="1" t="s">
        <v>5309</v>
      </c>
      <c r="B603" s="1" t="s">
        <v>5310</v>
      </c>
      <c r="C603" s="1" t="s">
        <v>3347</v>
      </c>
      <c r="D603" s="1" t="s">
        <v>90</v>
      </c>
      <c r="E603" s="1" t="s">
        <v>114</v>
      </c>
      <c r="F603" s="2">
        <v>0.5</v>
      </c>
      <c r="G603" s="1">
        <v>3.9</v>
      </c>
      <c r="H603" s="3">
        <v>92995.0</v>
      </c>
      <c r="I603" s="1" t="s">
        <v>5311</v>
      </c>
      <c r="J603" s="1" t="s">
        <v>5312</v>
      </c>
      <c r="K603" s="1" t="s">
        <v>5313</v>
      </c>
      <c r="L603" s="1" t="s">
        <v>5314</v>
      </c>
      <c r="M603" s="1" t="s">
        <v>5315</v>
      </c>
      <c r="N603" s="1" t="s">
        <v>5316</v>
      </c>
      <c r="O603" s="4" t="s">
        <v>5317</v>
      </c>
      <c r="P603" s="4" t="s">
        <v>5318</v>
      </c>
    </row>
    <row r="604">
      <c r="A604" s="1" t="s">
        <v>5319</v>
      </c>
      <c r="B604" s="1" t="s">
        <v>5320</v>
      </c>
      <c r="C604" s="1" t="s">
        <v>3829</v>
      </c>
      <c r="D604" s="1" t="s">
        <v>399</v>
      </c>
      <c r="E604" s="1" t="s">
        <v>114</v>
      </c>
      <c r="F604" s="2">
        <v>0.9</v>
      </c>
      <c r="G604" s="1">
        <v>4.1</v>
      </c>
      <c r="H604" s="3">
        <v>8751.0</v>
      </c>
      <c r="I604" s="1" t="s">
        <v>4957</v>
      </c>
      <c r="J604" s="1" t="s">
        <v>5321</v>
      </c>
      <c r="K604" s="1" t="s">
        <v>5322</v>
      </c>
      <c r="L604" s="1" t="s">
        <v>5323</v>
      </c>
      <c r="M604" s="1" t="s">
        <v>5324</v>
      </c>
      <c r="N604" s="1" t="s">
        <v>5325</v>
      </c>
      <c r="O604" s="4" t="s">
        <v>5326</v>
      </c>
      <c r="P604" s="4" t="s">
        <v>5327</v>
      </c>
    </row>
    <row r="605">
      <c r="A605" s="1" t="s">
        <v>3389</v>
      </c>
      <c r="B605" s="1" t="s">
        <v>3390</v>
      </c>
      <c r="C605" s="1" t="s">
        <v>3391</v>
      </c>
      <c r="D605" s="1" t="s">
        <v>32</v>
      </c>
      <c r="E605" s="1" t="s">
        <v>888</v>
      </c>
      <c r="F605" s="2">
        <v>0.73</v>
      </c>
      <c r="G605" s="1">
        <v>4.0</v>
      </c>
      <c r="H605" s="3">
        <v>14283.0</v>
      </c>
      <c r="I605" s="1" t="s">
        <v>3392</v>
      </c>
      <c r="J605" s="1" t="s">
        <v>3393</v>
      </c>
      <c r="K605" s="1" t="s">
        <v>3394</v>
      </c>
      <c r="L605" s="1" t="s">
        <v>3395</v>
      </c>
      <c r="M605" s="1" t="s">
        <v>3396</v>
      </c>
      <c r="N605" s="1" t="s">
        <v>3397</v>
      </c>
      <c r="O605" s="4" t="s">
        <v>5328</v>
      </c>
      <c r="P605" s="4" t="s">
        <v>5329</v>
      </c>
    </row>
    <row r="606">
      <c r="A606" s="1" t="s">
        <v>5330</v>
      </c>
      <c r="B606" s="1" t="s">
        <v>5331</v>
      </c>
      <c r="C606" s="1" t="s">
        <v>5193</v>
      </c>
      <c r="D606" s="1" t="s">
        <v>519</v>
      </c>
      <c r="E606" s="1" t="s">
        <v>1351</v>
      </c>
      <c r="F606" s="2">
        <v>0.68</v>
      </c>
      <c r="G606" s="1">
        <v>4.2</v>
      </c>
      <c r="H606" s="3">
        <v>64273.0</v>
      </c>
      <c r="I606" s="1" t="s">
        <v>5332</v>
      </c>
      <c r="J606" s="1" t="s">
        <v>5333</v>
      </c>
      <c r="K606" s="1" t="s">
        <v>5334</v>
      </c>
      <c r="L606" s="1" t="s">
        <v>5335</v>
      </c>
      <c r="M606" s="1" t="s">
        <v>5336</v>
      </c>
      <c r="N606" s="1" t="s">
        <v>5337</v>
      </c>
      <c r="O606" s="4" t="s">
        <v>5338</v>
      </c>
      <c r="P606" s="4" t="s">
        <v>5339</v>
      </c>
    </row>
    <row r="607">
      <c r="A607" s="1" t="s">
        <v>5340</v>
      </c>
      <c r="B607" s="1" t="s">
        <v>5341</v>
      </c>
      <c r="C607" s="1" t="s">
        <v>5206</v>
      </c>
      <c r="D607" s="1" t="s">
        <v>934</v>
      </c>
      <c r="E607" s="1" t="s">
        <v>610</v>
      </c>
      <c r="F607" s="2">
        <v>0.59</v>
      </c>
      <c r="G607" s="1">
        <v>4.3</v>
      </c>
      <c r="H607" s="3">
        <v>54315.0</v>
      </c>
      <c r="I607" s="1" t="s">
        <v>5342</v>
      </c>
      <c r="J607" s="1" t="s">
        <v>5343</v>
      </c>
      <c r="K607" s="1" t="s">
        <v>5344</v>
      </c>
      <c r="L607" s="1" t="s">
        <v>5345</v>
      </c>
      <c r="M607" s="1" t="s">
        <v>5346</v>
      </c>
      <c r="N607" s="1" t="s">
        <v>5347</v>
      </c>
      <c r="O607" s="4" t="s">
        <v>5348</v>
      </c>
      <c r="P607" s="4" t="s">
        <v>5349</v>
      </c>
    </row>
    <row r="608">
      <c r="A608" s="1" t="s">
        <v>5350</v>
      </c>
      <c r="B608" s="1" t="s">
        <v>5351</v>
      </c>
      <c r="C608" s="1" t="s">
        <v>5206</v>
      </c>
      <c r="D608" s="1" t="s">
        <v>102</v>
      </c>
      <c r="E608" s="1" t="s">
        <v>378</v>
      </c>
      <c r="F608" s="2">
        <v>0.5</v>
      </c>
      <c r="G608" s="1">
        <v>4.1</v>
      </c>
      <c r="H608" s="3">
        <v>1597.0</v>
      </c>
      <c r="I608" s="1" t="s">
        <v>5352</v>
      </c>
      <c r="J608" s="1" t="s">
        <v>5353</v>
      </c>
      <c r="K608" s="1" t="s">
        <v>5354</v>
      </c>
      <c r="L608" s="1" t="s">
        <v>5355</v>
      </c>
      <c r="M608" s="1" t="s">
        <v>5356</v>
      </c>
      <c r="N608" s="1" t="s">
        <v>5357</v>
      </c>
      <c r="O608" s="4" t="s">
        <v>5358</v>
      </c>
      <c r="P608" s="4" t="s">
        <v>5359</v>
      </c>
    </row>
    <row r="609">
      <c r="A609" s="1" t="s">
        <v>3460</v>
      </c>
      <c r="B609" s="1" t="s">
        <v>3461</v>
      </c>
      <c r="C609" s="1" t="s">
        <v>3219</v>
      </c>
      <c r="D609" s="1" t="s">
        <v>479</v>
      </c>
      <c r="E609" s="1" t="s">
        <v>842</v>
      </c>
      <c r="F609" s="2">
        <v>0.6</v>
      </c>
      <c r="G609" s="1">
        <v>4.0</v>
      </c>
      <c r="H609" s="3">
        <v>30254.0</v>
      </c>
      <c r="I609" s="1" t="s">
        <v>3462</v>
      </c>
      <c r="J609" s="1" t="s">
        <v>5077</v>
      </c>
      <c r="K609" s="1" t="s">
        <v>5078</v>
      </c>
      <c r="L609" s="1" t="s">
        <v>5079</v>
      </c>
      <c r="M609" s="1" t="s">
        <v>5080</v>
      </c>
      <c r="N609" s="1" t="s">
        <v>5081</v>
      </c>
      <c r="O609" s="4" t="s">
        <v>5360</v>
      </c>
      <c r="P609" s="4" t="s">
        <v>5361</v>
      </c>
    </row>
    <row r="610">
      <c r="A610" s="1" t="s">
        <v>3470</v>
      </c>
      <c r="B610" s="1" t="s">
        <v>3471</v>
      </c>
      <c r="C610" s="1" t="s">
        <v>3219</v>
      </c>
      <c r="D610" s="1" t="s">
        <v>625</v>
      </c>
      <c r="E610" s="1" t="s">
        <v>717</v>
      </c>
      <c r="F610" s="2">
        <v>0.81</v>
      </c>
      <c r="G610" s="1">
        <v>4.2</v>
      </c>
      <c r="H610" s="3">
        <v>22638.0</v>
      </c>
      <c r="I610" s="1" t="s">
        <v>3472</v>
      </c>
      <c r="J610" s="1" t="s">
        <v>3473</v>
      </c>
      <c r="K610" s="1" t="s">
        <v>3474</v>
      </c>
      <c r="L610" s="1" t="s">
        <v>3475</v>
      </c>
      <c r="M610" s="1" t="s">
        <v>3476</v>
      </c>
      <c r="N610" s="1" t="s">
        <v>3477</v>
      </c>
      <c r="O610" s="4" t="s">
        <v>5362</v>
      </c>
      <c r="P610" s="4" t="s">
        <v>5363</v>
      </c>
    </row>
    <row r="611">
      <c r="A611" s="1" t="s">
        <v>5364</v>
      </c>
      <c r="B611" s="1" t="s">
        <v>5365</v>
      </c>
      <c r="C611" s="1" t="s">
        <v>3347</v>
      </c>
      <c r="D611" s="1" t="s">
        <v>54</v>
      </c>
      <c r="E611" s="1" t="s">
        <v>114</v>
      </c>
      <c r="F611" s="2">
        <v>0.67</v>
      </c>
      <c r="G611" s="1">
        <v>3.9</v>
      </c>
      <c r="H611" s="3">
        <v>77027.0</v>
      </c>
      <c r="I611" s="1" t="s">
        <v>5366</v>
      </c>
      <c r="J611" s="1" t="s">
        <v>5367</v>
      </c>
      <c r="K611" s="1" t="s">
        <v>5368</v>
      </c>
      <c r="L611" s="1" t="s">
        <v>5369</v>
      </c>
      <c r="M611" s="1" t="s">
        <v>5370</v>
      </c>
      <c r="N611" s="1" t="s">
        <v>5371</v>
      </c>
      <c r="O611" s="4" t="s">
        <v>5372</v>
      </c>
      <c r="P611" s="4" t="s">
        <v>5373</v>
      </c>
    </row>
    <row r="612">
      <c r="A612" s="1" t="s">
        <v>5374</v>
      </c>
      <c r="B612" s="1" t="s">
        <v>5375</v>
      </c>
      <c r="C612" s="1" t="s">
        <v>5376</v>
      </c>
      <c r="D612" s="1" t="s">
        <v>1894</v>
      </c>
      <c r="E612" s="1" t="s">
        <v>236</v>
      </c>
      <c r="F612" s="2">
        <v>0.69</v>
      </c>
      <c r="G612" s="1">
        <v>4.3</v>
      </c>
      <c r="H612" s="3">
        <v>28829.0</v>
      </c>
      <c r="I612" s="1" t="s">
        <v>5377</v>
      </c>
      <c r="J612" s="1" t="s">
        <v>5378</v>
      </c>
      <c r="K612" s="1" t="s">
        <v>5379</v>
      </c>
      <c r="L612" s="1" t="s">
        <v>5380</v>
      </c>
      <c r="M612" s="1" t="s">
        <v>5381</v>
      </c>
      <c r="N612" s="1" t="s">
        <v>5382</v>
      </c>
      <c r="O612" s="4" t="s">
        <v>5383</v>
      </c>
      <c r="P612" s="4" t="s">
        <v>5384</v>
      </c>
    </row>
    <row r="613">
      <c r="A613" s="1" t="s">
        <v>3512</v>
      </c>
      <c r="B613" s="1" t="s">
        <v>3513</v>
      </c>
      <c r="C613" s="1" t="s">
        <v>3219</v>
      </c>
      <c r="D613" s="1" t="s">
        <v>548</v>
      </c>
      <c r="E613" s="1" t="s">
        <v>1283</v>
      </c>
      <c r="F613" s="2">
        <v>0.78</v>
      </c>
      <c r="G613" s="1">
        <v>4.2</v>
      </c>
      <c r="H613" s="3">
        <v>29478.0</v>
      </c>
      <c r="I613" s="1" t="s">
        <v>3514</v>
      </c>
      <c r="J613" s="1" t="s">
        <v>5385</v>
      </c>
      <c r="K613" s="1" t="s">
        <v>5386</v>
      </c>
      <c r="L613" s="1" t="s">
        <v>5387</v>
      </c>
      <c r="M613" s="1" t="s">
        <v>5388</v>
      </c>
      <c r="N613" s="1" t="s">
        <v>5389</v>
      </c>
      <c r="O613" s="4" t="s">
        <v>5390</v>
      </c>
      <c r="P613" s="4" t="s">
        <v>5391</v>
      </c>
    </row>
    <row r="614">
      <c r="A614" s="1" t="s">
        <v>5392</v>
      </c>
      <c r="B614" s="1" t="s">
        <v>5393</v>
      </c>
      <c r="C614" s="1" t="s">
        <v>5206</v>
      </c>
      <c r="D614" s="1" t="s">
        <v>102</v>
      </c>
      <c r="E614" s="1" t="s">
        <v>2575</v>
      </c>
      <c r="F614" s="2">
        <v>0.54</v>
      </c>
      <c r="G614" s="1">
        <v>4.5</v>
      </c>
      <c r="H614" s="3">
        <v>33176.0</v>
      </c>
      <c r="I614" s="1" t="s">
        <v>5394</v>
      </c>
      <c r="J614" s="1" t="s">
        <v>5395</v>
      </c>
      <c r="K614" s="1" t="s">
        <v>5396</v>
      </c>
      <c r="L614" s="1" t="s">
        <v>5397</v>
      </c>
      <c r="M614" s="1" t="s">
        <v>5398</v>
      </c>
      <c r="N614" s="1" t="s">
        <v>5399</v>
      </c>
      <c r="O614" s="4" t="s">
        <v>5400</v>
      </c>
      <c r="P614" s="4" t="s">
        <v>5401</v>
      </c>
    </row>
    <row r="615">
      <c r="A615" s="1" t="s">
        <v>5402</v>
      </c>
      <c r="B615" s="1" t="s">
        <v>5403</v>
      </c>
      <c r="C615" s="1" t="s">
        <v>5404</v>
      </c>
      <c r="D615" s="1" t="s">
        <v>2391</v>
      </c>
      <c r="E615" s="1" t="s">
        <v>5405</v>
      </c>
      <c r="F615" s="2">
        <v>0.6</v>
      </c>
      <c r="G615" s="1">
        <v>4.0</v>
      </c>
      <c r="H615" s="3">
        <v>68664.0</v>
      </c>
      <c r="I615" s="1" t="s">
        <v>5406</v>
      </c>
      <c r="J615" s="1" t="s">
        <v>5407</v>
      </c>
      <c r="K615" s="1" t="s">
        <v>5408</v>
      </c>
      <c r="L615" s="1" t="s">
        <v>5409</v>
      </c>
      <c r="M615" s="1" t="s">
        <v>5410</v>
      </c>
      <c r="N615" s="1" t="s">
        <v>5411</v>
      </c>
      <c r="O615" s="4" t="s">
        <v>5412</v>
      </c>
      <c r="P615" s="4" t="s">
        <v>5413</v>
      </c>
    </row>
    <row r="616">
      <c r="A616" s="1" t="s">
        <v>16</v>
      </c>
      <c r="B616" s="1" t="s">
        <v>17</v>
      </c>
      <c r="C616" s="1" t="s">
        <v>18</v>
      </c>
      <c r="D616" s="1" t="s">
        <v>19</v>
      </c>
      <c r="E616" s="1" t="s">
        <v>20</v>
      </c>
      <c r="F616" s="2">
        <v>0.64</v>
      </c>
      <c r="G616" s="1">
        <v>4.2</v>
      </c>
      <c r="H616" s="3">
        <v>24269.0</v>
      </c>
      <c r="I616" s="1" t="s">
        <v>21</v>
      </c>
      <c r="J616" s="1" t="s">
        <v>22</v>
      </c>
      <c r="K616" s="1" t="s">
        <v>23</v>
      </c>
      <c r="L616" s="1" t="s">
        <v>24</v>
      </c>
      <c r="M616" s="1" t="s">
        <v>25</v>
      </c>
      <c r="N616" s="1" t="s">
        <v>854</v>
      </c>
      <c r="O616" s="4" t="s">
        <v>5414</v>
      </c>
      <c r="P616" s="4" t="s">
        <v>5415</v>
      </c>
    </row>
    <row r="617">
      <c r="A617" s="1" t="s">
        <v>5416</v>
      </c>
      <c r="B617" s="1" t="s">
        <v>5417</v>
      </c>
      <c r="C617" s="1" t="s">
        <v>5418</v>
      </c>
      <c r="D617" s="1" t="s">
        <v>5419</v>
      </c>
      <c r="E617" s="1" t="s">
        <v>5420</v>
      </c>
      <c r="F617" s="2">
        <v>0.16</v>
      </c>
      <c r="G617" s="1">
        <v>4.5</v>
      </c>
      <c r="H617" s="3">
        <v>28030.0</v>
      </c>
      <c r="I617" s="1" t="s">
        <v>5421</v>
      </c>
      <c r="J617" s="1" t="s">
        <v>5422</v>
      </c>
      <c r="K617" s="1" t="s">
        <v>5423</v>
      </c>
      <c r="L617" s="1" t="s">
        <v>5424</v>
      </c>
      <c r="M617" s="1" t="s">
        <v>5425</v>
      </c>
      <c r="N617" s="1" t="s">
        <v>5426</v>
      </c>
      <c r="O617" s="4" t="s">
        <v>5427</v>
      </c>
      <c r="P617" s="4" t="s">
        <v>5428</v>
      </c>
    </row>
    <row r="618">
      <c r="A618" s="1" t="s">
        <v>5429</v>
      </c>
      <c r="B618" s="1" t="s">
        <v>5430</v>
      </c>
      <c r="C618" s="1" t="s">
        <v>5431</v>
      </c>
      <c r="D618" s="1" t="s">
        <v>5432</v>
      </c>
      <c r="E618" s="1" t="s">
        <v>5432</v>
      </c>
      <c r="F618" s="2">
        <v>0.0</v>
      </c>
      <c r="G618" s="1">
        <v>4.3</v>
      </c>
      <c r="H618" s="3">
        <v>5792.0</v>
      </c>
      <c r="I618" s="1" t="s">
        <v>5433</v>
      </c>
      <c r="J618" s="1" t="s">
        <v>5434</v>
      </c>
      <c r="K618" s="1" t="s">
        <v>5435</v>
      </c>
      <c r="L618" s="1" t="s">
        <v>5436</v>
      </c>
      <c r="M618" s="1" t="s">
        <v>5437</v>
      </c>
      <c r="N618" s="1" t="s">
        <v>5438</v>
      </c>
      <c r="O618" s="4" t="s">
        <v>5439</v>
      </c>
      <c r="P618" s="4" t="s">
        <v>5440</v>
      </c>
    </row>
    <row r="619">
      <c r="A619" s="1" t="s">
        <v>5441</v>
      </c>
      <c r="B619" s="1" t="s">
        <v>5442</v>
      </c>
      <c r="C619" s="1" t="s">
        <v>5443</v>
      </c>
      <c r="D619" s="1" t="s">
        <v>5444</v>
      </c>
      <c r="E619" s="1" t="s">
        <v>5445</v>
      </c>
      <c r="F619" s="2">
        <v>0.21</v>
      </c>
      <c r="G619" s="1">
        <v>3.9</v>
      </c>
      <c r="H619" s="3">
        <v>14778.0</v>
      </c>
      <c r="I619" s="1" t="s">
        <v>5446</v>
      </c>
      <c r="J619" s="1" t="s">
        <v>5447</v>
      </c>
      <c r="K619" s="1" t="s">
        <v>5448</v>
      </c>
      <c r="L619" s="1" t="s">
        <v>5449</v>
      </c>
      <c r="M619" s="1" t="s">
        <v>5450</v>
      </c>
      <c r="N619" s="1" t="s">
        <v>5451</v>
      </c>
      <c r="O619" s="4" t="s">
        <v>5452</v>
      </c>
      <c r="P619" s="4" t="s">
        <v>5453</v>
      </c>
    </row>
    <row r="620">
      <c r="A620" s="1" t="s">
        <v>5454</v>
      </c>
      <c r="B620" s="1" t="s">
        <v>5455</v>
      </c>
      <c r="C620" s="1" t="s">
        <v>3347</v>
      </c>
      <c r="D620" s="1" t="s">
        <v>1086</v>
      </c>
      <c r="E620" s="1" t="s">
        <v>5456</v>
      </c>
      <c r="F620" s="2">
        <v>0.65</v>
      </c>
      <c r="G620" s="1">
        <v>4.1</v>
      </c>
      <c r="H620" s="3">
        <v>91770.0</v>
      </c>
      <c r="I620" s="1" t="s">
        <v>5457</v>
      </c>
      <c r="J620" s="1" t="s">
        <v>5458</v>
      </c>
      <c r="K620" s="1" t="s">
        <v>5459</v>
      </c>
      <c r="L620" s="1" t="s">
        <v>5460</v>
      </c>
      <c r="M620" s="1" t="s">
        <v>5461</v>
      </c>
      <c r="N620" s="1" t="s">
        <v>5462</v>
      </c>
      <c r="O620" s="4" t="s">
        <v>5463</v>
      </c>
      <c r="P620" s="4" t="s">
        <v>5464</v>
      </c>
    </row>
    <row r="621">
      <c r="A621" s="1" t="s">
        <v>3577</v>
      </c>
      <c r="B621" s="1" t="s">
        <v>3578</v>
      </c>
      <c r="C621" s="1" t="s">
        <v>3219</v>
      </c>
      <c r="D621" s="1" t="s">
        <v>842</v>
      </c>
      <c r="E621" s="1" t="s">
        <v>2981</v>
      </c>
      <c r="F621" s="2">
        <v>0.76</v>
      </c>
      <c r="G621" s="1">
        <v>4.3</v>
      </c>
      <c r="H621" s="3">
        <v>17162.0</v>
      </c>
      <c r="I621" s="1" t="s">
        <v>3579</v>
      </c>
      <c r="J621" s="1" t="s">
        <v>3580</v>
      </c>
      <c r="K621" s="1" t="s">
        <v>3581</v>
      </c>
      <c r="L621" s="1" t="s">
        <v>3582</v>
      </c>
      <c r="M621" s="1" t="s">
        <v>3583</v>
      </c>
      <c r="N621" s="1" t="s">
        <v>3584</v>
      </c>
      <c r="O621" s="4" t="s">
        <v>5465</v>
      </c>
      <c r="P621" s="4" t="s">
        <v>5466</v>
      </c>
    </row>
    <row r="622">
      <c r="A622" s="1" t="s">
        <v>5467</v>
      </c>
      <c r="B622" s="1" t="s">
        <v>5468</v>
      </c>
      <c r="C622" s="1" t="s">
        <v>3347</v>
      </c>
      <c r="D622" s="1" t="s">
        <v>19</v>
      </c>
      <c r="E622" s="1" t="s">
        <v>5456</v>
      </c>
      <c r="F622" s="2">
        <v>0.69</v>
      </c>
      <c r="G622" s="1">
        <v>4.2</v>
      </c>
      <c r="H622" s="1">
        <v>206.0</v>
      </c>
      <c r="I622" s="1" t="s">
        <v>5469</v>
      </c>
      <c r="J622" s="1" t="s">
        <v>5470</v>
      </c>
      <c r="K622" s="1" t="s">
        <v>5471</v>
      </c>
      <c r="L622" s="1" t="s">
        <v>5472</v>
      </c>
      <c r="M622" s="1" t="s">
        <v>5473</v>
      </c>
      <c r="N622" s="1" t="s">
        <v>5474</v>
      </c>
      <c r="O622" s="4" t="s">
        <v>5475</v>
      </c>
      <c r="P622" s="4" t="s">
        <v>5476</v>
      </c>
    </row>
    <row r="623">
      <c r="A623" s="1" t="s">
        <v>5477</v>
      </c>
      <c r="B623" s="1" t="s">
        <v>5478</v>
      </c>
      <c r="C623" s="1" t="s">
        <v>5479</v>
      </c>
      <c r="D623" s="1" t="s">
        <v>611</v>
      </c>
      <c r="E623" s="1" t="s">
        <v>5480</v>
      </c>
      <c r="F623" s="2">
        <v>0.44</v>
      </c>
      <c r="G623" s="1">
        <v>4.2</v>
      </c>
      <c r="H623" s="3">
        <v>33717.0</v>
      </c>
      <c r="I623" s="1" t="s">
        <v>5481</v>
      </c>
      <c r="J623" s="1" t="s">
        <v>5482</v>
      </c>
      <c r="K623" s="1" t="s">
        <v>5483</v>
      </c>
      <c r="L623" s="1" t="s">
        <v>5484</v>
      </c>
      <c r="M623" s="1" t="s">
        <v>5485</v>
      </c>
      <c r="N623" s="1" t="s">
        <v>5486</v>
      </c>
      <c r="O623" s="4" t="s">
        <v>5487</v>
      </c>
      <c r="P623" s="4" t="s">
        <v>5488</v>
      </c>
    </row>
    <row r="624">
      <c r="A624" s="1" t="s">
        <v>29</v>
      </c>
      <c r="B624" s="1" t="s">
        <v>30</v>
      </c>
      <c r="C624" s="1" t="s">
        <v>18</v>
      </c>
      <c r="D624" s="1" t="s">
        <v>31</v>
      </c>
      <c r="E624" s="1" t="s">
        <v>32</v>
      </c>
      <c r="F624" s="2">
        <v>0.43</v>
      </c>
      <c r="G624" s="1">
        <v>4.0</v>
      </c>
      <c r="H624" s="3">
        <v>43994.0</v>
      </c>
      <c r="I624" s="1" t="s">
        <v>33</v>
      </c>
      <c r="J624" s="1" t="s">
        <v>34</v>
      </c>
      <c r="K624" s="1" t="s">
        <v>35</v>
      </c>
      <c r="L624" s="1" t="s">
        <v>36</v>
      </c>
      <c r="M624" s="1" t="s">
        <v>37</v>
      </c>
      <c r="N624" s="1" t="s">
        <v>38</v>
      </c>
      <c r="O624" s="4" t="s">
        <v>39</v>
      </c>
      <c r="P624" s="4" t="s">
        <v>5489</v>
      </c>
    </row>
    <row r="625">
      <c r="A625" s="1" t="s">
        <v>41</v>
      </c>
      <c r="B625" s="1" t="s">
        <v>42</v>
      </c>
      <c r="C625" s="1" t="s">
        <v>18</v>
      </c>
      <c r="D625" s="1" t="s">
        <v>31</v>
      </c>
      <c r="E625" s="1" t="s">
        <v>114</v>
      </c>
      <c r="F625" s="2">
        <v>0.8</v>
      </c>
      <c r="G625" s="1">
        <v>3.9</v>
      </c>
      <c r="H625" s="3">
        <v>7928.0</v>
      </c>
      <c r="I625" s="1" t="s">
        <v>44</v>
      </c>
      <c r="J625" s="1" t="s">
        <v>45</v>
      </c>
      <c r="K625" s="1" t="s">
        <v>46</v>
      </c>
      <c r="L625" s="1" t="s">
        <v>47</v>
      </c>
      <c r="M625" s="1" t="s">
        <v>48</v>
      </c>
      <c r="N625" s="1" t="s">
        <v>49</v>
      </c>
      <c r="O625" s="4" t="s">
        <v>50</v>
      </c>
      <c r="P625" s="4" t="s">
        <v>5490</v>
      </c>
    </row>
    <row r="626">
      <c r="A626" s="1" t="s">
        <v>3587</v>
      </c>
      <c r="B626" s="1" t="s">
        <v>3588</v>
      </c>
      <c r="C626" s="1" t="s">
        <v>3219</v>
      </c>
      <c r="D626" s="1" t="s">
        <v>3589</v>
      </c>
      <c r="E626" s="1" t="s">
        <v>3590</v>
      </c>
      <c r="F626" s="2">
        <v>0.5</v>
      </c>
      <c r="G626" s="1">
        <v>4.1</v>
      </c>
      <c r="H626" s="3">
        <v>5179.0</v>
      </c>
      <c r="I626" s="1" t="s">
        <v>3591</v>
      </c>
      <c r="J626" s="1" t="s">
        <v>5491</v>
      </c>
      <c r="K626" s="1" t="s">
        <v>5492</v>
      </c>
      <c r="L626" s="1" t="s">
        <v>5493</v>
      </c>
      <c r="M626" s="1" t="s">
        <v>5494</v>
      </c>
      <c r="N626" s="1" t="s">
        <v>5495</v>
      </c>
      <c r="O626" s="4" t="s">
        <v>5496</v>
      </c>
      <c r="P626" s="4" t="s">
        <v>5497</v>
      </c>
    </row>
    <row r="627">
      <c r="A627" s="1" t="s">
        <v>5498</v>
      </c>
      <c r="B627" s="1" t="s">
        <v>5499</v>
      </c>
      <c r="C627" s="1" t="s">
        <v>5500</v>
      </c>
      <c r="D627" s="1" t="s">
        <v>5501</v>
      </c>
      <c r="E627" s="1" t="s">
        <v>2220</v>
      </c>
      <c r="F627" s="2">
        <v>0.18</v>
      </c>
      <c r="G627" s="1">
        <v>4.5</v>
      </c>
      <c r="H627" s="3">
        <v>50810.0</v>
      </c>
      <c r="I627" s="1" t="s">
        <v>5502</v>
      </c>
      <c r="J627" s="1" t="s">
        <v>5503</v>
      </c>
      <c r="K627" s="1" t="s">
        <v>5504</v>
      </c>
      <c r="L627" s="1" t="s">
        <v>5505</v>
      </c>
      <c r="M627" s="1" t="s">
        <v>5506</v>
      </c>
      <c r="N627" s="1" t="s">
        <v>5507</v>
      </c>
      <c r="O627" s="4" t="s">
        <v>5508</v>
      </c>
      <c r="P627" s="4" t="s">
        <v>5509</v>
      </c>
    </row>
    <row r="628">
      <c r="A628" s="1" t="s">
        <v>5510</v>
      </c>
      <c r="B628" s="1" t="s">
        <v>5511</v>
      </c>
      <c r="C628" s="1" t="s">
        <v>5512</v>
      </c>
      <c r="D628" s="1" t="s">
        <v>90</v>
      </c>
      <c r="E628" s="1" t="s">
        <v>324</v>
      </c>
      <c r="F628" s="2">
        <v>0.75</v>
      </c>
      <c r="G628" s="1">
        <v>3.7</v>
      </c>
      <c r="H628" s="3">
        <v>3369.0</v>
      </c>
      <c r="I628" s="1" t="s">
        <v>5513</v>
      </c>
      <c r="J628" s="1" t="s">
        <v>5514</v>
      </c>
      <c r="K628" s="1" t="s">
        <v>5515</v>
      </c>
      <c r="L628" s="1" t="s">
        <v>5516</v>
      </c>
      <c r="M628" s="1" t="s">
        <v>5517</v>
      </c>
      <c r="N628" s="1" t="s">
        <v>5518</v>
      </c>
      <c r="O628" s="4" t="s">
        <v>5519</v>
      </c>
      <c r="P628" s="4" t="s">
        <v>5520</v>
      </c>
    </row>
    <row r="629">
      <c r="A629" s="1" t="s">
        <v>5521</v>
      </c>
      <c r="B629" s="1" t="s">
        <v>5522</v>
      </c>
      <c r="C629" s="1" t="s">
        <v>5206</v>
      </c>
      <c r="D629" s="1" t="s">
        <v>102</v>
      </c>
      <c r="E629" s="1" t="s">
        <v>1086</v>
      </c>
      <c r="F629" s="2">
        <v>0.33</v>
      </c>
      <c r="G629" s="1">
        <v>3.5</v>
      </c>
      <c r="H629" s="3">
        <v>11827.0</v>
      </c>
      <c r="I629" s="1" t="s">
        <v>5523</v>
      </c>
      <c r="J629" s="1" t="s">
        <v>5524</v>
      </c>
      <c r="K629" s="1" t="s">
        <v>5525</v>
      </c>
      <c r="L629" s="1" t="s">
        <v>5526</v>
      </c>
      <c r="M629" s="1" t="s">
        <v>5527</v>
      </c>
      <c r="N629" s="1" t="s">
        <v>5528</v>
      </c>
      <c r="O629" s="4" t="s">
        <v>5529</v>
      </c>
      <c r="P629" s="4" t="s">
        <v>5530</v>
      </c>
    </row>
    <row r="630">
      <c r="A630" s="1" t="s">
        <v>52</v>
      </c>
      <c r="B630" s="1" t="s">
        <v>53</v>
      </c>
      <c r="C630" s="1" t="s">
        <v>18</v>
      </c>
      <c r="D630" s="1" t="s">
        <v>54</v>
      </c>
      <c r="E630" s="1" t="s">
        <v>55</v>
      </c>
      <c r="F630" s="2">
        <v>0.53</v>
      </c>
      <c r="G630" s="1">
        <v>4.2</v>
      </c>
      <c r="H630" s="3">
        <v>94364.0</v>
      </c>
      <c r="I630" s="1" t="s">
        <v>56</v>
      </c>
      <c r="J630" s="1" t="s">
        <v>57</v>
      </c>
      <c r="K630" s="1" t="s">
        <v>58</v>
      </c>
      <c r="L630" s="1" t="s">
        <v>59</v>
      </c>
      <c r="M630" s="1" t="s">
        <v>60</v>
      </c>
      <c r="N630" s="1" t="s">
        <v>61</v>
      </c>
      <c r="O630" s="4" t="s">
        <v>5531</v>
      </c>
      <c r="P630" s="4" t="s">
        <v>5532</v>
      </c>
    </row>
    <row r="631">
      <c r="A631" s="1" t="s">
        <v>5533</v>
      </c>
      <c r="B631" s="1" t="s">
        <v>5534</v>
      </c>
      <c r="C631" s="1" t="s">
        <v>5479</v>
      </c>
      <c r="D631" s="1" t="s">
        <v>55</v>
      </c>
      <c r="E631" s="1" t="s">
        <v>114</v>
      </c>
      <c r="F631" s="2">
        <v>0.3</v>
      </c>
      <c r="G631" s="1">
        <v>3.5</v>
      </c>
      <c r="H631" s="3">
        <v>15295.0</v>
      </c>
      <c r="I631" s="1" t="s">
        <v>5535</v>
      </c>
      <c r="J631" s="1" t="s">
        <v>5536</v>
      </c>
      <c r="K631" s="1" t="s">
        <v>5537</v>
      </c>
      <c r="L631" s="1" t="s">
        <v>5538</v>
      </c>
      <c r="M631" s="1" t="s">
        <v>5539</v>
      </c>
      <c r="N631" s="1" t="s">
        <v>5540</v>
      </c>
      <c r="O631" s="4" t="s">
        <v>5541</v>
      </c>
      <c r="P631" s="4" t="s">
        <v>5542</v>
      </c>
    </row>
    <row r="632">
      <c r="A632" s="1" t="s">
        <v>5543</v>
      </c>
      <c r="B632" s="1" t="s">
        <v>5544</v>
      </c>
      <c r="C632" s="1" t="s">
        <v>5545</v>
      </c>
      <c r="D632" s="1" t="s">
        <v>142</v>
      </c>
      <c r="E632" s="1" t="s">
        <v>3703</v>
      </c>
      <c r="F632" s="2">
        <v>0.8</v>
      </c>
      <c r="G632" s="1">
        <v>4.3</v>
      </c>
      <c r="H632" s="3">
        <v>27139.0</v>
      </c>
      <c r="I632" s="1" t="s">
        <v>5546</v>
      </c>
      <c r="J632" s="1" t="s">
        <v>5547</v>
      </c>
      <c r="K632" s="1" t="s">
        <v>5548</v>
      </c>
      <c r="L632" s="1" t="s">
        <v>5549</v>
      </c>
      <c r="M632" s="1" t="s">
        <v>5550</v>
      </c>
      <c r="N632" s="1" t="s">
        <v>5551</v>
      </c>
      <c r="O632" s="4" t="s">
        <v>5552</v>
      </c>
      <c r="P632" s="4" t="s">
        <v>5553</v>
      </c>
    </row>
    <row r="633">
      <c r="A633" s="1" t="s">
        <v>5554</v>
      </c>
      <c r="B633" s="1" t="s">
        <v>5555</v>
      </c>
      <c r="C633" s="1" t="s">
        <v>3347</v>
      </c>
      <c r="D633" s="1" t="s">
        <v>611</v>
      </c>
      <c r="E633" s="1" t="s">
        <v>5556</v>
      </c>
      <c r="F633" s="2">
        <v>0.75</v>
      </c>
      <c r="G633" s="1">
        <v>3.9</v>
      </c>
      <c r="H633" s="3">
        <v>9504.0</v>
      </c>
      <c r="I633" s="1" t="s">
        <v>5557</v>
      </c>
      <c r="J633" s="1" t="s">
        <v>5558</v>
      </c>
      <c r="K633" s="1" t="s">
        <v>5559</v>
      </c>
      <c r="L633" s="1" t="s">
        <v>5560</v>
      </c>
      <c r="M633" s="1" t="s">
        <v>5561</v>
      </c>
      <c r="N633" s="1" t="s">
        <v>5562</v>
      </c>
      <c r="O633" s="4" t="s">
        <v>5563</v>
      </c>
      <c r="P633" s="4" t="s">
        <v>5564</v>
      </c>
    </row>
    <row r="634">
      <c r="A634" s="1" t="s">
        <v>64</v>
      </c>
      <c r="B634" s="1" t="s">
        <v>65</v>
      </c>
      <c r="C634" s="1" t="s">
        <v>18</v>
      </c>
      <c r="D634" s="1" t="s">
        <v>66</v>
      </c>
      <c r="E634" s="1" t="s">
        <v>19</v>
      </c>
      <c r="F634" s="2">
        <v>0.61</v>
      </c>
      <c r="G634" s="1">
        <v>4.2</v>
      </c>
      <c r="H634" s="3">
        <v>16905.0</v>
      </c>
      <c r="I634" s="1" t="s">
        <v>67</v>
      </c>
      <c r="J634" s="1" t="s">
        <v>68</v>
      </c>
      <c r="K634" s="1" t="s">
        <v>69</v>
      </c>
      <c r="L634" s="1" t="s">
        <v>70</v>
      </c>
      <c r="M634" s="1" t="s">
        <v>71</v>
      </c>
      <c r="N634" s="1" t="s">
        <v>72</v>
      </c>
      <c r="O634" s="4" t="s">
        <v>5565</v>
      </c>
      <c r="P634" s="4" t="s">
        <v>5566</v>
      </c>
    </row>
    <row r="635">
      <c r="A635" s="1" t="s">
        <v>5567</v>
      </c>
      <c r="B635" s="1" t="s">
        <v>5568</v>
      </c>
      <c r="C635" s="1" t="s">
        <v>5193</v>
      </c>
      <c r="D635" s="1" t="s">
        <v>5569</v>
      </c>
      <c r="E635" s="1" t="s">
        <v>5570</v>
      </c>
      <c r="F635" s="2">
        <v>0.62</v>
      </c>
      <c r="G635" s="1">
        <v>4.3</v>
      </c>
      <c r="H635" s="3">
        <v>30058.0</v>
      </c>
      <c r="I635" s="1" t="s">
        <v>5571</v>
      </c>
      <c r="J635" s="1" t="s">
        <v>5572</v>
      </c>
      <c r="K635" s="1" t="s">
        <v>5573</v>
      </c>
      <c r="L635" s="1" t="s">
        <v>5574</v>
      </c>
      <c r="M635" s="1" t="s">
        <v>5575</v>
      </c>
      <c r="N635" s="1" t="s">
        <v>5576</v>
      </c>
      <c r="O635" s="4" t="s">
        <v>5577</v>
      </c>
      <c r="P635" s="4" t="s">
        <v>5578</v>
      </c>
    </row>
    <row r="636">
      <c r="A636" s="1" t="s">
        <v>3725</v>
      </c>
      <c r="B636" s="1" t="s">
        <v>3726</v>
      </c>
      <c r="C636" s="1" t="s">
        <v>3219</v>
      </c>
      <c r="D636" s="1" t="s">
        <v>2187</v>
      </c>
      <c r="E636" s="1" t="s">
        <v>3241</v>
      </c>
      <c r="F636" s="2">
        <v>0.71</v>
      </c>
      <c r="G636" s="1">
        <v>4.2</v>
      </c>
      <c r="H636" s="3">
        <v>69619.0</v>
      </c>
      <c r="I636" s="1" t="s">
        <v>3727</v>
      </c>
      <c r="J636" s="1" t="s">
        <v>3728</v>
      </c>
      <c r="K636" s="1" t="s">
        <v>3729</v>
      </c>
      <c r="L636" s="1" t="s">
        <v>3730</v>
      </c>
      <c r="M636" s="1" t="s">
        <v>3731</v>
      </c>
      <c r="N636" s="1" t="s">
        <v>3732</v>
      </c>
      <c r="O636" s="4" t="s">
        <v>5579</v>
      </c>
      <c r="P636" s="4" t="s">
        <v>5580</v>
      </c>
    </row>
    <row r="637">
      <c r="A637" s="1" t="s">
        <v>3735</v>
      </c>
      <c r="B637" s="1" t="s">
        <v>3736</v>
      </c>
      <c r="C637" s="1" t="s">
        <v>3737</v>
      </c>
      <c r="D637" s="1" t="s">
        <v>19</v>
      </c>
      <c r="E637" s="1" t="s">
        <v>324</v>
      </c>
      <c r="F637" s="2">
        <v>0.8</v>
      </c>
      <c r="G637" s="1">
        <v>4.0</v>
      </c>
      <c r="H637" s="3">
        <v>3382.0</v>
      </c>
      <c r="I637" s="1" t="s">
        <v>3738</v>
      </c>
      <c r="J637" s="1" t="s">
        <v>3739</v>
      </c>
      <c r="K637" s="1" t="s">
        <v>3740</v>
      </c>
      <c r="L637" s="1" t="s">
        <v>3741</v>
      </c>
      <c r="M637" s="1" t="s">
        <v>3742</v>
      </c>
      <c r="N637" s="1" t="s">
        <v>3743</v>
      </c>
      <c r="O637" s="4" t="s">
        <v>5581</v>
      </c>
      <c r="P637" s="4" t="s">
        <v>5582</v>
      </c>
    </row>
    <row r="638">
      <c r="A638" s="1" t="s">
        <v>5583</v>
      </c>
      <c r="B638" s="1" t="s">
        <v>5584</v>
      </c>
      <c r="C638" s="1" t="s">
        <v>3347</v>
      </c>
      <c r="D638" s="1" t="s">
        <v>625</v>
      </c>
      <c r="E638" s="1" t="s">
        <v>3703</v>
      </c>
      <c r="F638" s="2">
        <v>0.62</v>
      </c>
      <c r="G638" s="1">
        <v>4.1</v>
      </c>
      <c r="H638" s="1" t="s">
        <v>5585</v>
      </c>
      <c r="I638" s="1" t="s">
        <v>5586</v>
      </c>
      <c r="J638" s="1" t="s">
        <v>5587</v>
      </c>
      <c r="K638" s="1" t="s">
        <v>5588</v>
      </c>
      <c r="L638" s="1" t="s">
        <v>5589</v>
      </c>
      <c r="M638" s="1" t="s">
        <v>5590</v>
      </c>
      <c r="N638" s="1" t="s">
        <v>5591</v>
      </c>
      <c r="O638" s="4" t="s">
        <v>5592</v>
      </c>
      <c r="P638" s="4" t="s">
        <v>5593</v>
      </c>
    </row>
    <row r="639">
      <c r="A639" s="1" t="s">
        <v>5594</v>
      </c>
      <c r="B639" s="1" t="s">
        <v>5595</v>
      </c>
      <c r="C639" s="1" t="s">
        <v>5596</v>
      </c>
      <c r="D639" s="1" t="s">
        <v>5597</v>
      </c>
      <c r="E639" s="1" t="s">
        <v>5597</v>
      </c>
      <c r="F639" s="2">
        <v>0.0</v>
      </c>
      <c r="G639" s="1">
        <v>4.5</v>
      </c>
      <c r="H639" s="3">
        <v>5760.0</v>
      </c>
      <c r="I639" s="1" t="s">
        <v>5598</v>
      </c>
      <c r="J639" s="1" t="s">
        <v>5599</v>
      </c>
      <c r="K639" s="1" t="s">
        <v>5600</v>
      </c>
      <c r="L639" s="1" t="s">
        <v>5601</v>
      </c>
      <c r="M639" s="1" t="s">
        <v>5602</v>
      </c>
      <c r="N639" s="1" t="s">
        <v>5603</v>
      </c>
      <c r="O639" s="4" t="s">
        <v>5604</v>
      </c>
      <c r="P639" s="4" t="s">
        <v>5605</v>
      </c>
    </row>
    <row r="640">
      <c r="A640" s="1" t="s">
        <v>5606</v>
      </c>
      <c r="B640" s="1" t="s">
        <v>5607</v>
      </c>
      <c r="C640" s="1" t="s">
        <v>5608</v>
      </c>
      <c r="D640" s="1" t="s">
        <v>5609</v>
      </c>
      <c r="E640" s="1" t="s">
        <v>5556</v>
      </c>
      <c r="F640" s="2">
        <v>0.66</v>
      </c>
      <c r="G640" s="1">
        <v>4.2</v>
      </c>
      <c r="H640" s="3">
        <v>49551.0</v>
      </c>
      <c r="I640" s="1" t="s">
        <v>5610</v>
      </c>
      <c r="J640" s="1" t="s">
        <v>5611</v>
      </c>
      <c r="K640" s="1" t="s">
        <v>5612</v>
      </c>
      <c r="L640" s="1" t="s">
        <v>5613</v>
      </c>
      <c r="M640" s="1" t="s">
        <v>5614</v>
      </c>
      <c r="N640" s="1" t="s">
        <v>5615</v>
      </c>
      <c r="O640" s="4" t="s">
        <v>5616</v>
      </c>
      <c r="P640" s="4" t="s">
        <v>5617</v>
      </c>
    </row>
    <row r="641">
      <c r="A641" s="1" t="s">
        <v>5618</v>
      </c>
      <c r="B641" s="1" t="s">
        <v>5619</v>
      </c>
      <c r="C641" s="1" t="s">
        <v>3347</v>
      </c>
      <c r="D641" s="1" t="s">
        <v>5620</v>
      </c>
      <c r="E641" s="1" t="s">
        <v>2139</v>
      </c>
      <c r="F641" s="2">
        <v>0.69</v>
      </c>
      <c r="G641" s="1">
        <v>4.1</v>
      </c>
      <c r="H641" s="1" t="s">
        <v>5621</v>
      </c>
      <c r="I641" s="1" t="s">
        <v>5622</v>
      </c>
      <c r="J641" s="1" t="s">
        <v>5623</v>
      </c>
      <c r="K641" s="1" t="s">
        <v>5624</v>
      </c>
      <c r="L641" s="1" t="s">
        <v>5625</v>
      </c>
      <c r="M641" s="1" t="s">
        <v>5626</v>
      </c>
      <c r="N641" s="1" t="s">
        <v>5627</v>
      </c>
      <c r="O641" s="4" t="s">
        <v>5628</v>
      </c>
      <c r="P641" s="4" t="s">
        <v>5629</v>
      </c>
    </row>
    <row r="642">
      <c r="A642" s="1" t="s">
        <v>5630</v>
      </c>
      <c r="B642" s="1" t="s">
        <v>5631</v>
      </c>
      <c r="C642" s="1" t="s">
        <v>5632</v>
      </c>
      <c r="D642" s="1" t="s">
        <v>19</v>
      </c>
      <c r="E642" s="1" t="s">
        <v>2402</v>
      </c>
      <c r="F642" s="2">
        <v>0.6</v>
      </c>
      <c r="G642" s="1">
        <v>3.9</v>
      </c>
      <c r="H642" s="3">
        <v>21372.0</v>
      </c>
      <c r="I642" s="1" t="s">
        <v>5633</v>
      </c>
      <c r="J642" s="1" t="s">
        <v>5634</v>
      </c>
      <c r="K642" s="1" t="s">
        <v>5635</v>
      </c>
      <c r="L642" s="1" t="s">
        <v>5636</v>
      </c>
      <c r="M642" s="1" t="s">
        <v>5637</v>
      </c>
      <c r="N642" s="1" t="s">
        <v>5638</v>
      </c>
      <c r="O642" s="4" t="s">
        <v>5639</v>
      </c>
      <c r="P642" s="4" t="s">
        <v>5640</v>
      </c>
    </row>
    <row r="643">
      <c r="A643" s="1" t="s">
        <v>3746</v>
      </c>
      <c r="B643" s="1" t="s">
        <v>3747</v>
      </c>
      <c r="C643" s="1" t="s">
        <v>3301</v>
      </c>
      <c r="D643" s="1" t="s">
        <v>5641</v>
      </c>
      <c r="E643" s="1" t="s">
        <v>842</v>
      </c>
      <c r="F643" s="2">
        <v>0.74</v>
      </c>
      <c r="G643" s="1">
        <v>4.3</v>
      </c>
      <c r="H643" s="1" t="s">
        <v>5642</v>
      </c>
      <c r="I643" s="1" t="s">
        <v>3749</v>
      </c>
      <c r="J643" s="1" t="s">
        <v>5643</v>
      </c>
      <c r="K643" s="1" t="s">
        <v>5644</v>
      </c>
      <c r="L643" s="1" t="s">
        <v>5645</v>
      </c>
      <c r="M643" s="1" t="s">
        <v>5646</v>
      </c>
      <c r="N643" s="1" t="s">
        <v>5647</v>
      </c>
      <c r="O643" s="4" t="s">
        <v>5648</v>
      </c>
      <c r="P643" s="4" t="s">
        <v>5649</v>
      </c>
    </row>
    <row r="644">
      <c r="A644" s="1" t="s">
        <v>75</v>
      </c>
      <c r="B644" s="1" t="s">
        <v>76</v>
      </c>
      <c r="C644" s="1" t="s">
        <v>18</v>
      </c>
      <c r="D644" s="1" t="s">
        <v>77</v>
      </c>
      <c r="E644" s="1" t="s">
        <v>78</v>
      </c>
      <c r="F644" s="2">
        <v>0.85</v>
      </c>
      <c r="G644" s="1">
        <v>3.9</v>
      </c>
      <c r="H644" s="3">
        <v>24870.0</v>
      </c>
      <c r="I644" s="1" t="s">
        <v>79</v>
      </c>
      <c r="J644" s="1" t="s">
        <v>80</v>
      </c>
      <c r="K644" s="1" t="s">
        <v>81</v>
      </c>
      <c r="L644" s="1" t="s">
        <v>82</v>
      </c>
      <c r="M644" s="1" t="s">
        <v>83</v>
      </c>
      <c r="N644" s="1" t="s">
        <v>84</v>
      </c>
      <c r="O644" s="4" t="s">
        <v>85</v>
      </c>
      <c r="P644" s="4" t="s">
        <v>5650</v>
      </c>
    </row>
    <row r="645">
      <c r="A645" s="1" t="s">
        <v>5651</v>
      </c>
      <c r="B645" s="1" t="s">
        <v>5652</v>
      </c>
      <c r="C645" s="1" t="s">
        <v>5653</v>
      </c>
      <c r="D645" s="1" t="s">
        <v>5654</v>
      </c>
      <c r="E645" s="1" t="s">
        <v>5655</v>
      </c>
      <c r="F645" s="2">
        <v>0.06</v>
      </c>
      <c r="G645" s="1">
        <v>4.0</v>
      </c>
      <c r="H645" s="3">
        <v>7199.0</v>
      </c>
      <c r="I645" s="1" t="s">
        <v>5656</v>
      </c>
      <c r="J645" s="1" t="s">
        <v>5657</v>
      </c>
      <c r="K645" s="1" t="s">
        <v>5658</v>
      </c>
      <c r="L645" s="1" t="s">
        <v>5659</v>
      </c>
      <c r="M645" s="1" t="s">
        <v>5660</v>
      </c>
      <c r="N645" s="1" t="s">
        <v>5661</v>
      </c>
      <c r="O645" s="4" t="s">
        <v>5662</v>
      </c>
      <c r="P645" s="4" t="s">
        <v>5663</v>
      </c>
    </row>
    <row r="646">
      <c r="A646" s="1" t="s">
        <v>3827</v>
      </c>
      <c r="B646" s="1" t="s">
        <v>3828</v>
      </c>
      <c r="C646" s="1" t="s">
        <v>3829</v>
      </c>
      <c r="D646" s="1" t="s">
        <v>399</v>
      </c>
      <c r="E646" s="1" t="s">
        <v>114</v>
      </c>
      <c r="F646" s="2">
        <v>0.9</v>
      </c>
      <c r="G646" s="1">
        <v>4.0</v>
      </c>
      <c r="H646" s="3">
        <v>1396.0</v>
      </c>
      <c r="I646" s="1" t="s">
        <v>3830</v>
      </c>
      <c r="J646" s="1" t="s">
        <v>3831</v>
      </c>
      <c r="K646" s="1" t="s">
        <v>3832</v>
      </c>
      <c r="L646" s="1" t="s">
        <v>3833</v>
      </c>
      <c r="M646" s="1" t="s">
        <v>3834</v>
      </c>
      <c r="N646" s="1" t="s">
        <v>3835</v>
      </c>
      <c r="O646" s="4" t="s">
        <v>5664</v>
      </c>
      <c r="P646" s="4" t="s">
        <v>5665</v>
      </c>
    </row>
    <row r="647">
      <c r="A647" s="1" t="s">
        <v>5666</v>
      </c>
      <c r="B647" s="1" t="s">
        <v>5667</v>
      </c>
      <c r="C647" s="1" t="s">
        <v>5668</v>
      </c>
      <c r="D647" s="1" t="s">
        <v>5669</v>
      </c>
      <c r="E647" s="1" t="s">
        <v>102</v>
      </c>
      <c r="F647" s="2">
        <v>0.87</v>
      </c>
      <c r="G647" s="1">
        <v>3.5</v>
      </c>
      <c r="H647" s="3">
        <v>15233.0</v>
      </c>
      <c r="I647" s="1" t="s">
        <v>5670</v>
      </c>
      <c r="J647" s="1" t="s">
        <v>5671</v>
      </c>
      <c r="K647" s="1" t="s">
        <v>5672</v>
      </c>
      <c r="L647" s="1" t="s">
        <v>5673</v>
      </c>
      <c r="M647" s="1" t="s">
        <v>5674</v>
      </c>
      <c r="N647" s="1" t="s">
        <v>5675</v>
      </c>
      <c r="O647" s="4" t="s">
        <v>5676</v>
      </c>
      <c r="P647" s="4" t="s">
        <v>5677</v>
      </c>
    </row>
    <row r="648">
      <c r="A648" s="1" t="s">
        <v>5678</v>
      </c>
      <c r="B648" s="1" t="s">
        <v>5679</v>
      </c>
      <c r="C648" s="1" t="s">
        <v>5193</v>
      </c>
      <c r="D648" s="1" t="s">
        <v>5680</v>
      </c>
      <c r="E648" s="1" t="s">
        <v>5681</v>
      </c>
      <c r="F648" s="2">
        <v>0.64</v>
      </c>
      <c r="G648" s="1">
        <v>4.3</v>
      </c>
      <c r="H648" s="3">
        <v>55747.0</v>
      </c>
      <c r="I648" s="1" t="s">
        <v>5682</v>
      </c>
      <c r="J648" s="1" t="s">
        <v>5683</v>
      </c>
      <c r="K648" s="1" t="s">
        <v>5684</v>
      </c>
      <c r="L648" s="1" t="s">
        <v>5685</v>
      </c>
      <c r="M648" s="1" t="s">
        <v>5686</v>
      </c>
      <c r="N648" s="1" t="s">
        <v>5687</v>
      </c>
      <c r="O648" s="4" t="s">
        <v>5688</v>
      </c>
      <c r="P648" s="4" t="s">
        <v>5689</v>
      </c>
    </row>
    <row r="649">
      <c r="A649" s="1" t="s">
        <v>5690</v>
      </c>
      <c r="B649" s="1" t="s">
        <v>5691</v>
      </c>
      <c r="C649" s="1" t="s">
        <v>3347</v>
      </c>
      <c r="D649" s="1" t="s">
        <v>547</v>
      </c>
      <c r="E649" s="1" t="s">
        <v>2220</v>
      </c>
      <c r="F649" s="2">
        <v>0.76</v>
      </c>
      <c r="G649" s="1">
        <v>3.8</v>
      </c>
      <c r="H649" s="3">
        <v>14961.0</v>
      </c>
      <c r="I649" s="1" t="s">
        <v>5692</v>
      </c>
      <c r="J649" s="1" t="s">
        <v>5693</v>
      </c>
      <c r="K649" s="1" t="s">
        <v>5694</v>
      </c>
      <c r="L649" s="1" t="s">
        <v>5695</v>
      </c>
      <c r="M649" s="1" t="s">
        <v>5696</v>
      </c>
      <c r="N649" s="1" t="s">
        <v>5697</v>
      </c>
      <c r="O649" s="4" t="s">
        <v>5698</v>
      </c>
      <c r="P649" s="4" t="s">
        <v>5699</v>
      </c>
    </row>
    <row r="650">
      <c r="A650" s="1" t="s">
        <v>5700</v>
      </c>
      <c r="B650" s="1" t="s">
        <v>5701</v>
      </c>
      <c r="C650" s="1" t="s">
        <v>5206</v>
      </c>
      <c r="D650" s="1" t="s">
        <v>3302</v>
      </c>
      <c r="E650" s="1" t="s">
        <v>888</v>
      </c>
      <c r="F650" s="2">
        <v>0.56</v>
      </c>
      <c r="G650" s="1">
        <v>4.4</v>
      </c>
      <c r="H650" s="3">
        <v>9275.0</v>
      </c>
      <c r="I650" s="1" t="s">
        <v>5702</v>
      </c>
      <c r="J650" s="1" t="s">
        <v>5703</v>
      </c>
      <c r="K650" s="1" t="s">
        <v>5704</v>
      </c>
      <c r="L650" s="1" t="s">
        <v>5705</v>
      </c>
      <c r="M650" s="1" t="s">
        <v>5706</v>
      </c>
      <c r="N650" s="1" t="s">
        <v>5707</v>
      </c>
      <c r="O650" s="4" t="s">
        <v>5708</v>
      </c>
      <c r="P650" s="4" t="s">
        <v>5709</v>
      </c>
    </row>
    <row r="651">
      <c r="A651" s="1" t="s">
        <v>5710</v>
      </c>
      <c r="B651" s="1" t="s">
        <v>5711</v>
      </c>
      <c r="C651" s="1" t="s">
        <v>3347</v>
      </c>
      <c r="D651" s="1" t="s">
        <v>625</v>
      </c>
      <c r="E651" s="1" t="s">
        <v>2630</v>
      </c>
      <c r="F651" s="2">
        <v>0.83</v>
      </c>
      <c r="G651" s="1">
        <v>3.7</v>
      </c>
      <c r="H651" s="3">
        <v>28324.0</v>
      </c>
      <c r="I651" s="1" t="s">
        <v>5712</v>
      </c>
      <c r="J651" s="1" t="s">
        <v>5713</v>
      </c>
      <c r="K651" s="1" t="s">
        <v>5714</v>
      </c>
      <c r="L651" s="1" t="s">
        <v>5715</v>
      </c>
      <c r="M651" s="1" t="s">
        <v>5716</v>
      </c>
      <c r="N651" s="1" t="s">
        <v>5717</v>
      </c>
      <c r="O651" s="4" t="s">
        <v>5718</v>
      </c>
      <c r="P651" s="4" t="s">
        <v>5719</v>
      </c>
    </row>
    <row r="652">
      <c r="A652" s="1" t="s">
        <v>5720</v>
      </c>
      <c r="B652" s="1" t="s">
        <v>5721</v>
      </c>
      <c r="C652" s="1" t="s">
        <v>5418</v>
      </c>
      <c r="D652" s="1" t="s">
        <v>77</v>
      </c>
      <c r="E652" s="1" t="s">
        <v>5722</v>
      </c>
      <c r="F652" s="2">
        <v>0.17</v>
      </c>
      <c r="G652" s="1">
        <v>4.4</v>
      </c>
      <c r="H652" s="1">
        <v>644.0</v>
      </c>
      <c r="I652" s="1" t="s">
        <v>5723</v>
      </c>
      <c r="J652" s="1" t="s">
        <v>5724</v>
      </c>
      <c r="K652" s="1" t="s">
        <v>5725</v>
      </c>
      <c r="L652" s="1" t="s">
        <v>5726</v>
      </c>
      <c r="M652" s="1" t="s">
        <v>5727</v>
      </c>
      <c r="N652" s="1" t="s">
        <v>5728</v>
      </c>
      <c r="O652" s="4" t="s">
        <v>5729</v>
      </c>
      <c r="P652" s="4" t="s">
        <v>5730</v>
      </c>
    </row>
    <row r="653">
      <c r="A653" s="1" t="s">
        <v>5731</v>
      </c>
      <c r="B653" s="1" t="s">
        <v>5732</v>
      </c>
      <c r="C653" s="1" t="s">
        <v>5733</v>
      </c>
      <c r="D653" s="1" t="s">
        <v>19</v>
      </c>
      <c r="E653" s="1" t="s">
        <v>1894</v>
      </c>
      <c r="F653" s="2">
        <v>0.27</v>
      </c>
      <c r="G653" s="1">
        <v>4.4</v>
      </c>
      <c r="H653" s="3">
        <v>18139.0</v>
      </c>
      <c r="I653" s="1" t="s">
        <v>5734</v>
      </c>
      <c r="J653" s="1" t="s">
        <v>5735</v>
      </c>
      <c r="K653" s="1" t="s">
        <v>5736</v>
      </c>
      <c r="L653" s="1" t="s">
        <v>5737</v>
      </c>
      <c r="M653" s="1" t="s">
        <v>5738</v>
      </c>
      <c r="N653" s="1" t="s">
        <v>5739</v>
      </c>
      <c r="O653" s="4" t="s">
        <v>5740</v>
      </c>
      <c r="P653" s="4" t="s">
        <v>5741</v>
      </c>
    </row>
    <row r="654">
      <c r="A654" s="1" t="s">
        <v>5742</v>
      </c>
      <c r="B654" s="1" t="s">
        <v>5743</v>
      </c>
      <c r="C654" s="1" t="s">
        <v>5744</v>
      </c>
      <c r="D654" s="1" t="s">
        <v>5745</v>
      </c>
      <c r="E654" s="1" t="s">
        <v>1927</v>
      </c>
      <c r="F654" s="2">
        <v>0.15</v>
      </c>
      <c r="G654" s="1">
        <v>4.4</v>
      </c>
      <c r="H654" s="3">
        <v>7203.0</v>
      </c>
      <c r="I654" s="1" t="s">
        <v>5746</v>
      </c>
      <c r="J654" s="1" t="s">
        <v>5747</v>
      </c>
      <c r="K654" s="1" t="s">
        <v>5748</v>
      </c>
      <c r="L654" s="1" t="s">
        <v>5749</v>
      </c>
      <c r="M654" s="1" t="s">
        <v>5750</v>
      </c>
      <c r="N654" s="1" t="s">
        <v>5751</v>
      </c>
      <c r="O654" s="4" t="s">
        <v>5752</v>
      </c>
      <c r="P654" s="4" t="s">
        <v>5753</v>
      </c>
    </row>
    <row r="655">
      <c r="A655" s="1" t="s">
        <v>5754</v>
      </c>
      <c r="B655" s="1" t="s">
        <v>5755</v>
      </c>
      <c r="C655" s="1" t="s">
        <v>5756</v>
      </c>
      <c r="D655" s="1" t="s">
        <v>1905</v>
      </c>
      <c r="E655" s="1" t="s">
        <v>114</v>
      </c>
      <c r="F655" s="2">
        <v>0.87</v>
      </c>
      <c r="G655" s="1">
        <v>4.2</v>
      </c>
      <c r="H655" s="1">
        <v>491.0</v>
      </c>
      <c r="I655" s="1" t="s">
        <v>5757</v>
      </c>
      <c r="J655" s="1" t="s">
        <v>5758</v>
      </c>
      <c r="K655" s="1" t="s">
        <v>5759</v>
      </c>
      <c r="L655" s="1" t="s">
        <v>5760</v>
      </c>
      <c r="M655" s="1" t="s">
        <v>5761</v>
      </c>
      <c r="N655" s="1" t="s">
        <v>5762</v>
      </c>
      <c r="O655" s="4" t="s">
        <v>5763</v>
      </c>
      <c r="P655" s="4" t="s">
        <v>5764</v>
      </c>
    </row>
    <row r="656">
      <c r="A656" s="1" t="s">
        <v>5765</v>
      </c>
      <c r="B656" s="1" t="s">
        <v>5766</v>
      </c>
      <c r="C656" s="1" t="s">
        <v>5767</v>
      </c>
      <c r="D656" s="1" t="s">
        <v>31</v>
      </c>
      <c r="E656" s="1" t="s">
        <v>378</v>
      </c>
      <c r="F656" s="2">
        <v>0.67</v>
      </c>
      <c r="G656" s="1">
        <v>4.5</v>
      </c>
      <c r="H656" s="3">
        <v>13568.0</v>
      </c>
      <c r="I656" s="1" t="s">
        <v>5768</v>
      </c>
      <c r="J656" s="1" t="s">
        <v>5769</v>
      </c>
      <c r="K656" s="1" t="s">
        <v>5770</v>
      </c>
      <c r="L656" s="1" t="s">
        <v>5771</v>
      </c>
      <c r="M656" s="1" t="s">
        <v>5772</v>
      </c>
      <c r="N656" s="1" t="s">
        <v>5773</v>
      </c>
      <c r="O656" s="4" t="s">
        <v>5774</v>
      </c>
      <c r="P656" s="4" t="s">
        <v>5775</v>
      </c>
    </row>
    <row r="657">
      <c r="A657" s="1" t="s">
        <v>5776</v>
      </c>
      <c r="B657" s="1" t="s">
        <v>5777</v>
      </c>
      <c r="C657" s="1" t="s">
        <v>3347</v>
      </c>
      <c r="D657" s="1" t="s">
        <v>114</v>
      </c>
      <c r="E657" s="1" t="s">
        <v>4386</v>
      </c>
      <c r="F657" s="2">
        <v>0.78</v>
      </c>
      <c r="G657" s="1">
        <v>3.8</v>
      </c>
      <c r="H657" s="3">
        <v>3390.0</v>
      </c>
      <c r="I657" s="1" t="s">
        <v>5778</v>
      </c>
      <c r="J657" s="1" t="s">
        <v>5779</v>
      </c>
      <c r="K657" s="1" t="s">
        <v>5780</v>
      </c>
      <c r="L657" s="1" t="s">
        <v>5781</v>
      </c>
      <c r="M657" s="1" t="s">
        <v>5782</v>
      </c>
      <c r="N657" s="1" t="s">
        <v>5783</v>
      </c>
      <c r="O657" s="4" t="s">
        <v>5784</v>
      </c>
      <c r="P657" s="4" t="s">
        <v>5785</v>
      </c>
    </row>
    <row r="658">
      <c r="A658" s="1" t="s">
        <v>5786</v>
      </c>
      <c r="B658" s="1" t="s">
        <v>5787</v>
      </c>
      <c r="C658" s="1" t="s">
        <v>3347</v>
      </c>
      <c r="D658" s="1" t="s">
        <v>163</v>
      </c>
      <c r="E658" s="1" t="s">
        <v>4386</v>
      </c>
      <c r="F658" s="2">
        <v>0.8</v>
      </c>
      <c r="G658" s="1">
        <v>3.8</v>
      </c>
      <c r="H658" s="1" t="s">
        <v>5788</v>
      </c>
      <c r="I658" s="1" t="s">
        <v>5789</v>
      </c>
      <c r="J658" s="1" t="s">
        <v>5790</v>
      </c>
      <c r="K658" s="1" t="s">
        <v>5791</v>
      </c>
      <c r="L658" s="1" t="s">
        <v>5792</v>
      </c>
      <c r="M658" s="1" t="s">
        <v>5793</v>
      </c>
      <c r="N658" s="1" t="s">
        <v>5794</v>
      </c>
      <c r="O658" s="4" t="s">
        <v>5795</v>
      </c>
      <c r="P658" s="4" t="s">
        <v>5796</v>
      </c>
    </row>
    <row r="659">
      <c r="A659" s="1" t="s">
        <v>3903</v>
      </c>
      <c r="B659" s="1" t="s">
        <v>3904</v>
      </c>
      <c r="C659" s="1" t="s">
        <v>3252</v>
      </c>
      <c r="D659" s="1" t="s">
        <v>236</v>
      </c>
      <c r="E659" s="1" t="s">
        <v>1683</v>
      </c>
      <c r="F659" s="2">
        <v>0.28</v>
      </c>
      <c r="G659" s="1">
        <v>4.1</v>
      </c>
      <c r="H659" s="3">
        <v>18678.0</v>
      </c>
      <c r="I659" s="1" t="s">
        <v>3905</v>
      </c>
      <c r="J659" s="1" t="s">
        <v>3906</v>
      </c>
      <c r="K659" s="1" t="s">
        <v>3907</v>
      </c>
      <c r="L659" s="1" t="s">
        <v>3908</v>
      </c>
      <c r="M659" s="1" t="s">
        <v>3909</v>
      </c>
      <c r="N659" s="1" t="s">
        <v>3910</v>
      </c>
      <c r="O659" s="4" t="s">
        <v>5797</v>
      </c>
      <c r="P659" s="4" t="s">
        <v>5798</v>
      </c>
    </row>
    <row r="660">
      <c r="A660" s="1" t="s">
        <v>87</v>
      </c>
      <c r="B660" s="1" t="s">
        <v>88</v>
      </c>
      <c r="C660" s="1" t="s">
        <v>18</v>
      </c>
      <c r="D660" s="1" t="s">
        <v>89</v>
      </c>
      <c r="E660" s="1" t="s">
        <v>90</v>
      </c>
      <c r="F660" s="2">
        <v>0.65</v>
      </c>
      <c r="G660" s="1">
        <v>4.1</v>
      </c>
      <c r="H660" s="3">
        <v>15189.0</v>
      </c>
      <c r="I660" s="1" t="s">
        <v>91</v>
      </c>
      <c r="J660" s="1" t="s">
        <v>92</v>
      </c>
      <c r="K660" s="1" t="s">
        <v>93</v>
      </c>
      <c r="L660" s="1" t="s">
        <v>94</v>
      </c>
      <c r="M660" s="1" t="s">
        <v>95</v>
      </c>
      <c r="N660" s="1" t="s">
        <v>96</v>
      </c>
      <c r="O660" s="4" t="s">
        <v>97</v>
      </c>
      <c r="P660" s="4" t="s">
        <v>5799</v>
      </c>
    </row>
    <row r="661">
      <c r="A661" s="1" t="s">
        <v>5800</v>
      </c>
      <c r="B661" s="1" t="s">
        <v>5801</v>
      </c>
      <c r="C661" s="1" t="s">
        <v>5596</v>
      </c>
      <c r="D661" s="1" t="s">
        <v>5802</v>
      </c>
      <c r="E661" s="1" t="s">
        <v>5803</v>
      </c>
      <c r="F661" s="2">
        <v>0.05</v>
      </c>
      <c r="G661" s="1">
        <v>4.4</v>
      </c>
      <c r="H661" s="3">
        <v>12179.0</v>
      </c>
      <c r="I661" s="1" t="s">
        <v>5804</v>
      </c>
      <c r="J661" s="1" t="s">
        <v>5805</v>
      </c>
      <c r="K661" s="1" t="s">
        <v>5806</v>
      </c>
      <c r="L661" s="1" t="s">
        <v>5807</v>
      </c>
      <c r="M661" s="1" t="s">
        <v>5808</v>
      </c>
      <c r="N661" s="1" t="s">
        <v>5809</v>
      </c>
      <c r="O661" s="4" t="s">
        <v>5810</v>
      </c>
      <c r="P661" s="4" t="s">
        <v>5811</v>
      </c>
    </row>
    <row r="662">
      <c r="A662" s="1" t="s">
        <v>5812</v>
      </c>
      <c r="B662" s="1" t="s">
        <v>5813</v>
      </c>
      <c r="C662" s="1" t="s">
        <v>5814</v>
      </c>
      <c r="D662" s="1" t="s">
        <v>142</v>
      </c>
      <c r="E662" s="1" t="s">
        <v>324</v>
      </c>
      <c r="F662" s="2">
        <v>0.6</v>
      </c>
      <c r="G662" s="1">
        <v>3.8</v>
      </c>
      <c r="H662" s="3">
        <v>12958.0</v>
      </c>
      <c r="I662" s="1" t="s">
        <v>5815</v>
      </c>
      <c r="J662" s="1" t="s">
        <v>5816</v>
      </c>
      <c r="K662" s="1" t="s">
        <v>5817</v>
      </c>
      <c r="L662" s="1" t="s">
        <v>5818</v>
      </c>
      <c r="M662" s="1" t="s">
        <v>5819</v>
      </c>
      <c r="N662" s="1" t="s">
        <v>5820</v>
      </c>
      <c r="O662" s="4" t="s">
        <v>5821</v>
      </c>
      <c r="P662" s="4" t="s">
        <v>5822</v>
      </c>
    </row>
    <row r="663">
      <c r="A663" s="1" t="s">
        <v>5823</v>
      </c>
      <c r="B663" s="1" t="s">
        <v>5824</v>
      </c>
      <c r="C663" s="1" t="s">
        <v>5206</v>
      </c>
      <c r="D663" s="1" t="s">
        <v>5825</v>
      </c>
      <c r="E663" s="1" t="s">
        <v>547</v>
      </c>
      <c r="F663" s="2">
        <v>0.43</v>
      </c>
      <c r="G663" s="1">
        <v>4.2</v>
      </c>
      <c r="H663" s="3">
        <v>8258.0</v>
      </c>
      <c r="I663" s="1" t="s">
        <v>5826</v>
      </c>
      <c r="J663" s="1" t="s">
        <v>5827</v>
      </c>
      <c r="K663" s="1" t="s">
        <v>5828</v>
      </c>
      <c r="L663" s="1" t="s">
        <v>5829</v>
      </c>
      <c r="M663" s="1" t="s">
        <v>5830</v>
      </c>
      <c r="N663" s="1" t="s">
        <v>5831</v>
      </c>
      <c r="O663" s="4" t="s">
        <v>5832</v>
      </c>
      <c r="P663" s="4" t="s">
        <v>5833</v>
      </c>
    </row>
    <row r="664">
      <c r="A664" s="1" t="s">
        <v>5834</v>
      </c>
      <c r="B664" s="1" t="s">
        <v>5835</v>
      </c>
      <c r="C664" s="1" t="s">
        <v>5836</v>
      </c>
      <c r="D664" s="1" t="s">
        <v>547</v>
      </c>
      <c r="E664" s="1" t="s">
        <v>5837</v>
      </c>
      <c r="F664" s="2">
        <v>0.66</v>
      </c>
      <c r="G664" s="1">
        <v>4.1</v>
      </c>
      <c r="H664" s="3">
        <v>11716.0</v>
      </c>
      <c r="I664" s="1" t="s">
        <v>5838</v>
      </c>
      <c r="J664" s="1" t="s">
        <v>5839</v>
      </c>
      <c r="K664" s="1" t="s">
        <v>5840</v>
      </c>
      <c r="L664" s="1" t="s">
        <v>5841</v>
      </c>
      <c r="M664" s="1" t="s">
        <v>5842</v>
      </c>
      <c r="N664" s="1" t="s">
        <v>5843</v>
      </c>
      <c r="O664" s="4" t="s">
        <v>5844</v>
      </c>
      <c r="P664" s="4" t="s">
        <v>5845</v>
      </c>
    </row>
    <row r="665">
      <c r="A665" s="1" t="s">
        <v>5846</v>
      </c>
      <c r="B665" s="1" t="s">
        <v>5847</v>
      </c>
      <c r="C665" s="1" t="s">
        <v>5848</v>
      </c>
      <c r="D665" s="1" t="s">
        <v>1683</v>
      </c>
      <c r="E665" s="1" t="s">
        <v>2220</v>
      </c>
      <c r="F665" s="2">
        <v>0.5</v>
      </c>
      <c r="G665" s="1">
        <v>4.4</v>
      </c>
      <c r="H665" s="3">
        <v>35024.0</v>
      </c>
      <c r="I665" s="1" t="s">
        <v>5849</v>
      </c>
      <c r="J665" s="1" t="s">
        <v>5850</v>
      </c>
      <c r="K665" s="1" t="s">
        <v>5851</v>
      </c>
      <c r="L665" s="1" t="s">
        <v>5852</v>
      </c>
      <c r="M665" s="1" t="s">
        <v>5853</v>
      </c>
      <c r="N665" s="1" t="s">
        <v>5854</v>
      </c>
      <c r="O665" s="4" t="s">
        <v>5855</v>
      </c>
      <c r="P665" s="4" t="s">
        <v>5856</v>
      </c>
    </row>
    <row r="666">
      <c r="A666" s="1" t="s">
        <v>5857</v>
      </c>
      <c r="B666" s="1" t="s">
        <v>5858</v>
      </c>
      <c r="C666" s="1" t="s">
        <v>5859</v>
      </c>
      <c r="D666" s="1" t="s">
        <v>236</v>
      </c>
      <c r="E666" s="1" t="s">
        <v>2220</v>
      </c>
      <c r="F666" s="2">
        <v>0.64</v>
      </c>
      <c r="G666" s="1">
        <v>4.1</v>
      </c>
      <c r="H666" s="3">
        <v>55192.0</v>
      </c>
      <c r="I666" s="1" t="s">
        <v>5860</v>
      </c>
      <c r="J666" s="1" t="s">
        <v>5861</v>
      </c>
      <c r="K666" s="1" t="s">
        <v>5862</v>
      </c>
      <c r="L666" s="1" t="s">
        <v>5863</v>
      </c>
      <c r="M666" s="1" t="s">
        <v>5864</v>
      </c>
      <c r="N666" s="1" t="s">
        <v>5865</v>
      </c>
      <c r="O666" s="4" t="s">
        <v>5866</v>
      </c>
      <c r="P666" s="4" t="s">
        <v>5867</v>
      </c>
    </row>
    <row r="667">
      <c r="A667" s="1" t="s">
        <v>5868</v>
      </c>
      <c r="B667" s="1" t="s">
        <v>5869</v>
      </c>
      <c r="C667" s="1" t="s">
        <v>3347</v>
      </c>
      <c r="D667" s="1" t="s">
        <v>5870</v>
      </c>
      <c r="E667" s="1" t="s">
        <v>378</v>
      </c>
      <c r="F667" s="2">
        <v>0.28</v>
      </c>
      <c r="G667" s="1">
        <v>4.1</v>
      </c>
      <c r="H667" s="1" t="s">
        <v>5871</v>
      </c>
      <c r="I667" s="1" t="s">
        <v>5872</v>
      </c>
      <c r="J667" s="1" t="s">
        <v>5873</v>
      </c>
      <c r="K667" s="1" t="s">
        <v>5874</v>
      </c>
      <c r="L667" s="1" t="s">
        <v>5875</v>
      </c>
      <c r="M667" s="1" t="s">
        <v>5876</v>
      </c>
      <c r="N667" s="1" t="s">
        <v>5877</v>
      </c>
      <c r="O667" s="4" t="s">
        <v>5878</v>
      </c>
      <c r="P667" s="4" t="s">
        <v>5879</v>
      </c>
    </row>
    <row r="668">
      <c r="A668" s="1" t="s">
        <v>5880</v>
      </c>
      <c r="B668" s="1" t="s">
        <v>5881</v>
      </c>
      <c r="C668" s="1" t="s">
        <v>5218</v>
      </c>
      <c r="D668" s="1" t="s">
        <v>5882</v>
      </c>
      <c r="E668" s="1" t="s">
        <v>90</v>
      </c>
      <c r="F668" s="2">
        <v>0.8</v>
      </c>
      <c r="G668" s="1">
        <v>3.5</v>
      </c>
      <c r="H668" s="3">
        <v>9638.0</v>
      </c>
      <c r="I668" s="1" t="s">
        <v>5883</v>
      </c>
      <c r="J668" s="1" t="s">
        <v>5884</v>
      </c>
      <c r="K668" s="1" t="s">
        <v>5885</v>
      </c>
      <c r="L668" s="1" t="s">
        <v>5886</v>
      </c>
      <c r="M668" s="1" t="s">
        <v>5887</v>
      </c>
      <c r="N668" s="1" t="s">
        <v>5888</v>
      </c>
      <c r="O668" s="4" t="s">
        <v>5889</v>
      </c>
      <c r="P668" s="4" t="s">
        <v>5890</v>
      </c>
    </row>
    <row r="669">
      <c r="A669" s="1" t="s">
        <v>5891</v>
      </c>
      <c r="B669" s="1" t="s">
        <v>5892</v>
      </c>
      <c r="C669" s="1" t="s">
        <v>5376</v>
      </c>
      <c r="D669" s="1" t="s">
        <v>54</v>
      </c>
      <c r="E669" s="1" t="s">
        <v>19</v>
      </c>
      <c r="F669" s="2">
        <v>0.18</v>
      </c>
      <c r="G669" s="1">
        <v>3.6</v>
      </c>
      <c r="H669" s="3">
        <v>33735.0</v>
      </c>
      <c r="I669" s="1" t="s">
        <v>5893</v>
      </c>
      <c r="J669" s="1" t="s">
        <v>5894</v>
      </c>
      <c r="K669" s="1" t="s">
        <v>5895</v>
      </c>
      <c r="L669" s="1" t="s">
        <v>5896</v>
      </c>
      <c r="M669" s="1" t="s">
        <v>5897</v>
      </c>
      <c r="N669" s="1" t="s">
        <v>5898</v>
      </c>
      <c r="O669" s="4" t="s">
        <v>5899</v>
      </c>
      <c r="P669" s="4" t="s">
        <v>5900</v>
      </c>
    </row>
    <row r="670">
      <c r="A670" s="1" t="s">
        <v>99</v>
      </c>
      <c r="B670" s="1" t="s">
        <v>100</v>
      </c>
      <c r="C670" s="1" t="s">
        <v>18</v>
      </c>
      <c r="D670" s="1" t="s">
        <v>101</v>
      </c>
      <c r="E670" s="1" t="s">
        <v>102</v>
      </c>
      <c r="F670" s="2">
        <v>0.23</v>
      </c>
      <c r="G670" s="1">
        <v>4.3</v>
      </c>
      <c r="H670" s="3">
        <v>30411.0</v>
      </c>
      <c r="I670" s="1" t="s">
        <v>103</v>
      </c>
      <c r="J670" s="1" t="s">
        <v>104</v>
      </c>
      <c r="K670" s="1" t="s">
        <v>105</v>
      </c>
      <c r="L670" s="1" t="s">
        <v>106</v>
      </c>
      <c r="M670" s="1" t="s">
        <v>107</v>
      </c>
      <c r="N670" s="1" t="s">
        <v>108</v>
      </c>
      <c r="O670" s="4" t="s">
        <v>109</v>
      </c>
      <c r="P670" s="4" t="s">
        <v>5901</v>
      </c>
    </row>
    <row r="671">
      <c r="A671" s="1" t="s">
        <v>5902</v>
      </c>
      <c r="B671" s="1" t="s">
        <v>5903</v>
      </c>
      <c r="C671" s="1" t="s">
        <v>5206</v>
      </c>
      <c r="D671" s="1" t="s">
        <v>668</v>
      </c>
      <c r="E671" s="1" t="s">
        <v>102</v>
      </c>
      <c r="F671" s="2">
        <v>0.54</v>
      </c>
      <c r="G671" s="1">
        <v>3.8</v>
      </c>
      <c r="H671" s="3">
        <v>3044.0</v>
      </c>
      <c r="I671" s="1" t="s">
        <v>5904</v>
      </c>
      <c r="J671" s="1" t="s">
        <v>5905</v>
      </c>
      <c r="K671" s="1" t="s">
        <v>5906</v>
      </c>
      <c r="L671" s="1" t="s">
        <v>5907</v>
      </c>
      <c r="M671" s="1" t="s">
        <v>5908</v>
      </c>
      <c r="N671" s="1" t="s">
        <v>5909</v>
      </c>
      <c r="O671" s="4" t="s">
        <v>5910</v>
      </c>
      <c r="P671" s="4" t="s">
        <v>5911</v>
      </c>
    </row>
    <row r="672">
      <c r="A672" s="1" t="s">
        <v>5912</v>
      </c>
      <c r="B672" s="1" t="s">
        <v>5913</v>
      </c>
      <c r="C672" s="1" t="s">
        <v>4761</v>
      </c>
      <c r="D672" s="1" t="s">
        <v>547</v>
      </c>
      <c r="E672" s="1" t="s">
        <v>1683</v>
      </c>
      <c r="F672" s="2">
        <v>0.52</v>
      </c>
      <c r="G672" s="1">
        <v>4.0</v>
      </c>
      <c r="H672" s="3">
        <v>33584.0</v>
      </c>
      <c r="I672" s="1" t="s">
        <v>5914</v>
      </c>
      <c r="J672" s="1" t="s">
        <v>5915</v>
      </c>
      <c r="K672" s="1" t="s">
        <v>5916</v>
      </c>
      <c r="L672" s="1" t="s">
        <v>5917</v>
      </c>
      <c r="M672" s="1" t="s">
        <v>5918</v>
      </c>
      <c r="N672" s="1" t="s">
        <v>5919</v>
      </c>
      <c r="O672" s="4" t="s">
        <v>5920</v>
      </c>
      <c r="P672" s="4" t="s">
        <v>5921</v>
      </c>
    </row>
    <row r="673">
      <c r="A673" s="1" t="s">
        <v>5922</v>
      </c>
      <c r="B673" s="1" t="s">
        <v>5923</v>
      </c>
      <c r="C673" s="1" t="s">
        <v>5924</v>
      </c>
      <c r="D673" s="1" t="s">
        <v>5925</v>
      </c>
      <c r="E673" s="1" t="s">
        <v>2187</v>
      </c>
      <c r="F673" s="2">
        <v>0.54</v>
      </c>
      <c r="G673" s="1">
        <v>3.9</v>
      </c>
      <c r="H673" s="3">
        <v>1779.0</v>
      </c>
      <c r="I673" s="1" t="s">
        <v>5926</v>
      </c>
      <c r="J673" s="1" t="s">
        <v>5927</v>
      </c>
      <c r="K673" s="1" t="s">
        <v>5928</v>
      </c>
      <c r="L673" s="1" t="s">
        <v>5929</v>
      </c>
      <c r="M673" s="1" t="s">
        <v>5930</v>
      </c>
      <c r="N673" s="1" t="s">
        <v>5931</v>
      </c>
      <c r="O673" s="4" t="s">
        <v>5932</v>
      </c>
      <c r="P673" s="4" t="s">
        <v>5933</v>
      </c>
    </row>
    <row r="674">
      <c r="A674" s="1" t="s">
        <v>3948</v>
      </c>
      <c r="B674" s="1" t="s">
        <v>3949</v>
      </c>
      <c r="C674" s="1" t="s">
        <v>3950</v>
      </c>
      <c r="D674" s="1" t="s">
        <v>2668</v>
      </c>
      <c r="E674" s="1" t="s">
        <v>102</v>
      </c>
      <c r="F674" s="2">
        <v>0.6</v>
      </c>
      <c r="G674" s="1">
        <v>4.1</v>
      </c>
      <c r="H674" s="3">
        <v>5999.0</v>
      </c>
      <c r="I674" s="1" t="s">
        <v>3951</v>
      </c>
      <c r="J674" s="1" t="s">
        <v>3952</v>
      </c>
      <c r="K674" s="1" t="s">
        <v>3953</v>
      </c>
      <c r="L674" s="1" t="s">
        <v>3954</v>
      </c>
      <c r="M674" s="1" t="s">
        <v>3955</v>
      </c>
      <c r="N674" s="1" t="s">
        <v>5934</v>
      </c>
      <c r="O674" s="4" t="s">
        <v>5935</v>
      </c>
      <c r="P674" s="4" t="s">
        <v>5936</v>
      </c>
    </row>
    <row r="675">
      <c r="A675" s="1" t="s">
        <v>129</v>
      </c>
      <c r="B675" s="1" t="s">
        <v>130</v>
      </c>
      <c r="C675" s="1" t="s">
        <v>18</v>
      </c>
      <c r="D675" s="1" t="s">
        <v>66</v>
      </c>
      <c r="E675" s="1" t="s">
        <v>131</v>
      </c>
      <c r="F675" s="2">
        <v>0.55</v>
      </c>
      <c r="G675" s="1">
        <v>4.3</v>
      </c>
      <c r="H675" s="3">
        <v>13391.0</v>
      </c>
      <c r="I675" s="1" t="s">
        <v>132</v>
      </c>
      <c r="J675" s="1" t="s">
        <v>133</v>
      </c>
      <c r="K675" s="1" t="s">
        <v>134</v>
      </c>
      <c r="L675" s="1" t="s">
        <v>135</v>
      </c>
      <c r="M675" s="1" t="s">
        <v>136</v>
      </c>
      <c r="N675" s="1" t="s">
        <v>137</v>
      </c>
      <c r="O675" s="4" t="s">
        <v>5937</v>
      </c>
      <c r="P675" s="4" t="s">
        <v>5938</v>
      </c>
    </row>
    <row r="676">
      <c r="A676" s="1" t="s">
        <v>5939</v>
      </c>
      <c r="B676" s="1" t="s">
        <v>5940</v>
      </c>
      <c r="C676" s="1" t="s">
        <v>5941</v>
      </c>
      <c r="D676" s="1" t="s">
        <v>1927</v>
      </c>
      <c r="E676" s="1" t="s">
        <v>5942</v>
      </c>
      <c r="F676" s="2">
        <v>0.1</v>
      </c>
      <c r="G676" s="1">
        <v>4.4</v>
      </c>
      <c r="H676" s="3">
        <v>26556.0</v>
      </c>
      <c r="I676" s="1" t="s">
        <v>5943</v>
      </c>
      <c r="J676" s="1" t="s">
        <v>5944</v>
      </c>
      <c r="K676" s="1" t="s">
        <v>5945</v>
      </c>
      <c r="L676" s="1" t="s">
        <v>5946</v>
      </c>
      <c r="M676" s="1" t="s">
        <v>5947</v>
      </c>
      <c r="N676" s="1" t="s">
        <v>5948</v>
      </c>
      <c r="O676" s="4" t="s">
        <v>5949</v>
      </c>
      <c r="P676" s="4" t="s">
        <v>5950</v>
      </c>
    </row>
    <row r="677">
      <c r="A677" s="1" t="s">
        <v>5951</v>
      </c>
      <c r="B677" s="1" t="s">
        <v>5952</v>
      </c>
      <c r="C677" s="1" t="s">
        <v>5242</v>
      </c>
      <c r="D677" s="1" t="s">
        <v>5953</v>
      </c>
      <c r="E677" s="1" t="s">
        <v>625</v>
      </c>
      <c r="F677" s="2">
        <v>0.56</v>
      </c>
      <c r="G677" s="1">
        <v>4.3</v>
      </c>
      <c r="H677" s="3">
        <v>25903.0</v>
      </c>
      <c r="I677" s="1" t="s">
        <v>5954</v>
      </c>
      <c r="J677" s="1" t="s">
        <v>5955</v>
      </c>
      <c r="K677" s="1" t="s">
        <v>5956</v>
      </c>
      <c r="L677" s="1" t="s">
        <v>5957</v>
      </c>
      <c r="M677" s="1" t="s">
        <v>5958</v>
      </c>
      <c r="N677" s="1" t="s">
        <v>5959</v>
      </c>
      <c r="O677" s="4" t="s">
        <v>5960</v>
      </c>
      <c r="P677" s="4" t="s">
        <v>5961</v>
      </c>
    </row>
    <row r="678">
      <c r="A678" s="1" t="s">
        <v>5962</v>
      </c>
      <c r="B678" s="1" t="s">
        <v>5963</v>
      </c>
      <c r="C678" s="1" t="s">
        <v>5193</v>
      </c>
      <c r="D678" s="1" t="s">
        <v>5964</v>
      </c>
      <c r="E678" s="1" t="s">
        <v>5965</v>
      </c>
      <c r="F678" s="2">
        <v>0.6</v>
      </c>
      <c r="G678" s="1">
        <v>4.3</v>
      </c>
      <c r="H678" s="3">
        <v>53464.0</v>
      </c>
      <c r="I678" s="1" t="s">
        <v>5966</v>
      </c>
      <c r="J678" s="1" t="s">
        <v>5967</v>
      </c>
      <c r="K678" s="1" t="s">
        <v>5968</v>
      </c>
      <c r="L678" s="1" t="s">
        <v>5969</v>
      </c>
      <c r="M678" s="1" t="s">
        <v>5970</v>
      </c>
      <c r="N678" s="1" t="s">
        <v>5971</v>
      </c>
      <c r="O678" s="4" t="s">
        <v>5972</v>
      </c>
      <c r="P678" s="4" t="s">
        <v>5973</v>
      </c>
    </row>
    <row r="679">
      <c r="A679" s="1" t="s">
        <v>3919</v>
      </c>
      <c r="B679" s="1" t="s">
        <v>3920</v>
      </c>
      <c r="C679" s="1" t="s">
        <v>3219</v>
      </c>
      <c r="D679" s="1" t="s">
        <v>730</v>
      </c>
      <c r="E679" s="1" t="s">
        <v>3241</v>
      </c>
      <c r="F679" s="2">
        <v>0.62</v>
      </c>
      <c r="G679" s="1">
        <v>4.1</v>
      </c>
      <c r="H679" s="3">
        <v>48448.0</v>
      </c>
      <c r="I679" s="1" t="s">
        <v>3727</v>
      </c>
      <c r="J679" s="1" t="s">
        <v>3921</v>
      </c>
      <c r="K679" s="1" t="s">
        <v>3922</v>
      </c>
      <c r="L679" s="1" t="s">
        <v>3923</v>
      </c>
      <c r="M679" s="1" t="s">
        <v>3924</v>
      </c>
      <c r="N679" s="1" t="s">
        <v>3925</v>
      </c>
      <c r="O679" s="4" t="s">
        <v>5974</v>
      </c>
      <c r="P679" s="4" t="s">
        <v>5975</v>
      </c>
    </row>
    <row r="680">
      <c r="A680" s="1" t="s">
        <v>5976</v>
      </c>
      <c r="B680" s="1" t="s">
        <v>5977</v>
      </c>
      <c r="C680" s="1" t="s">
        <v>5756</v>
      </c>
      <c r="D680" s="1" t="s">
        <v>5978</v>
      </c>
      <c r="E680" s="1" t="s">
        <v>102</v>
      </c>
      <c r="F680" s="2">
        <v>0.43</v>
      </c>
      <c r="G680" s="1">
        <v>4.4</v>
      </c>
      <c r="H680" s="3">
        <v>5176.0</v>
      </c>
      <c r="I680" s="1" t="s">
        <v>5979</v>
      </c>
      <c r="J680" s="1" t="s">
        <v>5980</v>
      </c>
      <c r="K680" s="1" t="s">
        <v>5981</v>
      </c>
      <c r="L680" s="1" t="s">
        <v>5982</v>
      </c>
      <c r="M680" s="1" t="s">
        <v>5983</v>
      </c>
      <c r="N680" s="1" t="s">
        <v>5984</v>
      </c>
      <c r="O680" s="4" t="s">
        <v>5985</v>
      </c>
      <c r="P680" s="4" t="s">
        <v>5986</v>
      </c>
    </row>
    <row r="681">
      <c r="A681" s="1" t="s">
        <v>5987</v>
      </c>
      <c r="B681" s="1" t="s">
        <v>5988</v>
      </c>
      <c r="C681" s="1" t="s">
        <v>5653</v>
      </c>
      <c r="D681" s="1" t="s">
        <v>518</v>
      </c>
      <c r="E681" s="1" t="s">
        <v>5989</v>
      </c>
      <c r="F681" s="2">
        <v>0.24</v>
      </c>
      <c r="G681" s="1">
        <v>4.4</v>
      </c>
      <c r="H681" s="3">
        <v>8614.0</v>
      </c>
      <c r="I681" s="1" t="s">
        <v>5990</v>
      </c>
      <c r="J681" s="1" t="s">
        <v>5991</v>
      </c>
      <c r="K681" s="1" t="s">
        <v>5992</v>
      </c>
      <c r="L681" s="1" t="s">
        <v>5993</v>
      </c>
      <c r="M681" s="1" t="s">
        <v>5994</v>
      </c>
      <c r="N681" s="1" t="s">
        <v>5995</v>
      </c>
      <c r="O681" s="4" t="s">
        <v>5996</v>
      </c>
      <c r="P681" s="4" t="s">
        <v>5997</v>
      </c>
    </row>
    <row r="682">
      <c r="A682" s="1" t="s">
        <v>5998</v>
      </c>
      <c r="B682" s="1" t="s">
        <v>5999</v>
      </c>
      <c r="C682" s="1" t="s">
        <v>4761</v>
      </c>
      <c r="D682" s="1" t="s">
        <v>378</v>
      </c>
      <c r="E682" s="1" t="s">
        <v>611</v>
      </c>
      <c r="F682" s="2">
        <v>0.57</v>
      </c>
      <c r="G682" s="1">
        <v>3.8</v>
      </c>
      <c r="H682" s="3">
        <v>60026.0</v>
      </c>
      <c r="I682" s="1" t="s">
        <v>6000</v>
      </c>
      <c r="J682" s="1" t="s">
        <v>6001</v>
      </c>
      <c r="K682" s="1" t="s">
        <v>6002</v>
      </c>
      <c r="L682" s="1" t="s">
        <v>6003</v>
      </c>
      <c r="M682" s="1" t="s">
        <v>6004</v>
      </c>
      <c r="N682" s="1" t="s">
        <v>6005</v>
      </c>
      <c r="O682" s="4" t="s">
        <v>6006</v>
      </c>
      <c r="P682" s="4" t="s">
        <v>6007</v>
      </c>
    </row>
    <row r="683">
      <c r="A683" s="1" t="s">
        <v>6008</v>
      </c>
      <c r="B683" s="1" t="s">
        <v>6009</v>
      </c>
      <c r="C683" s="1" t="s">
        <v>5376</v>
      </c>
      <c r="D683" s="1" t="s">
        <v>102</v>
      </c>
      <c r="E683" s="1" t="s">
        <v>378</v>
      </c>
      <c r="F683" s="2">
        <v>0.5</v>
      </c>
      <c r="G683" s="1">
        <v>3.8</v>
      </c>
      <c r="H683" s="3">
        <v>3066.0</v>
      </c>
      <c r="I683" s="1" t="s">
        <v>6010</v>
      </c>
      <c r="J683" s="1" t="s">
        <v>6011</v>
      </c>
      <c r="K683" s="1" t="s">
        <v>6012</v>
      </c>
      <c r="L683" s="1" t="s">
        <v>6013</v>
      </c>
      <c r="M683" s="1" t="s">
        <v>6014</v>
      </c>
      <c r="N683" s="1" t="s">
        <v>6015</v>
      </c>
      <c r="O683" s="4" t="s">
        <v>6016</v>
      </c>
      <c r="P683" s="4" t="s">
        <v>6017</v>
      </c>
    </row>
    <row r="684">
      <c r="A684" s="1" t="s">
        <v>6018</v>
      </c>
      <c r="B684" s="1" t="s">
        <v>6019</v>
      </c>
      <c r="C684" s="1" t="s">
        <v>5242</v>
      </c>
      <c r="D684" s="1" t="s">
        <v>1086</v>
      </c>
      <c r="E684" s="1" t="s">
        <v>114</v>
      </c>
      <c r="F684" s="2">
        <v>0.55</v>
      </c>
      <c r="G684" s="1">
        <v>4.0</v>
      </c>
      <c r="H684" s="3">
        <v>2102.0</v>
      </c>
      <c r="I684" s="1" t="s">
        <v>6020</v>
      </c>
      <c r="J684" s="1" t="s">
        <v>6021</v>
      </c>
      <c r="K684" s="1" t="s">
        <v>6022</v>
      </c>
      <c r="L684" s="1" t="s">
        <v>6023</v>
      </c>
      <c r="M684" s="1" t="s">
        <v>6024</v>
      </c>
      <c r="N684" s="1" t="s">
        <v>6025</v>
      </c>
      <c r="O684" s="4" t="s">
        <v>6026</v>
      </c>
      <c r="P684" s="4" t="s">
        <v>6027</v>
      </c>
    </row>
    <row r="685">
      <c r="A685" s="1" t="s">
        <v>6028</v>
      </c>
      <c r="B685" s="1" t="s">
        <v>6029</v>
      </c>
      <c r="C685" s="1" t="s">
        <v>5206</v>
      </c>
      <c r="D685" s="1" t="s">
        <v>142</v>
      </c>
      <c r="E685" s="1" t="s">
        <v>5597</v>
      </c>
      <c r="F685" s="2">
        <v>0.38</v>
      </c>
      <c r="G685" s="1">
        <v>4.4</v>
      </c>
      <c r="H685" s="3">
        <v>34852.0</v>
      </c>
      <c r="I685" s="1" t="s">
        <v>6030</v>
      </c>
      <c r="J685" s="1" t="s">
        <v>6031</v>
      </c>
      <c r="K685" s="1" t="s">
        <v>6032</v>
      </c>
      <c r="L685" s="1" t="s">
        <v>6033</v>
      </c>
      <c r="M685" s="1" t="s">
        <v>6034</v>
      </c>
      <c r="N685" s="1" t="s">
        <v>6035</v>
      </c>
      <c r="O685" s="4" t="s">
        <v>6036</v>
      </c>
      <c r="P685" s="4" t="s">
        <v>6037</v>
      </c>
    </row>
    <row r="686">
      <c r="A686" s="1" t="s">
        <v>146</v>
      </c>
      <c r="B686" s="1" t="s">
        <v>147</v>
      </c>
      <c r="C686" s="1" t="s">
        <v>148</v>
      </c>
      <c r="D686" s="1" t="s">
        <v>149</v>
      </c>
      <c r="E686" s="1" t="s">
        <v>150</v>
      </c>
      <c r="F686" s="2">
        <v>0.69</v>
      </c>
      <c r="G686" s="1">
        <v>4.4</v>
      </c>
      <c r="H686" s="1" t="s">
        <v>6038</v>
      </c>
      <c r="I686" s="1" t="s">
        <v>152</v>
      </c>
      <c r="J686" s="1" t="s">
        <v>153</v>
      </c>
      <c r="K686" s="1" t="s">
        <v>154</v>
      </c>
      <c r="L686" s="1" t="s">
        <v>155</v>
      </c>
      <c r="M686" s="1" t="s">
        <v>156</v>
      </c>
      <c r="N686" s="1" t="s">
        <v>157</v>
      </c>
      <c r="O686" s="4" t="s">
        <v>158</v>
      </c>
      <c r="P686" s="4" t="s">
        <v>6039</v>
      </c>
    </row>
    <row r="687">
      <c r="A687" s="1" t="s">
        <v>6040</v>
      </c>
      <c r="B687" s="1" t="s">
        <v>6041</v>
      </c>
      <c r="C687" s="1" t="s">
        <v>6042</v>
      </c>
      <c r="D687" s="1" t="s">
        <v>6043</v>
      </c>
      <c r="E687" s="1" t="s">
        <v>6044</v>
      </c>
      <c r="F687" s="2">
        <v>0.02</v>
      </c>
      <c r="G687" s="1">
        <v>4.5</v>
      </c>
      <c r="H687" s="3">
        <v>8618.0</v>
      </c>
      <c r="I687" s="1" t="s">
        <v>6045</v>
      </c>
      <c r="J687" s="1" t="s">
        <v>6046</v>
      </c>
      <c r="K687" s="1" t="s">
        <v>6047</v>
      </c>
      <c r="L687" s="1" t="s">
        <v>6048</v>
      </c>
      <c r="M687" s="1" t="s">
        <v>6049</v>
      </c>
      <c r="N687" s="1" t="s">
        <v>6050</v>
      </c>
      <c r="O687" s="4" t="s">
        <v>6051</v>
      </c>
      <c r="P687" s="4" t="s">
        <v>6052</v>
      </c>
    </row>
    <row r="688">
      <c r="A688" s="1" t="s">
        <v>4006</v>
      </c>
      <c r="B688" s="1" t="s">
        <v>4007</v>
      </c>
      <c r="C688" s="1" t="s">
        <v>3301</v>
      </c>
      <c r="D688" s="1" t="s">
        <v>3493</v>
      </c>
      <c r="E688" s="1" t="s">
        <v>1590</v>
      </c>
      <c r="F688" s="2">
        <v>0.77</v>
      </c>
      <c r="G688" s="1">
        <v>4.0</v>
      </c>
      <c r="H688" s="3">
        <v>32625.0</v>
      </c>
      <c r="I688" s="1" t="s">
        <v>6053</v>
      </c>
      <c r="J688" s="1" t="s">
        <v>4009</v>
      </c>
      <c r="K688" s="1" t="s">
        <v>4010</v>
      </c>
      <c r="L688" s="1" t="s">
        <v>4011</v>
      </c>
      <c r="M688" s="1" t="s">
        <v>4012</v>
      </c>
      <c r="N688" s="1" t="s">
        <v>4013</v>
      </c>
      <c r="O688" s="4" t="s">
        <v>6054</v>
      </c>
      <c r="P688" s="4" t="s">
        <v>6055</v>
      </c>
    </row>
    <row r="689">
      <c r="A689" s="1" t="s">
        <v>6056</v>
      </c>
      <c r="B689" s="1" t="s">
        <v>6057</v>
      </c>
      <c r="C689" s="1" t="s">
        <v>5206</v>
      </c>
      <c r="D689" s="1" t="s">
        <v>378</v>
      </c>
      <c r="E689" s="1" t="s">
        <v>163</v>
      </c>
      <c r="F689" s="2">
        <v>0.33</v>
      </c>
      <c r="G689" s="1">
        <v>4.0</v>
      </c>
      <c r="H689" s="3">
        <v>4018.0</v>
      </c>
      <c r="I689" s="1" t="s">
        <v>6058</v>
      </c>
      <c r="J689" s="1" t="s">
        <v>6059</v>
      </c>
      <c r="K689" s="1" t="s">
        <v>6060</v>
      </c>
      <c r="L689" s="1" t="s">
        <v>6061</v>
      </c>
      <c r="M689" s="1" t="s">
        <v>6062</v>
      </c>
      <c r="N689" s="1" t="s">
        <v>6063</v>
      </c>
      <c r="O689" s="4" t="s">
        <v>6064</v>
      </c>
      <c r="P689" s="4" t="s">
        <v>6065</v>
      </c>
    </row>
    <row r="690">
      <c r="A690" s="1" t="s">
        <v>6066</v>
      </c>
      <c r="B690" s="1" t="s">
        <v>6067</v>
      </c>
      <c r="C690" s="1" t="s">
        <v>6068</v>
      </c>
      <c r="D690" s="1" t="s">
        <v>6069</v>
      </c>
      <c r="E690" s="1" t="s">
        <v>378</v>
      </c>
      <c r="F690" s="2">
        <v>0.2</v>
      </c>
      <c r="G690" s="1">
        <v>4.3</v>
      </c>
      <c r="H690" s="3">
        <v>11687.0</v>
      </c>
      <c r="I690" s="1" t="s">
        <v>6070</v>
      </c>
      <c r="J690" s="1" t="s">
        <v>6071</v>
      </c>
      <c r="K690" s="1" t="s">
        <v>6072</v>
      </c>
      <c r="L690" s="1" t="s">
        <v>6073</v>
      </c>
      <c r="M690" s="1" t="s">
        <v>6074</v>
      </c>
      <c r="N690" s="1" t="s">
        <v>6075</v>
      </c>
      <c r="O690" s="4" t="s">
        <v>6076</v>
      </c>
      <c r="P690" s="4" t="s">
        <v>6077</v>
      </c>
    </row>
    <row r="691">
      <c r="A691" s="1" t="s">
        <v>160</v>
      </c>
      <c r="B691" s="1" t="s">
        <v>161</v>
      </c>
      <c r="C691" s="1" t="s">
        <v>18</v>
      </c>
      <c r="D691" s="1" t="s">
        <v>162</v>
      </c>
      <c r="E691" s="1" t="s">
        <v>163</v>
      </c>
      <c r="F691" s="2">
        <v>0.61</v>
      </c>
      <c r="G691" s="1">
        <v>4.2</v>
      </c>
      <c r="H691" s="3">
        <v>2262.0</v>
      </c>
      <c r="I691" s="1" t="s">
        <v>164</v>
      </c>
      <c r="J691" s="1" t="s">
        <v>165</v>
      </c>
      <c r="K691" s="1" t="s">
        <v>166</v>
      </c>
      <c r="L691" s="1" t="s">
        <v>167</v>
      </c>
      <c r="M691" s="1" t="s">
        <v>168</v>
      </c>
      <c r="N691" s="1" t="s">
        <v>169</v>
      </c>
      <c r="O691" s="4" t="s">
        <v>170</v>
      </c>
      <c r="P691" s="4" t="s">
        <v>6078</v>
      </c>
    </row>
    <row r="692">
      <c r="A692" s="1" t="s">
        <v>6079</v>
      </c>
      <c r="B692" s="1" t="s">
        <v>6080</v>
      </c>
      <c r="C692" s="1" t="s">
        <v>3347</v>
      </c>
      <c r="D692" s="1" t="s">
        <v>6081</v>
      </c>
      <c r="E692" s="1" t="s">
        <v>4762</v>
      </c>
      <c r="F692" s="2">
        <v>0.47</v>
      </c>
      <c r="G692" s="1">
        <v>3.8</v>
      </c>
      <c r="H692" s="3">
        <v>11015.0</v>
      </c>
      <c r="I692" s="1" t="s">
        <v>6082</v>
      </c>
      <c r="J692" s="1" t="s">
        <v>6083</v>
      </c>
      <c r="K692" s="1" t="s">
        <v>6084</v>
      </c>
      <c r="L692" s="1" t="s">
        <v>6085</v>
      </c>
      <c r="M692" s="1" t="s">
        <v>6086</v>
      </c>
      <c r="N692" s="1" t="s">
        <v>6087</v>
      </c>
      <c r="O692" s="4" t="s">
        <v>6088</v>
      </c>
      <c r="P692" s="4" t="s">
        <v>6089</v>
      </c>
    </row>
    <row r="693">
      <c r="A693" s="1" t="s">
        <v>6090</v>
      </c>
      <c r="B693" s="1" t="s">
        <v>6091</v>
      </c>
      <c r="C693" s="1" t="s">
        <v>6092</v>
      </c>
      <c r="D693" s="1" t="s">
        <v>378</v>
      </c>
      <c r="E693" s="1" t="s">
        <v>163</v>
      </c>
      <c r="F693" s="2">
        <v>0.33</v>
      </c>
      <c r="G693" s="1">
        <v>4.3</v>
      </c>
      <c r="H693" s="3">
        <v>95116.0</v>
      </c>
      <c r="I693" s="1" t="s">
        <v>6093</v>
      </c>
      <c r="J693" s="1" t="s">
        <v>6094</v>
      </c>
      <c r="K693" s="1" t="s">
        <v>6095</v>
      </c>
      <c r="L693" s="1" t="s">
        <v>6096</v>
      </c>
      <c r="M693" s="1" t="s">
        <v>6097</v>
      </c>
      <c r="N693" s="1" t="s">
        <v>6098</v>
      </c>
      <c r="O693" s="4" t="s">
        <v>6099</v>
      </c>
      <c r="P693" s="4" t="s">
        <v>6100</v>
      </c>
    </row>
    <row r="694">
      <c r="A694" s="1" t="s">
        <v>172</v>
      </c>
      <c r="B694" s="1" t="s">
        <v>173</v>
      </c>
      <c r="C694" s="1" t="s">
        <v>18</v>
      </c>
      <c r="D694" s="1" t="s">
        <v>174</v>
      </c>
      <c r="E694" s="1" t="s">
        <v>19</v>
      </c>
      <c r="F694" s="2">
        <v>0.6</v>
      </c>
      <c r="G694" s="1">
        <v>4.1</v>
      </c>
      <c r="H694" s="3">
        <v>4768.0</v>
      </c>
      <c r="I694" s="1" t="s">
        <v>67</v>
      </c>
      <c r="J694" s="1" t="s">
        <v>175</v>
      </c>
      <c r="K694" s="1" t="s">
        <v>176</v>
      </c>
      <c r="L694" s="1" t="s">
        <v>177</v>
      </c>
      <c r="M694" s="1" t="s">
        <v>178</v>
      </c>
      <c r="N694" s="1" t="s">
        <v>179</v>
      </c>
      <c r="O694" s="4" t="s">
        <v>180</v>
      </c>
      <c r="P694" s="4" t="s">
        <v>6101</v>
      </c>
    </row>
    <row r="695">
      <c r="A695" s="1" t="s">
        <v>6102</v>
      </c>
      <c r="B695" s="1" t="s">
        <v>6103</v>
      </c>
      <c r="C695" s="1" t="s">
        <v>5193</v>
      </c>
      <c r="D695" s="1" t="s">
        <v>888</v>
      </c>
      <c r="E695" s="1" t="s">
        <v>6104</v>
      </c>
      <c r="F695" s="2">
        <v>0.57</v>
      </c>
      <c r="G695" s="1">
        <v>4.3</v>
      </c>
      <c r="H695" s="3">
        <v>23022.0</v>
      </c>
      <c r="I695" s="1" t="s">
        <v>6105</v>
      </c>
      <c r="J695" s="1" t="s">
        <v>6106</v>
      </c>
      <c r="K695" s="1" t="s">
        <v>6107</v>
      </c>
      <c r="L695" s="1" t="s">
        <v>6108</v>
      </c>
      <c r="M695" s="1" t="s">
        <v>6109</v>
      </c>
      <c r="N695" s="1" t="s">
        <v>6110</v>
      </c>
      <c r="O695" s="4" t="s">
        <v>6111</v>
      </c>
      <c r="P695" s="4" t="s">
        <v>6112</v>
      </c>
    </row>
    <row r="696">
      <c r="A696" s="1" t="s">
        <v>4105</v>
      </c>
      <c r="B696" s="1" t="s">
        <v>4106</v>
      </c>
      <c r="C696" s="1" t="s">
        <v>3219</v>
      </c>
      <c r="D696" s="1" t="s">
        <v>479</v>
      </c>
      <c r="E696" s="1" t="s">
        <v>2220</v>
      </c>
      <c r="F696" s="2">
        <v>0.68</v>
      </c>
      <c r="G696" s="1">
        <v>4.0</v>
      </c>
      <c r="H696" s="3">
        <v>67951.0</v>
      </c>
      <c r="I696" s="1" t="s">
        <v>4107</v>
      </c>
      <c r="J696" s="1" t="s">
        <v>6113</v>
      </c>
      <c r="K696" s="1" t="s">
        <v>6114</v>
      </c>
      <c r="L696" s="1" t="s">
        <v>6115</v>
      </c>
      <c r="M696" s="1" t="s">
        <v>6116</v>
      </c>
      <c r="N696" s="1" t="s">
        <v>6117</v>
      </c>
      <c r="O696" s="4" t="s">
        <v>6118</v>
      </c>
      <c r="P696" s="4" t="s">
        <v>6119</v>
      </c>
    </row>
    <row r="697">
      <c r="A697" s="1" t="s">
        <v>6120</v>
      </c>
      <c r="B697" s="1" t="s">
        <v>6121</v>
      </c>
      <c r="C697" s="1" t="s">
        <v>6122</v>
      </c>
      <c r="D697" s="1" t="s">
        <v>6123</v>
      </c>
      <c r="E697" s="1" t="s">
        <v>2220</v>
      </c>
      <c r="F697" s="2">
        <v>0.94</v>
      </c>
      <c r="G697" s="1">
        <v>4.3</v>
      </c>
      <c r="H697" s="3">
        <v>4426.0</v>
      </c>
      <c r="I697" s="1" t="s">
        <v>6124</v>
      </c>
      <c r="J697" s="1" t="s">
        <v>6125</v>
      </c>
      <c r="K697" s="1" t="s">
        <v>6126</v>
      </c>
      <c r="L697" s="1" t="s">
        <v>6127</v>
      </c>
      <c r="M697" s="1" t="s">
        <v>6128</v>
      </c>
      <c r="N697" s="1" t="s">
        <v>6129</v>
      </c>
      <c r="O697" s="4" t="s">
        <v>6130</v>
      </c>
      <c r="P697" s="4" t="s">
        <v>6131</v>
      </c>
    </row>
    <row r="698">
      <c r="A698" s="1" t="s">
        <v>6132</v>
      </c>
      <c r="B698" s="1" t="s">
        <v>6133</v>
      </c>
      <c r="C698" s="1" t="s">
        <v>5653</v>
      </c>
      <c r="D698" s="1" t="s">
        <v>6134</v>
      </c>
      <c r="E698" s="1" t="s">
        <v>6135</v>
      </c>
      <c r="F698" s="2">
        <v>0.04</v>
      </c>
      <c r="G698" s="1">
        <v>4.2</v>
      </c>
      <c r="H698" s="3">
        <v>4567.0</v>
      </c>
      <c r="I698" s="1" t="s">
        <v>6136</v>
      </c>
      <c r="J698" s="1" t="s">
        <v>6137</v>
      </c>
      <c r="K698" s="1" t="s">
        <v>6138</v>
      </c>
      <c r="L698" s="1" t="s">
        <v>6139</v>
      </c>
      <c r="M698" s="1" t="s">
        <v>6140</v>
      </c>
      <c r="N698" s="1" t="s">
        <v>6141</v>
      </c>
      <c r="O698" s="4" t="s">
        <v>6142</v>
      </c>
      <c r="P698" s="4" t="s">
        <v>6143</v>
      </c>
    </row>
    <row r="699">
      <c r="A699" s="1" t="s">
        <v>6144</v>
      </c>
      <c r="B699" s="1" t="s">
        <v>6145</v>
      </c>
      <c r="C699" s="1" t="s">
        <v>4761</v>
      </c>
      <c r="D699" s="1" t="s">
        <v>6146</v>
      </c>
      <c r="E699" s="1" t="s">
        <v>2342</v>
      </c>
      <c r="F699" s="2">
        <v>0.06</v>
      </c>
      <c r="G699" s="1">
        <v>4.0</v>
      </c>
      <c r="H699" s="3">
        <v>13797.0</v>
      </c>
      <c r="I699" s="1" t="s">
        <v>6147</v>
      </c>
      <c r="J699" s="1" t="s">
        <v>6148</v>
      </c>
      <c r="K699" s="1" t="s">
        <v>6149</v>
      </c>
      <c r="L699" s="1" t="s">
        <v>6150</v>
      </c>
      <c r="M699" s="1" t="s">
        <v>6151</v>
      </c>
      <c r="N699" s="1" t="s">
        <v>6152</v>
      </c>
      <c r="O699" s="4" t="s">
        <v>6153</v>
      </c>
      <c r="P699" s="4" t="s">
        <v>6154</v>
      </c>
    </row>
    <row r="700">
      <c r="A700" s="1" t="s">
        <v>6155</v>
      </c>
      <c r="B700" s="1" t="s">
        <v>6156</v>
      </c>
      <c r="C700" s="1" t="s">
        <v>6157</v>
      </c>
      <c r="D700" s="1" t="s">
        <v>6158</v>
      </c>
      <c r="E700" s="1" t="s">
        <v>6159</v>
      </c>
      <c r="F700" s="2">
        <v>0.38</v>
      </c>
      <c r="G700" s="1">
        <v>4.4</v>
      </c>
      <c r="H700" s="3">
        <v>15137.0</v>
      </c>
      <c r="I700" s="1" t="s">
        <v>6160</v>
      </c>
      <c r="J700" s="1" t="s">
        <v>6161</v>
      </c>
      <c r="K700" s="1" t="s">
        <v>6162</v>
      </c>
      <c r="L700" s="1" t="s">
        <v>6163</v>
      </c>
      <c r="M700" s="1" t="s">
        <v>6164</v>
      </c>
      <c r="N700" s="1" t="s">
        <v>6165</v>
      </c>
      <c r="O700" s="4" t="s">
        <v>6166</v>
      </c>
      <c r="P700" s="4" t="s">
        <v>6167</v>
      </c>
    </row>
    <row r="701">
      <c r="A701" s="1" t="s">
        <v>182</v>
      </c>
      <c r="B701" s="1" t="s">
        <v>183</v>
      </c>
      <c r="C701" s="1" t="s">
        <v>18</v>
      </c>
      <c r="D701" s="1" t="s">
        <v>32</v>
      </c>
      <c r="E701" s="1" t="s">
        <v>19</v>
      </c>
      <c r="F701" s="2">
        <v>0.13</v>
      </c>
      <c r="G701" s="1">
        <v>4.4</v>
      </c>
      <c r="H701" s="3">
        <v>18757.0</v>
      </c>
      <c r="I701" s="1" t="s">
        <v>6168</v>
      </c>
      <c r="J701" s="1" t="s">
        <v>185</v>
      </c>
      <c r="K701" s="1" t="s">
        <v>186</v>
      </c>
      <c r="L701" s="1" t="s">
        <v>187</v>
      </c>
      <c r="M701" s="1" t="s">
        <v>188</v>
      </c>
      <c r="N701" s="1" t="s">
        <v>4229</v>
      </c>
      <c r="O701" s="4" t="s">
        <v>6169</v>
      </c>
      <c r="P701" s="4" t="s">
        <v>6170</v>
      </c>
    </row>
    <row r="702">
      <c r="A702" s="1" t="s">
        <v>233</v>
      </c>
      <c r="B702" s="1" t="s">
        <v>234</v>
      </c>
      <c r="C702" s="1" t="s">
        <v>18</v>
      </c>
      <c r="D702" s="1" t="s">
        <v>235</v>
      </c>
      <c r="E702" s="1" t="s">
        <v>236</v>
      </c>
      <c r="F702" s="2">
        <v>0.46</v>
      </c>
      <c r="G702" s="1">
        <v>4.5</v>
      </c>
      <c r="H702" s="1">
        <v>815.0</v>
      </c>
      <c r="I702" s="1" t="s">
        <v>237</v>
      </c>
      <c r="J702" s="1" t="s">
        <v>238</v>
      </c>
      <c r="K702" s="1" t="s">
        <v>239</v>
      </c>
      <c r="L702" s="1" t="s">
        <v>240</v>
      </c>
      <c r="M702" s="1" t="s">
        <v>241</v>
      </c>
      <c r="N702" s="1" t="s">
        <v>242</v>
      </c>
      <c r="O702" s="4" t="s">
        <v>6171</v>
      </c>
      <c r="P702" s="4" t="s">
        <v>6172</v>
      </c>
    </row>
    <row r="703">
      <c r="A703" s="1" t="s">
        <v>6173</v>
      </c>
      <c r="B703" s="1" t="s">
        <v>6174</v>
      </c>
      <c r="C703" s="1" t="s">
        <v>5608</v>
      </c>
      <c r="D703" s="1" t="s">
        <v>6175</v>
      </c>
      <c r="E703" s="1" t="s">
        <v>1683</v>
      </c>
      <c r="F703" s="2">
        <v>0.41</v>
      </c>
      <c r="G703" s="1">
        <v>4.2</v>
      </c>
      <c r="H703" s="1" t="s">
        <v>6176</v>
      </c>
      <c r="I703" s="1" t="s">
        <v>6177</v>
      </c>
      <c r="J703" s="1" t="s">
        <v>6178</v>
      </c>
      <c r="K703" s="1" t="s">
        <v>6179</v>
      </c>
      <c r="L703" s="1" t="s">
        <v>6180</v>
      </c>
      <c r="M703" s="1" t="s">
        <v>6181</v>
      </c>
      <c r="N703" s="1" t="s">
        <v>6182</v>
      </c>
      <c r="O703" s="4" t="s">
        <v>6183</v>
      </c>
      <c r="P703" s="4" t="s">
        <v>6184</v>
      </c>
    </row>
    <row r="704">
      <c r="A704" s="1" t="s">
        <v>6185</v>
      </c>
      <c r="B704" s="1" t="s">
        <v>6186</v>
      </c>
      <c r="C704" s="1" t="s">
        <v>6187</v>
      </c>
      <c r="D704" s="1" t="s">
        <v>6188</v>
      </c>
      <c r="E704" s="1" t="s">
        <v>935</v>
      </c>
      <c r="F704" s="2">
        <v>0.75</v>
      </c>
      <c r="G704" s="1">
        <v>4.1</v>
      </c>
      <c r="H704" s="3">
        <v>9344.0</v>
      </c>
      <c r="I704" s="1" t="s">
        <v>6189</v>
      </c>
      <c r="J704" s="1" t="s">
        <v>6190</v>
      </c>
      <c r="K704" s="1" t="s">
        <v>6191</v>
      </c>
      <c r="L704" s="1" t="s">
        <v>6192</v>
      </c>
      <c r="M704" s="1" t="s">
        <v>6193</v>
      </c>
      <c r="N704" s="1" t="s">
        <v>6194</v>
      </c>
      <c r="O704" s="4" t="s">
        <v>6195</v>
      </c>
      <c r="P704" s="4" t="s">
        <v>6196</v>
      </c>
    </row>
    <row r="705">
      <c r="A705" s="1" t="s">
        <v>6197</v>
      </c>
      <c r="B705" s="1" t="s">
        <v>6198</v>
      </c>
      <c r="C705" s="1" t="s">
        <v>6199</v>
      </c>
      <c r="D705" s="1" t="s">
        <v>1894</v>
      </c>
      <c r="E705" s="1" t="s">
        <v>1894</v>
      </c>
      <c r="F705" s="2">
        <v>0.0</v>
      </c>
      <c r="G705" s="1">
        <v>4.5</v>
      </c>
      <c r="H705" s="3">
        <v>4875.0</v>
      </c>
      <c r="I705" s="1" t="s">
        <v>6200</v>
      </c>
      <c r="J705" s="1" t="s">
        <v>6201</v>
      </c>
      <c r="K705" s="1" t="s">
        <v>6202</v>
      </c>
      <c r="L705" s="1" t="s">
        <v>6203</v>
      </c>
      <c r="M705" s="1" t="s">
        <v>6204</v>
      </c>
      <c r="N705" s="1" t="s">
        <v>6205</v>
      </c>
      <c r="O705" s="4" t="s">
        <v>6206</v>
      </c>
      <c r="P705" s="4" t="s">
        <v>6207</v>
      </c>
    </row>
    <row r="706">
      <c r="A706" s="1" t="s">
        <v>4289</v>
      </c>
      <c r="B706" s="1" t="s">
        <v>4290</v>
      </c>
      <c r="C706" s="1" t="s">
        <v>3219</v>
      </c>
      <c r="D706" s="1" t="s">
        <v>730</v>
      </c>
      <c r="E706" s="1" t="s">
        <v>1283</v>
      </c>
      <c r="F706" s="2">
        <v>0.7</v>
      </c>
      <c r="G706" s="1">
        <v>4.2</v>
      </c>
      <c r="H706" s="3">
        <v>20881.0</v>
      </c>
      <c r="I706" s="1" t="s">
        <v>4291</v>
      </c>
      <c r="J706" s="1" t="s">
        <v>4292</v>
      </c>
      <c r="K706" s="1" t="s">
        <v>4293</v>
      </c>
      <c r="L706" s="1" t="s">
        <v>4294</v>
      </c>
      <c r="M706" s="1" t="s">
        <v>4295</v>
      </c>
      <c r="N706" s="1" t="s">
        <v>4296</v>
      </c>
      <c r="O706" s="4" t="s">
        <v>6208</v>
      </c>
      <c r="P706" s="4" t="s">
        <v>6209</v>
      </c>
    </row>
    <row r="707">
      <c r="A707" s="1" t="s">
        <v>6210</v>
      </c>
      <c r="B707" s="1" t="s">
        <v>6211</v>
      </c>
      <c r="C707" s="1" t="s">
        <v>3219</v>
      </c>
      <c r="D707" s="1" t="s">
        <v>6212</v>
      </c>
      <c r="E707" s="1" t="s">
        <v>899</v>
      </c>
      <c r="F707" s="2">
        <v>0.6</v>
      </c>
      <c r="G707" s="1">
        <v>4.3</v>
      </c>
      <c r="H707" s="3">
        <v>4744.0</v>
      </c>
      <c r="I707" s="1" t="s">
        <v>6213</v>
      </c>
      <c r="J707" s="1" t="s">
        <v>6214</v>
      </c>
      <c r="K707" s="1" t="s">
        <v>6215</v>
      </c>
      <c r="L707" s="1" t="s">
        <v>6216</v>
      </c>
      <c r="M707" s="1" t="s">
        <v>6217</v>
      </c>
      <c r="N707" s="1" t="s">
        <v>6218</v>
      </c>
      <c r="O707" s="4" t="s">
        <v>6219</v>
      </c>
      <c r="P707" s="4" t="s">
        <v>6220</v>
      </c>
    </row>
    <row r="708">
      <c r="A708" s="1" t="s">
        <v>6221</v>
      </c>
      <c r="B708" s="1" t="s">
        <v>6222</v>
      </c>
      <c r="C708" s="1" t="s">
        <v>3347</v>
      </c>
      <c r="D708" s="1" t="s">
        <v>888</v>
      </c>
      <c r="E708" s="1" t="s">
        <v>4896</v>
      </c>
      <c r="F708" s="2">
        <v>0.63</v>
      </c>
      <c r="G708" s="1">
        <v>3.9</v>
      </c>
      <c r="H708" s="3">
        <v>12452.0</v>
      </c>
      <c r="I708" s="1" t="s">
        <v>6223</v>
      </c>
      <c r="J708" s="1" t="s">
        <v>6224</v>
      </c>
      <c r="K708" s="1" t="s">
        <v>6225</v>
      </c>
      <c r="L708" s="1" t="s">
        <v>6226</v>
      </c>
      <c r="M708" s="1" t="s">
        <v>6227</v>
      </c>
      <c r="N708" s="1" t="s">
        <v>6228</v>
      </c>
      <c r="O708" s="4" t="s">
        <v>6229</v>
      </c>
      <c r="P708" s="4" t="s">
        <v>6230</v>
      </c>
    </row>
    <row r="709">
      <c r="A709" s="1" t="s">
        <v>6231</v>
      </c>
      <c r="B709" s="1" t="s">
        <v>6232</v>
      </c>
      <c r="C709" s="1" t="s">
        <v>5418</v>
      </c>
      <c r="D709" s="1" t="s">
        <v>934</v>
      </c>
      <c r="E709" s="1" t="s">
        <v>5420</v>
      </c>
      <c r="F709" s="2">
        <v>0.15</v>
      </c>
      <c r="G709" s="1">
        <v>4.5</v>
      </c>
      <c r="H709" s="3">
        <v>17810.0</v>
      </c>
      <c r="I709" s="1" t="s">
        <v>6233</v>
      </c>
      <c r="J709" s="1" t="s">
        <v>6234</v>
      </c>
      <c r="K709" s="1" t="s">
        <v>6235</v>
      </c>
      <c r="L709" s="1" t="s">
        <v>6236</v>
      </c>
      <c r="M709" s="1" t="s">
        <v>6237</v>
      </c>
      <c r="N709" s="1" t="s">
        <v>6238</v>
      </c>
      <c r="O709" s="4" t="s">
        <v>6239</v>
      </c>
      <c r="P709" s="4" t="s">
        <v>6240</v>
      </c>
    </row>
    <row r="710">
      <c r="A710" s="1" t="s">
        <v>6241</v>
      </c>
      <c r="B710" s="1" t="s">
        <v>6242</v>
      </c>
      <c r="C710" s="1" t="s">
        <v>3347</v>
      </c>
      <c r="D710" s="1" t="s">
        <v>142</v>
      </c>
      <c r="E710" s="1" t="s">
        <v>625</v>
      </c>
      <c r="F710" s="2">
        <v>0.47</v>
      </c>
      <c r="G710" s="1">
        <v>4.1</v>
      </c>
      <c r="H710" s="3">
        <v>53648.0</v>
      </c>
      <c r="I710" s="1" t="s">
        <v>6243</v>
      </c>
      <c r="J710" s="1" t="s">
        <v>6244</v>
      </c>
      <c r="K710" s="1" t="s">
        <v>6245</v>
      </c>
      <c r="L710" s="1" t="s">
        <v>6246</v>
      </c>
      <c r="M710" s="1" t="s">
        <v>6247</v>
      </c>
      <c r="N710" s="1" t="s">
        <v>6248</v>
      </c>
      <c r="O710" s="4" t="s">
        <v>6249</v>
      </c>
      <c r="P710" s="4" t="s">
        <v>6250</v>
      </c>
    </row>
    <row r="711">
      <c r="A711" s="1" t="s">
        <v>6251</v>
      </c>
      <c r="B711" s="1" t="s">
        <v>6252</v>
      </c>
      <c r="C711" s="1" t="s">
        <v>6253</v>
      </c>
      <c r="D711" s="1" t="s">
        <v>6254</v>
      </c>
      <c r="E711" s="1" t="s">
        <v>6255</v>
      </c>
      <c r="F711" s="2">
        <v>0.54</v>
      </c>
      <c r="G711" s="1">
        <v>4.2</v>
      </c>
      <c r="H711" s="3">
        <v>2014.0</v>
      </c>
      <c r="I711" s="1" t="s">
        <v>6256</v>
      </c>
      <c r="J711" s="1" t="s">
        <v>6257</v>
      </c>
      <c r="K711" s="1" t="s">
        <v>6258</v>
      </c>
      <c r="L711" s="1" t="s">
        <v>6259</v>
      </c>
      <c r="M711" s="1" t="s">
        <v>6260</v>
      </c>
      <c r="N711" s="1" t="s">
        <v>6261</v>
      </c>
      <c r="O711" s="4" t="s">
        <v>6262</v>
      </c>
      <c r="P711" s="4" t="s">
        <v>6263</v>
      </c>
    </row>
    <row r="712">
      <c r="A712" s="1" t="s">
        <v>6264</v>
      </c>
      <c r="B712" s="1" t="s">
        <v>6265</v>
      </c>
      <c r="C712" s="1" t="s">
        <v>6266</v>
      </c>
      <c r="D712" s="1" t="s">
        <v>269</v>
      </c>
      <c r="E712" s="1" t="s">
        <v>269</v>
      </c>
      <c r="F712" s="2">
        <v>0.0</v>
      </c>
      <c r="G712" s="1">
        <v>3.8</v>
      </c>
      <c r="H712" s="3">
        <v>5958.0</v>
      </c>
      <c r="I712" s="1" t="s">
        <v>6267</v>
      </c>
      <c r="J712" s="1" t="s">
        <v>6268</v>
      </c>
      <c r="K712" s="1" t="s">
        <v>6269</v>
      </c>
      <c r="L712" s="1" t="s">
        <v>6270</v>
      </c>
      <c r="M712" s="1" t="s">
        <v>6271</v>
      </c>
      <c r="N712" s="1" t="s">
        <v>6272</v>
      </c>
      <c r="O712" s="4" t="s">
        <v>6273</v>
      </c>
      <c r="P712" s="4" t="s">
        <v>6274</v>
      </c>
    </row>
    <row r="713">
      <c r="A713" s="1" t="s">
        <v>6275</v>
      </c>
      <c r="B713" s="1" t="s">
        <v>6276</v>
      </c>
      <c r="C713" s="1" t="s">
        <v>3391</v>
      </c>
      <c r="D713" s="1" t="s">
        <v>6277</v>
      </c>
      <c r="E713" s="1" t="s">
        <v>114</v>
      </c>
      <c r="F713" s="2">
        <v>0.43</v>
      </c>
      <c r="G713" s="1">
        <v>4.3</v>
      </c>
      <c r="H713" s="3">
        <v>38221.0</v>
      </c>
      <c r="I713" s="1" t="s">
        <v>6278</v>
      </c>
      <c r="J713" s="1" t="s">
        <v>6279</v>
      </c>
      <c r="K713" s="1" t="s">
        <v>6280</v>
      </c>
      <c r="L713" s="1" t="s">
        <v>6281</v>
      </c>
      <c r="M713" s="1" t="s">
        <v>6282</v>
      </c>
      <c r="N713" s="1" t="s">
        <v>6283</v>
      </c>
      <c r="O713" s="4" t="s">
        <v>6284</v>
      </c>
      <c r="P713" s="4" t="s">
        <v>6285</v>
      </c>
    </row>
    <row r="714">
      <c r="A714" s="1" t="s">
        <v>6286</v>
      </c>
      <c r="B714" s="1" t="s">
        <v>6287</v>
      </c>
      <c r="C714" s="1" t="s">
        <v>5924</v>
      </c>
      <c r="D714" s="1" t="s">
        <v>1894</v>
      </c>
      <c r="E714" s="1" t="s">
        <v>114</v>
      </c>
      <c r="F714" s="2">
        <v>0.45</v>
      </c>
      <c r="G714" s="1">
        <v>3.9</v>
      </c>
      <c r="H714" s="3">
        <v>64705.0</v>
      </c>
      <c r="I714" s="1" t="s">
        <v>6288</v>
      </c>
      <c r="J714" s="1" t="s">
        <v>6289</v>
      </c>
      <c r="K714" s="1" t="s">
        <v>6290</v>
      </c>
      <c r="L714" s="1" t="s">
        <v>6291</v>
      </c>
      <c r="M714" s="1" t="s">
        <v>6292</v>
      </c>
      <c r="N714" s="1" t="s">
        <v>6293</v>
      </c>
      <c r="O714" s="4" t="s">
        <v>6294</v>
      </c>
      <c r="P714" s="4" t="s">
        <v>6295</v>
      </c>
    </row>
    <row r="715">
      <c r="A715" s="1" t="s">
        <v>4186</v>
      </c>
      <c r="B715" s="1" t="s">
        <v>4187</v>
      </c>
      <c r="C715" s="1" t="s">
        <v>4188</v>
      </c>
      <c r="D715" s="1" t="s">
        <v>4189</v>
      </c>
      <c r="E715" s="1" t="s">
        <v>3590</v>
      </c>
      <c r="F715" s="2">
        <v>0.65</v>
      </c>
      <c r="G715" s="1">
        <v>4.3</v>
      </c>
      <c r="H715" s="3">
        <v>17129.0</v>
      </c>
      <c r="I715" s="1" t="s">
        <v>4190</v>
      </c>
      <c r="J715" s="1" t="s">
        <v>4191</v>
      </c>
      <c r="K715" s="1" t="s">
        <v>4192</v>
      </c>
      <c r="L715" s="1" t="s">
        <v>4193</v>
      </c>
      <c r="M715" s="1" t="s">
        <v>4194</v>
      </c>
      <c r="N715" s="1" t="s">
        <v>4195</v>
      </c>
      <c r="O715" s="4" t="s">
        <v>6296</v>
      </c>
      <c r="P715" s="4" t="s">
        <v>6297</v>
      </c>
    </row>
    <row r="716">
      <c r="A716" s="1" t="s">
        <v>221</v>
      </c>
      <c r="B716" s="1" t="s">
        <v>222</v>
      </c>
      <c r="C716" s="1" t="s">
        <v>194</v>
      </c>
      <c r="D716" s="1" t="s">
        <v>223</v>
      </c>
      <c r="E716" s="1" t="s">
        <v>224</v>
      </c>
      <c r="F716" s="2">
        <v>0.39</v>
      </c>
      <c r="G716" s="1">
        <v>4.3</v>
      </c>
      <c r="H716" s="3">
        <v>11976.0</v>
      </c>
      <c r="I716" s="1" t="s">
        <v>225</v>
      </c>
      <c r="J716" s="1" t="s">
        <v>226</v>
      </c>
      <c r="K716" s="1" t="s">
        <v>227</v>
      </c>
      <c r="L716" s="1" t="s">
        <v>228</v>
      </c>
      <c r="M716" s="1" t="s">
        <v>229</v>
      </c>
      <c r="N716" s="1" t="s">
        <v>230</v>
      </c>
      <c r="O716" s="4" t="s">
        <v>231</v>
      </c>
      <c r="P716" s="4" t="s">
        <v>6298</v>
      </c>
    </row>
    <row r="717">
      <c r="A717" s="1" t="s">
        <v>6299</v>
      </c>
      <c r="B717" s="1" t="s">
        <v>6300</v>
      </c>
      <c r="C717" s="1" t="s">
        <v>5479</v>
      </c>
      <c r="D717" s="1" t="s">
        <v>6301</v>
      </c>
      <c r="E717" s="1" t="s">
        <v>55</v>
      </c>
      <c r="F717" s="2">
        <v>0.36</v>
      </c>
      <c r="G717" s="1">
        <v>3.9</v>
      </c>
      <c r="H717" s="3">
        <v>17348.0</v>
      </c>
      <c r="I717" s="1" t="s">
        <v>6302</v>
      </c>
      <c r="J717" s="1" t="s">
        <v>6303</v>
      </c>
      <c r="K717" s="1" t="s">
        <v>6304</v>
      </c>
      <c r="L717" s="1" t="s">
        <v>6305</v>
      </c>
      <c r="M717" s="1" t="s">
        <v>6306</v>
      </c>
      <c r="N717" s="1" t="s">
        <v>6307</v>
      </c>
      <c r="O717" s="4" t="s">
        <v>6308</v>
      </c>
      <c r="P717" s="4" t="s">
        <v>6309</v>
      </c>
    </row>
    <row r="718">
      <c r="A718" s="1" t="s">
        <v>6310</v>
      </c>
      <c r="B718" s="1" t="s">
        <v>6311</v>
      </c>
      <c r="C718" s="1" t="s">
        <v>3347</v>
      </c>
      <c r="D718" s="1" t="s">
        <v>625</v>
      </c>
      <c r="E718" s="1" t="s">
        <v>730</v>
      </c>
      <c r="F718" s="2">
        <v>0.5</v>
      </c>
      <c r="G718" s="1">
        <v>3.7</v>
      </c>
      <c r="H718" s="3">
        <v>87798.0</v>
      </c>
      <c r="I718" s="1" t="s">
        <v>6312</v>
      </c>
      <c r="J718" s="1" t="s">
        <v>6313</v>
      </c>
      <c r="K718" s="1" t="s">
        <v>6314</v>
      </c>
      <c r="L718" s="1" t="s">
        <v>6315</v>
      </c>
      <c r="M718" s="1" t="s">
        <v>6316</v>
      </c>
      <c r="N718" s="1" t="s">
        <v>6317</v>
      </c>
      <c r="O718" s="4" t="s">
        <v>6318</v>
      </c>
      <c r="P718" s="4" t="s">
        <v>6319</v>
      </c>
    </row>
    <row r="719">
      <c r="A719" s="1" t="s">
        <v>6320</v>
      </c>
      <c r="B719" s="1" t="s">
        <v>6321</v>
      </c>
      <c r="C719" s="1" t="s">
        <v>6322</v>
      </c>
      <c r="D719" s="1" t="s">
        <v>102</v>
      </c>
      <c r="E719" s="1" t="s">
        <v>90</v>
      </c>
      <c r="F719" s="2">
        <v>0.4</v>
      </c>
      <c r="G719" s="1">
        <v>4.2</v>
      </c>
      <c r="H719" s="3">
        <v>24432.0</v>
      </c>
      <c r="I719" s="1" t="s">
        <v>6323</v>
      </c>
      <c r="J719" s="1" t="s">
        <v>6324</v>
      </c>
      <c r="K719" s="1" t="s">
        <v>6325</v>
      </c>
      <c r="L719" s="1" t="s">
        <v>6326</v>
      </c>
      <c r="M719" s="1" t="s">
        <v>6327</v>
      </c>
      <c r="N719" s="1" t="s">
        <v>6328</v>
      </c>
      <c r="O719" s="4" t="s">
        <v>6329</v>
      </c>
      <c r="P719" s="4" t="s">
        <v>6330</v>
      </c>
    </row>
    <row r="720">
      <c r="A720" s="1" t="s">
        <v>6331</v>
      </c>
      <c r="B720" s="1" t="s">
        <v>6332</v>
      </c>
      <c r="C720" s="1" t="s">
        <v>5193</v>
      </c>
      <c r="D720" s="1" t="s">
        <v>6333</v>
      </c>
      <c r="E720" s="1" t="s">
        <v>700</v>
      </c>
      <c r="F720" s="2">
        <v>0.59</v>
      </c>
      <c r="G720" s="1">
        <v>4.3</v>
      </c>
      <c r="H720" s="1" t="s">
        <v>6334</v>
      </c>
      <c r="I720" s="1" t="s">
        <v>6335</v>
      </c>
      <c r="J720" s="1" t="s">
        <v>6336</v>
      </c>
      <c r="K720" s="1" t="s">
        <v>6337</v>
      </c>
      <c r="L720" s="1" t="s">
        <v>6338</v>
      </c>
      <c r="M720" s="1" t="s">
        <v>6339</v>
      </c>
      <c r="N720" s="1" t="s">
        <v>6340</v>
      </c>
      <c r="O720" s="4" t="s">
        <v>6341</v>
      </c>
      <c r="P720" s="4" t="s">
        <v>6342</v>
      </c>
    </row>
    <row r="721">
      <c r="A721" s="1" t="s">
        <v>6343</v>
      </c>
      <c r="B721" s="1" t="s">
        <v>6344</v>
      </c>
      <c r="C721" s="1" t="s">
        <v>6345</v>
      </c>
      <c r="D721" s="1" t="s">
        <v>1683</v>
      </c>
      <c r="E721" s="1" t="s">
        <v>6346</v>
      </c>
      <c r="F721" s="2">
        <v>0.24</v>
      </c>
      <c r="G721" s="1">
        <v>4.2</v>
      </c>
      <c r="H721" s="3">
        <v>93112.0</v>
      </c>
      <c r="I721" s="1" t="s">
        <v>6347</v>
      </c>
      <c r="J721" s="1" t="s">
        <v>6348</v>
      </c>
      <c r="K721" s="1" t="s">
        <v>6349</v>
      </c>
      <c r="L721" s="1" t="s">
        <v>6350</v>
      </c>
      <c r="M721" s="1" t="s">
        <v>6351</v>
      </c>
      <c r="N721" s="1" t="s">
        <v>6352</v>
      </c>
      <c r="O721" s="4" t="s">
        <v>6353</v>
      </c>
      <c r="P721" s="4" t="s">
        <v>6354</v>
      </c>
    </row>
    <row r="722">
      <c r="A722" s="1" t="s">
        <v>6355</v>
      </c>
      <c r="B722" s="1" t="s">
        <v>6356</v>
      </c>
      <c r="C722" s="1" t="s">
        <v>3347</v>
      </c>
      <c r="D722" s="1" t="s">
        <v>547</v>
      </c>
      <c r="E722" s="1" t="s">
        <v>3590</v>
      </c>
      <c r="F722" s="2">
        <v>0.8</v>
      </c>
      <c r="G722" s="1">
        <v>3.9</v>
      </c>
      <c r="H722" s="3">
        <v>47521.0</v>
      </c>
      <c r="I722" s="1" t="s">
        <v>6357</v>
      </c>
      <c r="J722" s="1" t="s">
        <v>6358</v>
      </c>
      <c r="K722" s="1" t="s">
        <v>6359</v>
      </c>
      <c r="L722" s="1" t="s">
        <v>6360</v>
      </c>
      <c r="M722" s="1" t="s">
        <v>6361</v>
      </c>
      <c r="N722" s="1" t="s">
        <v>6362</v>
      </c>
      <c r="O722" s="4" t="s">
        <v>6363</v>
      </c>
      <c r="P722" s="4" t="s">
        <v>6364</v>
      </c>
    </row>
    <row r="723">
      <c r="A723" s="1" t="s">
        <v>6365</v>
      </c>
      <c r="B723" s="1" t="s">
        <v>6366</v>
      </c>
      <c r="C723" s="1" t="s">
        <v>6068</v>
      </c>
      <c r="D723" s="1" t="s">
        <v>19</v>
      </c>
      <c r="E723" s="1" t="s">
        <v>90</v>
      </c>
      <c r="F723" s="2">
        <v>0.2</v>
      </c>
      <c r="G723" s="1">
        <v>4.3</v>
      </c>
      <c r="H723" s="3">
        <v>27201.0</v>
      </c>
      <c r="I723" s="1" t="s">
        <v>6367</v>
      </c>
      <c r="J723" s="1" t="s">
        <v>6368</v>
      </c>
      <c r="K723" s="1" t="s">
        <v>6369</v>
      </c>
      <c r="L723" s="1" t="s">
        <v>6370</v>
      </c>
      <c r="M723" s="1" t="s">
        <v>6371</v>
      </c>
      <c r="N723" s="1" t="s">
        <v>6372</v>
      </c>
      <c r="O723" s="4" t="s">
        <v>6373</v>
      </c>
      <c r="P723" s="4" t="s">
        <v>6374</v>
      </c>
    </row>
    <row r="724">
      <c r="A724" s="1" t="s">
        <v>245</v>
      </c>
      <c r="B724" s="1" t="s">
        <v>246</v>
      </c>
      <c r="C724" s="1" t="s">
        <v>148</v>
      </c>
      <c r="D724" s="1" t="s">
        <v>247</v>
      </c>
      <c r="E724" s="1" t="s">
        <v>90</v>
      </c>
      <c r="F724" s="2">
        <v>0.44</v>
      </c>
      <c r="G724" s="1">
        <v>3.7</v>
      </c>
      <c r="H724" s="3">
        <v>10962.0</v>
      </c>
      <c r="I724" s="1" t="s">
        <v>248</v>
      </c>
      <c r="J724" s="1" t="s">
        <v>249</v>
      </c>
      <c r="K724" s="1" t="s">
        <v>250</v>
      </c>
      <c r="L724" s="1" t="s">
        <v>251</v>
      </c>
      <c r="M724" s="1" t="s">
        <v>252</v>
      </c>
      <c r="N724" s="1" t="s">
        <v>253</v>
      </c>
      <c r="O724" s="4" t="s">
        <v>6375</v>
      </c>
      <c r="P724" s="4" t="s">
        <v>6376</v>
      </c>
    </row>
    <row r="725">
      <c r="A725" s="1" t="s">
        <v>256</v>
      </c>
      <c r="B725" s="1" t="s">
        <v>257</v>
      </c>
      <c r="C725" s="1" t="s">
        <v>194</v>
      </c>
      <c r="D725" s="1" t="s">
        <v>223</v>
      </c>
      <c r="E725" s="1" t="s">
        <v>258</v>
      </c>
      <c r="F725" s="2">
        <v>0.41</v>
      </c>
      <c r="G725" s="1">
        <v>4.3</v>
      </c>
      <c r="H725" s="3">
        <v>16299.0</v>
      </c>
      <c r="I725" s="1" t="s">
        <v>259</v>
      </c>
      <c r="J725" s="1" t="s">
        <v>260</v>
      </c>
      <c r="K725" s="1" t="s">
        <v>261</v>
      </c>
      <c r="L725" s="1" t="s">
        <v>262</v>
      </c>
      <c r="M725" s="1" t="s">
        <v>263</v>
      </c>
      <c r="N725" s="1" t="s">
        <v>264</v>
      </c>
      <c r="O725" s="4" t="s">
        <v>6377</v>
      </c>
      <c r="P725" s="4" t="s">
        <v>6378</v>
      </c>
    </row>
    <row r="726">
      <c r="A726" s="1" t="s">
        <v>6379</v>
      </c>
      <c r="B726" s="1" t="s">
        <v>6380</v>
      </c>
      <c r="C726" s="1" t="s">
        <v>5206</v>
      </c>
      <c r="D726" s="1" t="s">
        <v>247</v>
      </c>
      <c r="E726" s="1" t="s">
        <v>6381</v>
      </c>
      <c r="F726" s="2">
        <v>0.26</v>
      </c>
      <c r="G726" s="1">
        <v>4.3</v>
      </c>
      <c r="H726" s="3">
        <v>31534.0</v>
      </c>
      <c r="I726" s="1" t="s">
        <v>6382</v>
      </c>
      <c r="J726" s="1" t="s">
        <v>6383</v>
      </c>
      <c r="K726" s="1" t="s">
        <v>6384</v>
      </c>
      <c r="L726" s="1" t="s">
        <v>6385</v>
      </c>
      <c r="M726" s="1" t="s">
        <v>6386</v>
      </c>
      <c r="N726" s="1" t="s">
        <v>6387</v>
      </c>
      <c r="O726" s="4" t="s">
        <v>6388</v>
      </c>
      <c r="P726" s="4" t="s">
        <v>6389</v>
      </c>
    </row>
    <row r="727">
      <c r="A727" s="1" t="s">
        <v>6390</v>
      </c>
      <c r="B727" s="1" t="s">
        <v>6391</v>
      </c>
      <c r="C727" s="1" t="s">
        <v>3219</v>
      </c>
      <c r="D727" s="1" t="s">
        <v>1683</v>
      </c>
      <c r="E727" s="1" t="s">
        <v>2220</v>
      </c>
      <c r="F727" s="2">
        <v>0.5</v>
      </c>
      <c r="G727" s="1">
        <v>3.9</v>
      </c>
      <c r="H727" s="3">
        <v>7571.0</v>
      </c>
      <c r="I727" s="1" t="s">
        <v>6392</v>
      </c>
      <c r="J727" s="1" t="s">
        <v>4421</v>
      </c>
      <c r="K727" s="1" t="s">
        <v>4422</v>
      </c>
      <c r="L727" s="1" t="s">
        <v>4423</v>
      </c>
      <c r="M727" s="1" t="s">
        <v>4424</v>
      </c>
      <c r="N727" s="1" t="s">
        <v>4425</v>
      </c>
      <c r="O727" s="4" t="s">
        <v>6393</v>
      </c>
      <c r="P727" s="4" t="s">
        <v>6394</v>
      </c>
    </row>
    <row r="728">
      <c r="A728" s="1" t="s">
        <v>6395</v>
      </c>
      <c r="B728" s="1" t="s">
        <v>6396</v>
      </c>
      <c r="C728" s="1" t="s">
        <v>6042</v>
      </c>
      <c r="D728" s="1" t="s">
        <v>6397</v>
      </c>
      <c r="E728" s="1" t="s">
        <v>6044</v>
      </c>
      <c r="F728" s="2">
        <v>0.14</v>
      </c>
      <c r="G728" s="1">
        <v>4.4</v>
      </c>
      <c r="H728" s="3">
        <v>6537.0</v>
      </c>
      <c r="I728" s="1" t="s">
        <v>6398</v>
      </c>
      <c r="J728" s="1" t="s">
        <v>6399</v>
      </c>
      <c r="K728" s="1" t="s">
        <v>6400</v>
      </c>
      <c r="L728" s="1" t="s">
        <v>6401</v>
      </c>
      <c r="M728" s="1" t="s">
        <v>6402</v>
      </c>
      <c r="N728" s="1" t="s">
        <v>6403</v>
      </c>
      <c r="O728" s="4" t="s">
        <v>6404</v>
      </c>
      <c r="P728" s="4" t="s">
        <v>6405</v>
      </c>
    </row>
    <row r="729">
      <c r="A729" s="1" t="s">
        <v>267</v>
      </c>
      <c r="B729" s="1" t="s">
        <v>268</v>
      </c>
      <c r="C729" s="1" t="s">
        <v>18</v>
      </c>
      <c r="D729" s="1" t="s">
        <v>269</v>
      </c>
      <c r="E729" s="1" t="s">
        <v>31</v>
      </c>
      <c r="F729" s="2">
        <v>0.7</v>
      </c>
      <c r="G729" s="1">
        <v>4.0</v>
      </c>
      <c r="H729" s="3">
        <v>9377.0</v>
      </c>
      <c r="I729" s="1" t="s">
        <v>270</v>
      </c>
      <c r="J729" s="1" t="s">
        <v>271</v>
      </c>
      <c r="K729" s="1" t="s">
        <v>272</v>
      </c>
      <c r="L729" s="1" t="s">
        <v>273</v>
      </c>
      <c r="M729" s="1" t="s">
        <v>274</v>
      </c>
      <c r="N729" s="1" t="s">
        <v>275</v>
      </c>
      <c r="O729" s="4" t="s">
        <v>276</v>
      </c>
      <c r="P729" s="4" t="s">
        <v>6406</v>
      </c>
    </row>
    <row r="730">
      <c r="A730" s="1" t="s">
        <v>6407</v>
      </c>
      <c r="B730" s="1" t="s">
        <v>6408</v>
      </c>
      <c r="C730" s="1" t="s">
        <v>5767</v>
      </c>
      <c r="D730" s="1" t="s">
        <v>102</v>
      </c>
      <c r="E730" s="1" t="s">
        <v>90</v>
      </c>
      <c r="F730" s="2">
        <v>0.4</v>
      </c>
      <c r="G730" s="1">
        <v>4.5</v>
      </c>
      <c r="H730" s="3">
        <v>21010.0</v>
      </c>
      <c r="I730" s="1" t="s">
        <v>6409</v>
      </c>
      <c r="J730" s="1" t="s">
        <v>6410</v>
      </c>
      <c r="K730" s="1" t="s">
        <v>6411</v>
      </c>
      <c r="L730" s="1" t="s">
        <v>6412</v>
      </c>
      <c r="M730" s="1" t="s">
        <v>6413</v>
      </c>
      <c r="N730" s="1" t="s">
        <v>6414</v>
      </c>
      <c r="O730" s="4" t="s">
        <v>6415</v>
      </c>
      <c r="P730" s="4" t="s">
        <v>6416</v>
      </c>
    </row>
    <row r="731">
      <c r="A731" s="1" t="s">
        <v>6417</v>
      </c>
      <c r="B731" s="1" t="s">
        <v>6418</v>
      </c>
      <c r="C731" s="1" t="s">
        <v>3347</v>
      </c>
      <c r="D731" s="1" t="s">
        <v>236</v>
      </c>
      <c r="E731" s="1" t="s">
        <v>842</v>
      </c>
      <c r="F731" s="2">
        <v>0.55</v>
      </c>
      <c r="G731" s="1">
        <v>3.9</v>
      </c>
      <c r="H731" s="3">
        <v>3517.0</v>
      </c>
      <c r="I731" s="1" t="s">
        <v>6419</v>
      </c>
      <c r="J731" s="1" t="s">
        <v>6420</v>
      </c>
      <c r="K731" s="1" t="s">
        <v>6421</v>
      </c>
      <c r="L731" s="1" t="s">
        <v>6422</v>
      </c>
      <c r="M731" s="1" t="s">
        <v>6423</v>
      </c>
      <c r="N731" s="1" t="s">
        <v>6424</v>
      </c>
      <c r="O731" s="4" t="s">
        <v>6425</v>
      </c>
      <c r="P731" s="4" t="s">
        <v>6426</v>
      </c>
    </row>
    <row r="732">
      <c r="A732" s="1" t="s">
        <v>6427</v>
      </c>
      <c r="B732" s="1" t="s">
        <v>6428</v>
      </c>
      <c r="C732" s="1" t="s">
        <v>5924</v>
      </c>
      <c r="D732" s="1" t="s">
        <v>324</v>
      </c>
      <c r="E732" s="1" t="s">
        <v>730</v>
      </c>
      <c r="F732" s="2">
        <v>0.33</v>
      </c>
      <c r="G732" s="1">
        <v>4.3</v>
      </c>
      <c r="H732" s="3">
        <v>63899.0</v>
      </c>
      <c r="I732" s="1" t="s">
        <v>6429</v>
      </c>
      <c r="J732" s="1" t="s">
        <v>6430</v>
      </c>
      <c r="K732" s="1" t="s">
        <v>6431</v>
      </c>
      <c r="L732" s="1" t="s">
        <v>6432</v>
      </c>
      <c r="M732" s="1" t="s">
        <v>6433</v>
      </c>
      <c r="N732" s="1" t="s">
        <v>6434</v>
      </c>
      <c r="O732" s="4" t="s">
        <v>6435</v>
      </c>
      <c r="P732" s="4" t="s">
        <v>6436</v>
      </c>
    </row>
    <row r="733">
      <c r="A733" s="1" t="s">
        <v>290</v>
      </c>
      <c r="B733" s="1" t="s">
        <v>291</v>
      </c>
      <c r="C733" s="1" t="s">
        <v>148</v>
      </c>
      <c r="D733" s="1" t="s">
        <v>31</v>
      </c>
      <c r="E733" s="1" t="s">
        <v>55</v>
      </c>
      <c r="F733" s="2">
        <v>0.72</v>
      </c>
      <c r="G733" s="1">
        <v>4.2</v>
      </c>
      <c r="H733" s="3">
        <v>12153.0</v>
      </c>
      <c r="I733" s="1" t="s">
        <v>292</v>
      </c>
      <c r="J733" s="1" t="s">
        <v>293</v>
      </c>
      <c r="K733" s="1" t="s">
        <v>294</v>
      </c>
      <c r="L733" s="1" t="s">
        <v>295</v>
      </c>
      <c r="M733" s="1" t="s">
        <v>296</v>
      </c>
      <c r="N733" s="1" t="s">
        <v>297</v>
      </c>
      <c r="O733" s="4" t="s">
        <v>298</v>
      </c>
      <c r="P733" s="4" t="s">
        <v>6437</v>
      </c>
    </row>
    <row r="734">
      <c r="A734" s="1" t="s">
        <v>6438</v>
      </c>
      <c r="B734" s="1" t="s">
        <v>6439</v>
      </c>
      <c r="C734" s="1" t="s">
        <v>6440</v>
      </c>
      <c r="D734" s="1" t="s">
        <v>19</v>
      </c>
      <c r="E734" s="1" t="s">
        <v>625</v>
      </c>
      <c r="F734" s="2">
        <v>0.73</v>
      </c>
      <c r="G734" s="1">
        <v>4.1</v>
      </c>
      <c r="H734" s="3">
        <v>5730.0</v>
      </c>
      <c r="I734" s="1" t="s">
        <v>6441</v>
      </c>
      <c r="J734" s="1" t="s">
        <v>6442</v>
      </c>
      <c r="K734" s="1" t="s">
        <v>6443</v>
      </c>
      <c r="L734" s="1" t="s">
        <v>6444</v>
      </c>
      <c r="M734" s="1" t="s">
        <v>6445</v>
      </c>
      <c r="N734" s="1" t="s">
        <v>6446</v>
      </c>
      <c r="O734" s="4" t="s">
        <v>6447</v>
      </c>
      <c r="P734" s="4" t="s">
        <v>6448</v>
      </c>
    </row>
    <row r="735">
      <c r="A735" s="1" t="s">
        <v>6449</v>
      </c>
      <c r="B735" s="1" t="s">
        <v>6450</v>
      </c>
      <c r="C735" s="1" t="s">
        <v>6451</v>
      </c>
      <c r="D735" s="1" t="s">
        <v>1415</v>
      </c>
      <c r="E735" s="1" t="s">
        <v>842</v>
      </c>
      <c r="F735" s="2">
        <v>0.58</v>
      </c>
      <c r="G735" s="1">
        <v>4.2</v>
      </c>
      <c r="H735" s="3">
        <v>25488.0</v>
      </c>
      <c r="I735" s="1" t="s">
        <v>6452</v>
      </c>
      <c r="J735" s="1" t="s">
        <v>6453</v>
      </c>
      <c r="K735" s="1" t="s">
        <v>6454</v>
      </c>
      <c r="L735" s="1" t="s">
        <v>6455</v>
      </c>
      <c r="M735" s="1" t="s">
        <v>6456</v>
      </c>
      <c r="N735" s="1" t="s">
        <v>6457</v>
      </c>
      <c r="O735" s="4" t="s">
        <v>6458</v>
      </c>
      <c r="P735" s="4" t="s">
        <v>6459</v>
      </c>
    </row>
    <row r="736">
      <c r="A736" s="1" t="s">
        <v>6460</v>
      </c>
      <c r="B736" s="1" t="s">
        <v>6461</v>
      </c>
      <c r="C736" s="1" t="s">
        <v>5206</v>
      </c>
      <c r="D736" s="1" t="s">
        <v>55</v>
      </c>
      <c r="E736" s="1" t="s">
        <v>2402</v>
      </c>
      <c r="F736" s="2">
        <v>0.3</v>
      </c>
      <c r="G736" s="1">
        <v>4.5</v>
      </c>
      <c r="H736" s="3">
        <v>54405.0</v>
      </c>
      <c r="I736" s="1" t="s">
        <v>6462</v>
      </c>
      <c r="J736" s="1" t="s">
        <v>6463</v>
      </c>
      <c r="K736" s="1" t="s">
        <v>6464</v>
      </c>
      <c r="L736" s="1" t="s">
        <v>6465</v>
      </c>
      <c r="M736" s="1" t="s">
        <v>6466</v>
      </c>
      <c r="N736" s="1" t="s">
        <v>6467</v>
      </c>
      <c r="O736" s="4" t="s">
        <v>6468</v>
      </c>
      <c r="P736" s="4" t="s">
        <v>6469</v>
      </c>
    </row>
    <row r="737">
      <c r="A737" s="1" t="s">
        <v>4369</v>
      </c>
      <c r="B737" s="1" t="s">
        <v>4370</v>
      </c>
      <c r="C737" s="1" t="s">
        <v>3950</v>
      </c>
      <c r="D737" s="1" t="s">
        <v>4371</v>
      </c>
      <c r="E737" s="1" t="s">
        <v>90</v>
      </c>
      <c r="F737" s="2">
        <v>0.81</v>
      </c>
      <c r="G737" s="1">
        <v>4.2</v>
      </c>
      <c r="H737" s="3">
        <v>1949.0</v>
      </c>
      <c r="I737" s="1" t="s">
        <v>4372</v>
      </c>
      <c r="J737" s="1" t="s">
        <v>4373</v>
      </c>
      <c r="K737" s="1" t="s">
        <v>4374</v>
      </c>
      <c r="L737" s="1" t="s">
        <v>4375</v>
      </c>
      <c r="M737" s="1" t="s">
        <v>4376</v>
      </c>
      <c r="N737" s="1" t="s">
        <v>4377</v>
      </c>
      <c r="O737" s="4" t="s">
        <v>6470</v>
      </c>
      <c r="P737" s="4" t="s">
        <v>6471</v>
      </c>
    </row>
    <row r="738">
      <c r="A738" s="1" t="s">
        <v>6472</v>
      </c>
      <c r="B738" s="1" t="s">
        <v>6473</v>
      </c>
      <c r="C738" s="1" t="s">
        <v>5848</v>
      </c>
      <c r="D738" s="1" t="s">
        <v>3433</v>
      </c>
      <c r="E738" s="1" t="s">
        <v>1415</v>
      </c>
      <c r="F738" s="2">
        <v>0.32</v>
      </c>
      <c r="G738" s="1">
        <v>4.2</v>
      </c>
      <c r="H738" s="1" t="s">
        <v>6474</v>
      </c>
      <c r="I738" s="1" t="s">
        <v>6475</v>
      </c>
      <c r="J738" s="1" t="s">
        <v>6476</v>
      </c>
      <c r="K738" s="1" t="s">
        <v>6477</v>
      </c>
      <c r="L738" s="1" t="s">
        <v>6478</v>
      </c>
      <c r="M738" s="1" t="s">
        <v>6479</v>
      </c>
      <c r="N738" s="1" t="s">
        <v>6480</v>
      </c>
      <c r="O738" s="4" t="s">
        <v>6481</v>
      </c>
      <c r="P738" s="4" t="s">
        <v>6482</v>
      </c>
    </row>
    <row r="739">
      <c r="A739" s="1" t="s">
        <v>6483</v>
      </c>
      <c r="B739" s="1" t="s">
        <v>6484</v>
      </c>
      <c r="C739" s="1" t="s">
        <v>5479</v>
      </c>
      <c r="D739" s="1" t="s">
        <v>6485</v>
      </c>
      <c r="E739" s="1" t="s">
        <v>5405</v>
      </c>
      <c r="F739" s="2">
        <v>0.25</v>
      </c>
      <c r="G739" s="1">
        <v>4.3</v>
      </c>
      <c r="H739" s="3">
        <v>7241.0</v>
      </c>
      <c r="I739" s="1" t="s">
        <v>6486</v>
      </c>
      <c r="J739" s="1" t="s">
        <v>6487</v>
      </c>
      <c r="K739" s="1" t="s">
        <v>6488</v>
      </c>
      <c r="L739" s="1" t="s">
        <v>6489</v>
      </c>
      <c r="M739" s="1" t="s">
        <v>6490</v>
      </c>
      <c r="N739" s="1" t="s">
        <v>6491</v>
      </c>
      <c r="O739" s="4" t="s">
        <v>6492</v>
      </c>
      <c r="P739" s="4" t="s">
        <v>6493</v>
      </c>
    </row>
    <row r="740">
      <c r="A740" s="1" t="s">
        <v>6494</v>
      </c>
      <c r="B740" s="1" t="s">
        <v>6495</v>
      </c>
      <c r="C740" s="1" t="s">
        <v>5242</v>
      </c>
      <c r="D740" s="1" t="s">
        <v>1040</v>
      </c>
      <c r="E740" s="1" t="s">
        <v>2220</v>
      </c>
      <c r="F740" s="2">
        <v>0.83</v>
      </c>
      <c r="G740" s="1">
        <v>4.0</v>
      </c>
      <c r="H740" s="3">
        <v>20457.0</v>
      </c>
      <c r="I740" s="1" t="s">
        <v>6496</v>
      </c>
      <c r="J740" s="1" t="s">
        <v>6497</v>
      </c>
      <c r="K740" s="1" t="s">
        <v>6498</v>
      </c>
      <c r="L740" s="1" t="s">
        <v>6499</v>
      </c>
      <c r="M740" s="1" t="s">
        <v>6500</v>
      </c>
      <c r="N740" s="1" t="s">
        <v>6501</v>
      </c>
      <c r="O740" s="4" t="s">
        <v>6502</v>
      </c>
      <c r="P740" s="4" t="s">
        <v>6503</v>
      </c>
    </row>
    <row r="741">
      <c r="A741" s="1" t="s">
        <v>6504</v>
      </c>
      <c r="B741" s="1" t="s">
        <v>6505</v>
      </c>
      <c r="C741" s="1" t="s">
        <v>6506</v>
      </c>
      <c r="D741" s="1" t="s">
        <v>6507</v>
      </c>
      <c r="E741" s="1" t="s">
        <v>6507</v>
      </c>
      <c r="F741" s="2">
        <v>0.0</v>
      </c>
      <c r="G741" s="1">
        <v>4.5</v>
      </c>
      <c r="H741" s="3">
        <v>8610.0</v>
      </c>
      <c r="I741" s="1" t="s">
        <v>6508</v>
      </c>
      <c r="J741" s="1" t="s">
        <v>6509</v>
      </c>
      <c r="K741" s="1" t="s">
        <v>6510</v>
      </c>
      <c r="L741" s="1" t="s">
        <v>6511</v>
      </c>
      <c r="M741" s="1" t="s">
        <v>6512</v>
      </c>
      <c r="N741" s="1" t="s">
        <v>6513</v>
      </c>
      <c r="O741" s="4" t="s">
        <v>6514</v>
      </c>
      <c r="P741" s="4" t="s">
        <v>6515</v>
      </c>
    </row>
    <row r="742">
      <c r="A742" s="1" t="s">
        <v>4338</v>
      </c>
      <c r="B742" s="1" t="s">
        <v>4339</v>
      </c>
      <c r="C742" s="1" t="s">
        <v>4188</v>
      </c>
      <c r="D742" s="1" t="s">
        <v>32</v>
      </c>
      <c r="E742" s="1" t="s">
        <v>114</v>
      </c>
      <c r="F742" s="2">
        <v>0.65</v>
      </c>
      <c r="G742" s="1">
        <v>3.8</v>
      </c>
      <c r="H742" s="3">
        <v>16557.0</v>
      </c>
      <c r="I742" s="1" t="s">
        <v>4340</v>
      </c>
      <c r="J742" s="1" t="s">
        <v>4341</v>
      </c>
      <c r="K742" s="1" t="s">
        <v>4342</v>
      </c>
      <c r="L742" s="1" t="s">
        <v>4343</v>
      </c>
      <c r="M742" s="1" t="s">
        <v>4344</v>
      </c>
      <c r="N742" s="1" t="s">
        <v>4345</v>
      </c>
      <c r="O742" s="4" t="s">
        <v>6516</v>
      </c>
      <c r="P742" s="4" t="s">
        <v>6517</v>
      </c>
    </row>
    <row r="743">
      <c r="A743" s="1" t="s">
        <v>6518</v>
      </c>
      <c r="B743" s="1" t="s">
        <v>6519</v>
      </c>
      <c r="C743" s="1" t="s">
        <v>5242</v>
      </c>
      <c r="D743" s="1" t="s">
        <v>378</v>
      </c>
      <c r="E743" s="1" t="s">
        <v>842</v>
      </c>
      <c r="F743" s="2">
        <v>0.85</v>
      </c>
      <c r="G743" s="1">
        <v>3.9</v>
      </c>
      <c r="H743" s="3">
        <v>1087.0</v>
      </c>
      <c r="I743" s="1" t="s">
        <v>6520</v>
      </c>
      <c r="J743" s="1" t="s">
        <v>6521</v>
      </c>
      <c r="K743" s="1" t="s">
        <v>6522</v>
      </c>
      <c r="L743" s="1" t="s">
        <v>6523</v>
      </c>
      <c r="M743" s="1" t="s">
        <v>6524</v>
      </c>
      <c r="N743" s="1" t="s">
        <v>6525</v>
      </c>
      <c r="O743" s="4" t="s">
        <v>6526</v>
      </c>
      <c r="P743" s="4" t="s">
        <v>6527</v>
      </c>
    </row>
    <row r="744">
      <c r="A744" s="1" t="s">
        <v>6528</v>
      </c>
      <c r="B744" s="1" t="s">
        <v>6529</v>
      </c>
      <c r="C744" s="1" t="s">
        <v>6122</v>
      </c>
      <c r="D744" s="1" t="s">
        <v>77</v>
      </c>
      <c r="E744" s="1" t="s">
        <v>19</v>
      </c>
      <c r="F744" s="2">
        <v>0.63</v>
      </c>
      <c r="G744" s="1">
        <v>4.0</v>
      </c>
      <c r="H744" s="3">
        <v>1540.0</v>
      </c>
      <c r="I744" s="1" t="s">
        <v>6530</v>
      </c>
      <c r="J744" s="1" t="s">
        <v>6531</v>
      </c>
      <c r="K744" s="1" t="s">
        <v>6532</v>
      </c>
      <c r="L744" s="1" t="s">
        <v>6533</v>
      </c>
      <c r="M744" s="1" t="s">
        <v>6534</v>
      </c>
      <c r="N744" s="1" t="s">
        <v>6535</v>
      </c>
      <c r="O744" s="4" t="s">
        <v>6536</v>
      </c>
      <c r="P744" s="4" t="s">
        <v>6537</v>
      </c>
    </row>
    <row r="745">
      <c r="A745" s="1" t="s">
        <v>6538</v>
      </c>
      <c r="B745" s="1" t="s">
        <v>6539</v>
      </c>
      <c r="C745" s="1" t="s">
        <v>5218</v>
      </c>
      <c r="D745" s="1" t="s">
        <v>5194</v>
      </c>
      <c r="E745" s="1" t="s">
        <v>114</v>
      </c>
      <c r="F745" s="2">
        <v>0.71</v>
      </c>
      <c r="G745" s="1">
        <v>4.1</v>
      </c>
      <c r="H745" s="1">
        <v>401.0</v>
      </c>
      <c r="I745" s="1" t="s">
        <v>6540</v>
      </c>
      <c r="J745" s="1" t="s">
        <v>6541</v>
      </c>
      <c r="K745" s="1" t="s">
        <v>6542</v>
      </c>
      <c r="L745" s="1" t="s">
        <v>6543</v>
      </c>
      <c r="M745" s="1" t="s">
        <v>6544</v>
      </c>
      <c r="N745" s="1" t="s">
        <v>6545</v>
      </c>
      <c r="O745" s="4" t="s">
        <v>6546</v>
      </c>
      <c r="P745" s="4" t="s">
        <v>6547</v>
      </c>
    </row>
    <row r="746">
      <c r="A746" s="1" t="s">
        <v>6548</v>
      </c>
      <c r="B746" s="1" t="s">
        <v>6549</v>
      </c>
      <c r="C746" s="1" t="s">
        <v>6550</v>
      </c>
      <c r="D746" s="1" t="s">
        <v>356</v>
      </c>
      <c r="E746" s="1" t="s">
        <v>90</v>
      </c>
      <c r="F746" s="2">
        <v>0.64</v>
      </c>
      <c r="G746" s="1">
        <v>3.4</v>
      </c>
      <c r="H746" s="3">
        <v>9385.0</v>
      </c>
      <c r="I746" s="1" t="s">
        <v>6551</v>
      </c>
      <c r="J746" s="1" t="s">
        <v>6552</v>
      </c>
      <c r="K746" s="1" t="s">
        <v>6553</v>
      </c>
      <c r="L746" s="1" t="s">
        <v>6554</v>
      </c>
      <c r="M746" s="1" t="s">
        <v>6555</v>
      </c>
      <c r="N746" s="1" t="s">
        <v>6556</v>
      </c>
      <c r="O746" s="4" t="s">
        <v>6557</v>
      </c>
      <c r="P746" s="4" t="s">
        <v>6558</v>
      </c>
    </row>
    <row r="747">
      <c r="A747" s="1" t="s">
        <v>6559</v>
      </c>
      <c r="B747" s="1" t="s">
        <v>6560</v>
      </c>
      <c r="C747" s="1" t="s">
        <v>3219</v>
      </c>
      <c r="D747" s="1" t="s">
        <v>625</v>
      </c>
      <c r="E747" s="1" t="s">
        <v>2220</v>
      </c>
      <c r="F747" s="2">
        <v>0.7</v>
      </c>
      <c r="G747" s="1">
        <v>4.0</v>
      </c>
      <c r="H747" s="3">
        <v>92588.0</v>
      </c>
      <c r="I747" s="1" t="s">
        <v>6561</v>
      </c>
      <c r="J747" s="1" t="s">
        <v>4549</v>
      </c>
      <c r="K747" s="1" t="s">
        <v>4550</v>
      </c>
      <c r="L747" s="1" t="s">
        <v>4551</v>
      </c>
      <c r="M747" s="1" t="s">
        <v>4552</v>
      </c>
      <c r="N747" s="1" t="s">
        <v>4553</v>
      </c>
      <c r="O747" s="4" t="s">
        <v>6562</v>
      </c>
      <c r="P747" s="4" t="s">
        <v>6563</v>
      </c>
    </row>
    <row r="748">
      <c r="A748" s="1" t="s">
        <v>6564</v>
      </c>
      <c r="B748" s="1" t="s">
        <v>6565</v>
      </c>
      <c r="C748" s="1" t="s">
        <v>3347</v>
      </c>
      <c r="D748" s="1" t="s">
        <v>19</v>
      </c>
      <c r="E748" s="1" t="s">
        <v>55</v>
      </c>
      <c r="F748" s="2">
        <v>0.43</v>
      </c>
      <c r="G748" s="1">
        <v>3.4</v>
      </c>
      <c r="H748" s="3">
        <v>3454.0</v>
      </c>
      <c r="I748" s="1" t="s">
        <v>6566</v>
      </c>
      <c r="J748" s="1" t="s">
        <v>6567</v>
      </c>
      <c r="K748" s="1" t="s">
        <v>6568</v>
      </c>
      <c r="L748" s="1" t="s">
        <v>6569</v>
      </c>
      <c r="M748" s="1" t="s">
        <v>6570</v>
      </c>
      <c r="N748" s="1" t="s">
        <v>6571</v>
      </c>
      <c r="O748" s="4" t="s">
        <v>6572</v>
      </c>
      <c r="P748" s="4" t="s">
        <v>6573</v>
      </c>
    </row>
    <row r="749">
      <c r="A749" s="1" t="s">
        <v>6574</v>
      </c>
      <c r="B749" s="1" t="s">
        <v>6575</v>
      </c>
      <c r="C749" s="1" t="s">
        <v>5733</v>
      </c>
      <c r="D749" s="1" t="s">
        <v>378</v>
      </c>
      <c r="E749" s="1" t="s">
        <v>142</v>
      </c>
      <c r="F749" s="2">
        <v>0.25</v>
      </c>
      <c r="G749" s="1">
        <v>4.3</v>
      </c>
      <c r="H749" s="3">
        <v>15790.0</v>
      </c>
      <c r="I749" s="1" t="s">
        <v>6576</v>
      </c>
      <c r="J749" s="1" t="s">
        <v>6577</v>
      </c>
      <c r="K749" s="1" t="s">
        <v>6578</v>
      </c>
      <c r="L749" s="1" t="s">
        <v>6579</v>
      </c>
      <c r="M749" s="1" t="s">
        <v>6580</v>
      </c>
      <c r="N749" s="1" t="s">
        <v>6581</v>
      </c>
      <c r="O749" s="4" t="s">
        <v>6582</v>
      </c>
      <c r="P749" s="4" t="s">
        <v>6583</v>
      </c>
    </row>
    <row r="750">
      <c r="A750" s="1" t="s">
        <v>6584</v>
      </c>
      <c r="B750" s="1" t="s">
        <v>6585</v>
      </c>
      <c r="C750" s="1" t="s">
        <v>6586</v>
      </c>
      <c r="D750" s="1" t="s">
        <v>1793</v>
      </c>
      <c r="E750" s="1" t="s">
        <v>6587</v>
      </c>
      <c r="F750" s="2">
        <v>0.53</v>
      </c>
      <c r="G750" s="1">
        <v>3.9</v>
      </c>
      <c r="H750" s="3">
        <v>14969.0</v>
      </c>
      <c r="I750" s="1" t="s">
        <v>6588</v>
      </c>
      <c r="J750" s="1" t="s">
        <v>6589</v>
      </c>
      <c r="K750" s="1" t="s">
        <v>6590</v>
      </c>
      <c r="L750" s="1" t="s">
        <v>6591</v>
      </c>
      <c r="M750" s="1" t="s">
        <v>6592</v>
      </c>
      <c r="N750" s="1" t="s">
        <v>6593</v>
      </c>
      <c r="O750" s="4" t="s">
        <v>6594</v>
      </c>
      <c r="P750" s="4" t="s">
        <v>6595</v>
      </c>
    </row>
    <row r="751">
      <c r="A751" s="1" t="s">
        <v>6596</v>
      </c>
      <c r="B751" s="1" t="s">
        <v>6597</v>
      </c>
      <c r="C751" s="1" t="s">
        <v>3219</v>
      </c>
      <c r="D751" s="1" t="s">
        <v>1683</v>
      </c>
      <c r="E751" s="1" t="s">
        <v>1283</v>
      </c>
      <c r="F751" s="2">
        <v>0.75</v>
      </c>
      <c r="G751" s="1">
        <v>4.1</v>
      </c>
      <c r="H751" s="3">
        <v>42139.0</v>
      </c>
      <c r="I751" s="1" t="s">
        <v>6598</v>
      </c>
      <c r="J751" s="1" t="s">
        <v>6599</v>
      </c>
      <c r="K751" s="1" t="s">
        <v>6600</v>
      </c>
      <c r="L751" s="1" t="s">
        <v>6601</v>
      </c>
      <c r="M751" s="1" t="s">
        <v>6602</v>
      </c>
      <c r="N751" s="1" t="s">
        <v>6603</v>
      </c>
      <c r="O751" s="4" t="s">
        <v>6604</v>
      </c>
      <c r="P751" s="4" t="s">
        <v>6605</v>
      </c>
    </row>
    <row r="752">
      <c r="A752" s="1" t="s">
        <v>6606</v>
      </c>
      <c r="B752" s="1" t="s">
        <v>6607</v>
      </c>
      <c r="C752" s="1" t="s">
        <v>5418</v>
      </c>
      <c r="D752" s="1" t="s">
        <v>174</v>
      </c>
      <c r="E752" s="1" t="s">
        <v>5722</v>
      </c>
      <c r="F752" s="2">
        <v>0.12</v>
      </c>
      <c r="G752" s="1">
        <v>4.3</v>
      </c>
      <c r="H752" s="1">
        <v>989.0</v>
      </c>
      <c r="I752" s="1" t="s">
        <v>6608</v>
      </c>
      <c r="J752" s="1" t="s">
        <v>6609</v>
      </c>
      <c r="K752" s="1" t="s">
        <v>6610</v>
      </c>
      <c r="L752" s="1" t="s">
        <v>6611</v>
      </c>
      <c r="M752" s="1" t="s">
        <v>6612</v>
      </c>
      <c r="N752" s="1" t="s">
        <v>6613</v>
      </c>
      <c r="O752" s="4" t="s">
        <v>6614</v>
      </c>
      <c r="P752" s="4" t="s">
        <v>6615</v>
      </c>
    </row>
    <row r="753">
      <c r="A753" s="1" t="s">
        <v>6616</v>
      </c>
      <c r="B753" s="1" t="s">
        <v>6617</v>
      </c>
      <c r="C753" s="1" t="s">
        <v>3301</v>
      </c>
      <c r="D753" s="1" t="s">
        <v>6618</v>
      </c>
      <c r="E753" s="1" t="s">
        <v>6619</v>
      </c>
      <c r="F753" s="2">
        <v>0.54</v>
      </c>
      <c r="G753" s="1">
        <v>4.5</v>
      </c>
      <c r="H753" s="3">
        <v>19624.0</v>
      </c>
      <c r="I753" s="1" t="s">
        <v>6620</v>
      </c>
      <c r="J753" s="1" t="s">
        <v>6621</v>
      </c>
      <c r="K753" s="1" t="s">
        <v>6622</v>
      </c>
      <c r="L753" s="1" t="s">
        <v>6623</v>
      </c>
      <c r="M753" s="1" t="s">
        <v>6624</v>
      </c>
      <c r="N753" s="1" t="s">
        <v>6625</v>
      </c>
      <c r="O753" s="4" t="s">
        <v>6626</v>
      </c>
      <c r="P753" s="4" t="s">
        <v>6627</v>
      </c>
    </row>
    <row r="754">
      <c r="A754" s="1" t="s">
        <v>6628</v>
      </c>
      <c r="B754" s="1" t="s">
        <v>6629</v>
      </c>
      <c r="C754" s="1" t="s">
        <v>6550</v>
      </c>
      <c r="D754" s="1" t="s">
        <v>6630</v>
      </c>
      <c r="E754" s="1" t="s">
        <v>114</v>
      </c>
      <c r="F754" s="2">
        <v>0.43</v>
      </c>
      <c r="G754" s="1">
        <v>4.2</v>
      </c>
      <c r="H754" s="3">
        <v>3201.0</v>
      </c>
      <c r="I754" s="1" t="s">
        <v>6631</v>
      </c>
      <c r="J754" s="1" t="s">
        <v>6632</v>
      </c>
      <c r="K754" s="1" t="s">
        <v>6633</v>
      </c>
      <c r="L754" s="1" t="s">
        <v>6634</v>
      </c>
      <c r="M754" s="1" t="s">
        <v>6635</v>
      </c>
      <c r="N754" s="1" t="s">
        <v>6636</v>
      </c>
      <c r="O754" s="4" t="s">
        <v>6637</v>
      </c>
      <c r="P754" s="4" t="s">
        <v>6638</v>
      </c>
    </row>
    <row r="755">
      <c r="A755" s="1" t="s">
        <v>6639</v>
      </c>
      <c r="B755" s="1" t="s">
        <v>6640</v>
      </c>
      <c r="C755" s="1" t="s">
        <v>6641</v>
      </c>
      <c r="D755" s="1" t="s">
        <v>163</v>
      </c>
      <c r="E755" s="1" t="s">
        <v>324</v>
      </c>
      <c r="F755" s="2">
        <v>0.55</v>
      </c>
      <c r="G755" s="1">
        <v>4.1</v>
      </c>
      <c r="H755" s="3">
        <v>30469.0</v>
      </c>
      <c r="I755" s="1" t="s">
        <v>6642</v>
      </c>
      <c r="J755" s="1" t="s">
        <v>6643</v>
      </c>
      <c r="K755" s="1" t="s">
        <v>6644</v>
      </c>
      <c r="L755" s="1" t="s">
        <v>6645</v>
      </c>
      <c r="M755" s="1" t="s">
        <v>6646</v>
      </c>
      <c r="N755" s="1" t="s">
        <v>6647</v>
      </c>
      <c r="O755" s="4" t="s">
        <v>6648</v>
      </c>
      <c r="P755" s="4" t="s">
        <v>6649</v>
      </c>
    </row>
    <row r="756">
      <c r="A756" s="1" t="s">
        <v>6650</v>
      </c>
      <c r="B756" s="1" t="s">
        <v>6651</v>
      </c>
      <c r="C756" s="1" t="s">
        <v>6652</v>
      </c>
      <c r="D756" s="1" t="s">
        <v>1086</v>
      </c>
      <c r="E756" s="1" t="s">
        <v>114</v>
      </c>
      <c r="F756" s="2">
        <v>0.55</v>
      </c>
      <c r="G756" s="1">
        <v>4.4</v>
      </c>
      <c r="H756" s="3">
        <v>9940.0</v>
      </c>
      <c r="I756" s="1" t="s">
        <v>6653</v>
      </c>
      <c r="J756" s="1" t="s">
        <v>6654</v>
      </c>
      <c r="K756" s="1" t="s">
        <v>6655</v>
      </c>
      <c r="L756" s="1" t="s">
        <v>6656</v>
      </c>
      <c r="M756" s="1" t="s">
        <v>6657</v>
      </c>
      <c r="N756" s="1" t="s">
        <v>6658</v>
      </c>
      <c r="O756" s="4" t="s">
        <v>6659</v>
      </c>
      <c r="P756" s="4" t="s">
        <v>6660</v>
      </c>
    </row>
    <row r="757">
      <c r="A757" s="1" t="s">
        <v>6661</v>
      </c>
      <c r="B757" s="1" t="s">
        <v>6662</v>
      </c>
      <c r="C757" s="1" t="s">
        <v>6663</v>
      </c>
      <c r="D757" s="1" t="s">
        <v>1894</v>
      </c>
      <c r="E757" s="1" t="s">
        <v>114</v>
      </c>
      <c r="F757" s="2">
        <v>0.45</v>
      </c>
      <c r="G757" s="1">
        <v>4.3</v>
      </c>
      <c r="H757" s="3">
        <v>7758.0</v>
      </c>
      <c r="I757" s="1" t="s">
        <v>6664</v>
      </c>
      <c r="J757" s="1" t="s">
        <v>6665</v>
      </c>
      <c r="K757" s="1" t="s">
        <v>6666</v>
      </c>
      <c r="L757" s="1" t="s">
        <v>6667</v>
      </c>
      <c r="M757" s="1" t="s">
        <v>6668</v>
      </c>
      <c r="N757" s="1" t="s">
        <v>6669</v>
      </c>
      <c r="O757" s="4" t="s">
        <v>6670</v>
      </c>
      <c r="P757" s="4" t="s">
        <v>6671</v>
      </c>
    </row>
    <row r="758">
      <c r="A758" s="1" t="s">
        <v>6672</v>
      </c>
      <c r="B758" s="1" t="s">
        <v>6673</v>
      </c>
      <c r="C758" s="1" t="s">
        <v>5848</v>
      </c>
      <c r="D758" s="1" t="s">
        <v>6674</v>
      </c>
      <c r="E758" s="1" t="s">
        <v>1379</v>
      </c>
      <c r="F758" s="2">
        <v>0.36</v>
      </c>
      <c r="G758" s="1">
        <v>4.3</v>
      </c>
      <c r="H758" s="3">
        <v>68409.0</v>
      </c>
      <c r="I758" s="1" t="s">
        <v>6675</v>
      </c>
      <c r="J758" s="1" t="s">
        <v>6676</v>
      </c>
      <c r="K758" s="1" t="s">
        <v>6677</v>
      </c>
      <c r="L758" s="1" t="s">
        <v>6678</v>
      </c>
      <c r="M758" s="1" t="s">
        <v>6679</v>
      </c>
      <c r="N758" s="1" t="s">
        <v>6680</v>
      </c>
      <c r="O758" s="4" t="s">
        <v>6681</v>
      </c>
      <c r="P758" s="4" t="s">
        <v>6682</v>
      </c>
    </row>
    <row r="759">
      <c r="A759" s="1" t="s">
        <v>6683</v>
      </c>
      <c r="B759" s="1" t="s">
        <v>6684</v>
      </c>
      <c r="C759" s="1" t="s">
        <v>6685</v>
      </c>
      <c r="D759" s="1" t="s">
        <v>5882</v>
      </c>
      <c r="E759" s="1" t="s">
        <v>5882</v>
      </c>
      <c r="F759" s="2">
        <v>0.0</v>
      </c>
      <c r="G759" s="1">
        <v>4.3</v>
      </c>
      <c r="H759" s="3">
        <v>3095.0</v>
      </c>
      <c r="I759" s="1" t="s">
        <v>6686</v>
      </c>
      <c r="J759" s="1" t="s">
        <v>6687</v>
      </c>
      <c r="K759" s="1" t="s">
        <v>6688</v>
      </c>
      <c r="L759" s="1" t="s">
        <v>6689</v>
      </c>
      <c r="M759" s="1" t="s">
        <v>6690</v>
      </c>
      <c r="N759" s="1" t="s">
        <v>6691</v>
      </c>
      <c r="O759" s="4" t="s">
        <v>6692</v>
      </c>
      <c r="P759" s="4" t="s">
        <v>6693</v>
      </c>
    </row>
    <row r="760">
      <c r="A760" s="1" t="s">
        <v>6694</v>
      </c>
      <c r="B760" s="1" t="s">
        <v>6695</v>
      </c>
      <c r="C760" s="1" t="s">
        <v>5268</v>
      </c>
      <c r="D760" s="1" t="s">
        <v>102</v>
      </c>
      <c r="E760" s="1" t="s">
        <v>625</v>
      </c>
      <c r="F760" s="2">
        <v>0.8</v>
      </c>
      <c r="G760" s="1">
        <v>4.2</v>
      </c>
      <c r="H760" s="1">
        <v>903.0</v>
      </c>
      <c r="I760" s="1" t="s">
        <v>6696</v>
      </c>
      <c r="J760" s="1" t="s">
        <v>6697</v>
      </c>
      <c r="K760" s="1" t="s">
        <v>6698</v>
      </c>
      <c r="L760" s="1" t="s">
        <v>6699</v>
      </c>
      <c r="M760" s="1" t="s">
        <v>6700</v>
      </c>
      <c r="N760" s="1" t="s">
        <v>6701</v>
      </c>
      <c r="O760" s="4" t="s">
        <v>6702</v>
      </c>
      <c r="P760" s="4" t="s">
        <v>6703</v>
      </c>
    </row>
    <row r="761">
      <c r="A761" s="1" t="s">
        <v>6704</v>
      </c>
      <c r="B761" s="1" t="s">
        <v>6705</v>
      </c>
      <c r="C761" s="1" t="s">
        <v>5479</v>
      </c>
      <c r="D761" s="1" t="s">
        <v>5597</v>
      </c>
      <c r="E761" s="1" t="s">
        <v>6706</v>
      </c>
      <c r="F761" s="2">
        <v>0.28</v>
      </c>
      <c r="G761" s="1">
        <v>4.1</v>
      </c>
      <c r="H761" s="3">
        <v>25771.0</v>
      </c>
      <c r="I761" s="1" t="s">
        <v>6707</v>
      </c>
      <c r="J761" s="1" t="s">
        <v>6708</v>
      </c>
      <c r="K761" s="1" t="s">
        <v>6709</v>
      </c>
      <c r="L761" s="1" t="s">
        <v>6710</v>
      </c>
      <c r="M761" s="1" t="s">
        <v>6711</v>
      </c>
      <c r="N761" s="1" t="s">
        <v>6712</v>
      </c>
      <c r="O761" s="4" t="s">
        <v>6713</v>
      </c>
      <c r="P761" s="4" t="s">
        <v>6714</v>
      </c>
    </row>
    <row r="762">
      <c r="A762" s="1" t="s">
        <v>6715</v>
      </c>
      <c r="B762" s="1" t="s">
        <v>6716</v>
      </c>
      <c r="C762" s="1" t="s">
        <v>3347</v>
      </c>
      <c r="D762" s="1" t="s">
        <v>55</v>
      </c>
      <c r="E762" s="1" t="s">
        <v>114</v>
      </c>
      <c r="F762" s="2">
        <v>0.3</v>
      </c>
      <c r="G762" s="1">
        <v>4.1</v>
      </c>
      <c r="H762" s="1" t="s">
        <v>6717</v>
      </c>
      <c r="I762" s="1" t="s">
        <v>6718</v>
      </c>
      <c r="J762" s="1" t="s">
        <v>6719</v>
      </c>
      <c r="K762" s="1" t="s">
        <v>6720</v>
      </c>
      <c r="L762" s="1" t="s">
        <v>6721</v>
      </c>
      <c r="M762" s="1" t="s">
        <v>6722</v>
      </c>
      <c r="N762" s="1" t="s">
        <v>6723</v>
      </c>
      <c r="O762" s="4" t="s">
        <v>6724</v>
      </c>
      <c r="P762" s="4" t="s">
        <v>6725</v>
      </c>
    </row>
    <row r="763">
      <c r="A763" s="1" t="s">
        <v>6726</v>
      </c>
      <c r="B763" s="1" t="s">
        <v>6727</v>
      </c>
      <c r="C763" s="1" t="s">
        <v>6728</v>
      </c>
      <c r="D763" s="1" t="s">
        <v>2023</v>
      </c>
      <c r="E763" s="1" t="s">
        <v>5420</v>
      </c>
      <c r="F763" s="2">
        <v>0.2</v>
      </c>
      <c r="G763" s="1">
        <v>4.5</v>
      </c>
      <c r="H763" s="3">
        <v>3785.0</v>
      </c>
      <c r="I763" s="1" t="s">
        <v>6729</v>
      </c>
      <c r="J763" s="1" t="s">
        <v>6730</v>
      </c>
      <c r="K763" s="1" t="s">
        <v>6731</v>
      </c>
      <c r="L763" s="1" t="s">
        <v>6732</v>
      </c>
      <c r="M763" s="1" t="s">
        <v>6733</v>
      </c>
      <c r="N763" s="1" t="s">
        <v>6734</v>
      </c>
      <c r="O763" s="4" t="s">
        <v>6735</v>
      </c>
      <c r="P763" s="4" t="s">
        <v>6736</v>
      </c>
    </row>
    <row r="764">
      <c r="A764" s="1" t="s">
        <v>6737</v>
      </c>
      <c r="B764" s="1" t="s">
        <v>6738</v>
      </c>
      <c r="C764" s="1" t="s">
        <v>5418</v>
      </c>
      <c r="D764" s="1" t="s">
        <v>6739</v>
      </c>
      <c r="E764" s="1" t="s">
        <v>6740</v>
      </c>
      <c r="F764" s="2">
        <v>0.14</v>
      </c>
      <c r="G764" s="1">
        <v>4.4</v>
      </c>
      <c r="H764" s="3">
        <v>2866.0</v>
      </c>
      <c r="I764" s="1" t="s">
        <v>6741</v>
      </c>
      <c r="J764" s="1" t="s">
        <v>6742</v>
      </c>
      <c r="K764" s="1" t="s">
        <v>6743</v>
      </c>
      <c r="L764" s="1" t="s">
        <v>6744</v>
      </c>
      <c r="M764" s="1" t="s">
        <v>6745</v>
      </c>
      <c r="N764" s="1" t="s">
        <v>6746</v>
      </c>
      <c r="O764" s="4" t="s">
        <v>6747</v>
      </c>
      <c r="P764" s="4" t="s">
        <v>6748</v>
      </c>
    </row>
    <row r="765">
      <c r="A765" s="1" t="s">
        <v>6749</v>
      </c>
      <c r="B765" s="1" t="s">
        <v>6750</v>
      </c>
      <c r="C765" s="1" t="s">
        <v>5479</v>
      </c>
      <c r="D765" s="1" t="s">
        <v>888</v>
      </c>
      <c r="E765" s="1" t="s">
        <v>479</v>
      </c>
      <c r="F765" s="2">
        <v>0.19</v>
      </c>
      <c r="G765" s="1">
        <v>4.3</v>
      </c>
      <c r="H765" s="3">
        <v>27223.0</v>
      </c>
      <c r="I765" s="1" t="s">
        <v>6751</v>
      </c>
      <c r="J765" s="1" t="s">
        <v>6752</v>
      </c>
      <c r="K765" s="1" t="s">
        <v>6753</v>
      </c>
      <c r="L765" s="1" t="s">
        <v>6754</v>
      </c>
      <c r="M765" s="1" t="s">
        <v>6755</v>
      </c>
      <c r="N765" s="1" t="s">
        <v>6756</v>
      </c>
      <c r="O765" s="4" t="s">
        <v>6757</v>
      </c>
      <c r="P765" s="4" t="s">
        <v>6758</v>
      </c>
    </row>
    <row r="766">
      <c r="A766" s="1" t="s">
        <v>6759</v>
      </c>
      <c r="B766" s="1" t="s">
        <v>6760</v>
      </c>
      <c r="C766" s="1" t="s">
        <v>5193</v>
      </c>
      <c r="D766" s="1" t="s">
        <v>6761</v>
      </c>
      <c r="E766" s="1" t="s">
        <v>6762</v>
      </c>
      <c r="F766" s="2">
        <v>0.56</v>
      </c>
      <c r="G766" s="1">
        <v>4.3</v>
      </c>
      <c r="H766" s="3">
        <v>82356.0</v>
      </c>
      <c r="I766" s="1" t="s">
        <v>6763</v>
      </c>
      <c r="J766" s="1" t="s">
        <v>6764</v>
      </c>
      <c r="K766" s="1" t="s">
        <v>6765</v>
      </c>
      <c r="L766" s="1" t="s">
        <v>6766</v>
      </c>
      <c r="M766" s="1" t="s">
        <v>6767</v>
      </c>
      <c r="N766" s="1" t="s">
        <v>6768</v>
      </c>
      <c r="O766" s="4" t="s">
        <v>6769</v>
      </c>
      <c r="P766" s="4" t="s">
        <v>6770</v>
      </c>
    </row>
    <row r="767">
      <c r="A767" s="1" t="s">
        <v>6771</v>
      </c>
      <c r="B767" s="1" t="s">
        <v>6772</v>
      </c>
      <c r="C767" s="1" t="s">
        <v>6773</v>
      </c>
      <c r="D767" s="1" t="s">
        <v>6774</v>
      </c>
      <c r="E767" s="1" t="s">
        <v>2127</v>
      </c>
      <c r="F767" s="2">
        <v>0.2</v>
      </c>
      <c r="G767" s="1">
        <v>4.3</v>
      </c>
      <c r="H767" s="3">
        <v>5719.0</v>
      </c>
      <c r="I767" s="1" t="s">
        <v>6775</v>
      </c>
      <c r="J767" s="1" t="s">
        <v>6776</v>
      </c>
      <c r="K767" s="1" t="s">
        <v>6777</v>
      </c>
      <c r="L767" s="1" t="s">
        <v>6778</v>
      </c>
      <c r="M767" s="1" t="s">
        <v>6779</v>
      </c>
      <c r="N767" s="1" t="s">
        <v>6780</v>
      </c>
      <c r="O767" s="4" t="s">
        <v>6781</v>
      </c>
      <c r="P767" s="4" t="s">
        <v>6782</v>
      </c>
    </row>
    <row r="768">
      <c r="A768" s="1" t="s">
        <v>4453</v>
      </c>
      <c r="B768" s="1" t="s">
        <v>4454</v>
      </c>
      <c r="C768" s="1" t="s">
        <v>3219</v>
      </c>
      <c r="D768" s="1" t="s">
        <v>236</v>
      </c>
      <c r="E768" s="1" t="s">
        <v>3336</v>
      </c>
      <c r="F768" s="2">
        <v>0.74</v>
      </c>
      <c r="G768" s="1">
        <v>4.0</v>
      </c>
      <c r="H768" s="3">
        <v>26880.0</v>
      </c>
      <c r="I768" s="1" t="s">
        <v>4455</v>
      </c>
      <c r="J768" s="1" t="s">
        <v>4456</v>
      </c>
      <c r="K768" s="1" t="s">
        <v>4457</v>
      </c>
      <c r="L768" s="1" t="s">
        <v>4458</v>
      </c>
      <c r="M768" s="1" t="s">
        <v>4459</v>
      </c>
      <c r="N768" s="1" t="s">
        <v>6783</v>
      </c>
      <c r="O768" s="4" t="s">
        <v>6784</v>
      </c>
      <c r="P768" s="4" t="s">
        <v>6785</v>
      </c>
    </row>
    <row r="769">
      <c r="A769" s="1" t="s">
        <v>6786</v>
      </c>
      <c r="B769" s="1" t="s">
        <v>6787</v>
      </c>
      <c r="C769" s="1" t="s">
        <v>5242</v>
      </c>
      <c r="D769" s="1" t="s">
        <v>114</v>
      </c>
      <c r="E769" s="1" t="s">
        <v>1683</v>
      </c>
      <c r="F769" s="2">
        <v>0.6</v>
      </c>
      <c r="G769" s="1">
        <v>4.3</v>
      </c>
      <c r="H769" s="3">
        <v>1690.0</v>
      </c>
      <c r="I769" s="1" t="s">
        <v>6788</v>
      </c>
      <c r="J769" s="1" t="s">
        <v>6789</v>
      </c>
      <c r="K769" s="1" t="s">
        <v>6790</v>
      </c>
      <c r="L769" s="1" t="s">
        <v>6791</v>
      </c>
      <c r="M769" s="1" t="s">
        <v>6792</v>
      </c>
      <c r="N769" s="1" t="s">
        <v>6793</v>
      </c>
      <c r="O769" s="4" t="s">
        <v>6794</v>
      </c>
      <c r="P769" s="4" t="s">
        <v>6795</v>
      </c>
    </row>
    <row r="770">
      <c r="A770" s="1" t="s">
        <v>312</v>
      </c>
      <c r="B770" s="1" t="s">
        <v>313</v>
      </c>
      <c r="C770" s="1" t="s">
        <v>18</v>
      </c>
      <c r="D770" s="1" t="s">
        <v>102</v>
      </c>
      <c r="E770" s="1" t="s">
        <v>19</v>
      </c>
      <c r="F770" s="2">
        <v>0.25</v>
      </c>
      <c r="G770" s="1">
        <v>4.0</v>
      </c>
      <c r="H770" s="3">
        <v>2766.0</v>
      </c>
      <c r="I770" s="1" t="s">
        <v>314</v>
      </c>
      <c r="J770" s="1" t="s">
        <v>315</v>
      </c>
      <c r="K770" s="1" t="s">
        <v>316</v>
      </c>
      <c r="L770" s="1" t="s">
        <v>317</v>
      </c>
      <c r="M770" s="1" t="s">
        <v>318</v>
      </c>
      <c r="N770" s="1" t="s">
        <v>319</v>
      </c>
      <c r="O770" s="4" t="s">
        <v>6796</v>
      </c>
      <c r="P770" s="4" t="s">
        <v>6797</v>
      </c>
    </row>
    <row r="771">
      <c r="A771" s="1" t="s">
        <v>6798</v>
      </c>
      <c r="B771" s="1" t="s">
        <v>6799</v>
      </c>
      <c r="C771" s="1" t="s">
        <v>6800</v>
      </c>
      <c r="D771" s="1" t="s">
        <v>6801</v>
      </c>
      <c r="E771" s="1" t="s">
        <v>55</v>
      </c>
      <c r="F771" s="2">
        <v>0.66</v>
      </c>
      <c r="G771" s="1">
        <v>4.4</v>
      </c>
      <c r="H771" s="3">
        <v>8372.0</v>
      </c>
      <c r="I771" s="1" t="s">
        <v>6802</v>
      </c>
      <c r="J771" s="1" t="s">
        <v>6803</v>
      </c>
      <c r="K771" s="1" t="s">
        <v>6804</v>
      </c>
      <c r="L771" s="1" t="s">
        <v>6805</v>
      </c>
      <c r="M771" s="1" t="s">
        <v>6806</v>
      </c>
      <c r="N771" s="1" t="s">
        <v>6807</v>
      </c>
      <c r="O771" s="4" t="s">
        <v>6808</v>
      </c>
      <c r="P771" s="4" t="s">
        <v>6809</v>
      </c>
    </row>
    <row r="772">
      <c r="A772" s="1" t="s">
        <v>6810</v>
      </c>
      <c r="B772" s="1" t="s">
        <v>6811</v>
      </c>
      <c r="C772" s="1" t="s">
        <v>5479</v>
      </c>
      <c r="D772" s="1" t="s">
        <v>6812</v>
      </c>
      <c r="E772" s="1" t="s">
        <v>6813</v>
      </c>
      <c r="F772" s="2">
        <v>0.39</v>
      </c>
      <c r="G772" s="1">
        <v>4.0</v>
      </c>
      <c r="H772" s="3">
        <v>7113.0</v>
      </c>
      <c r="I772" s="1" t="s">
        <v>6814</v>
      </c>
      <c r="J772" s="1" t="s">
        <v>6815</v>
      </c>
      <c r="K772" s="1" t="s">
        <v>6816</v>
      </c>
      <c r="L772" s="1" t="s">
        <v>6817</v>
      </c>
      <c r="M772" s="1" t="s">
        <v>6818</v>
      </c>
      <c r="N772" s="1" t="s">
        <v>6819</v>
      </c>
      <c r="O772" s="4" t="s">
        <v>6820</v>
      </c>
      <c r="P772" s="4" t="s">
        <v>6821</v>
      </c>
    </row>
    <row r="773">
      <c r="A773" s="1" t="s">
        <v>333</v>
      </c>
      <c r="B773" s="1" t="s">
        <v>334</v>
      </c>
      <c r="C773" s="1" t="s">
        <v>18</v>
      </c>
      <c r="D773" s="1" t="s">
        <v>102</v>
      </c>
      <c r="E773" s="1" t="s">
        <v>114</v>
      </c>
      <c r="F773" s="2">
        <v>0.7</v>
      </c>
      <c r="G773" s="1">
        <v>4.3</v>
      </c>
      <c r="H773" s="3">
        <v>20850.0</v>
      </c>
      <c r="I773" s="1" t="s">
        <v>335</v>
      </c>
      <c r="J773" s="1" t="s">
        <v>336</v>
      </c>
      <c r="K773" s="1" t="s">
        <v>337</v>
      </c>
      <c r="L773" s="1" t="s">
        <v>338</v>
      </c>
      <c r="M773" s="1" t="s">
        <v>339</v>
      </c>
      <c r="N773" s="1" t="s">
        <v>340</v>
      </c>
      <c r="O773" s="4" t="s">
        <v>341</v>
      </c>
      <c r="P773" s="4" t="s">
        <v>6822</v>
      </c>
    </row>
    <row r="774">
      <c r="A774" s="1" t="s">
        <v>6823</v>
      </c>
      <c r="B774" s="1" t="s">
        <v>6824</v>
      </c>
      <c r="C774" s="1" t="s">
        <v>6586</v>
      </c>
      <c r="D774" s="1" t="s">
        <v>31</v>
      </c>
      <c r="E774" s="1" t="s">
        <v>90</v>
      </c>
      <c r="F774" s="2">
        <v>0.6</v>
      </c>
      <c r="G774" s="1">
        <v>3.3</v>
      </c>
      <c r="H774" s="3">
        <v>2804.0</v>
      </c>
      <c r="I774" s="1" t="s">
        <v>6825</v>
      </c>
      <c r="J774" s="1" t="s">
        <v>6826</v>
      </c>
      <c r="K774" s="1" t="s">
        <v>6827</v>
      </c>
      <c r="L774" s="1" t="s">
        <v>6828</v>
      </c>
      <c r="M774" s="1" t="s">
        <v>6829</v>
      </c>
      <c r="N774" s="1" t="s">
        <v>6830</v>
      </c>
      <c r="O774" s="4" t="s">
        <v>6831</v>
      </c>
      <c r="P774" s="4" t="s">
        <v>6832</v>
      </c>
    </row>
    <row r="775">
      <c r="A775" s="1" t="s">
        <v>6833</v>
      </c>
      <c r="B775" s="1" t="s">
        <v>6834</v>
      </c>
      <c r="C775" s="1" t="s">
        <v>3347</v>
      </c>
      <c r="D775" s="1" t="s">
        <v>324</v>
      </c>
      <c r="E775" s="1" t="s">
        <v>1283</v>
      </c>
      <c r="F775" s="2">
        <v>0.8</v>
      </c>
      <c r="G775" s="1">
        <v>3.7</v>
      </c>
      <c r="H775" s="3">
        <v>1986.0</v>
      </c>
      <c r="I775" s="1" t="s">
        <v>5692</v>
      </c>
      <c r="J775" s="1" t="s">
        <v>6835</v>
      </c>
      <c r="K775" s="1" t="s">
        <v>6836</v>
      </c>
      <c r="L775" s="1" t="s">
        <v>6837</v>
      </c>
      <c r="M775" s="1" t="s">
        <v>6838</v>
      </c>
      <c r="N775" s="1" t="s">
        <v>6839</v>
      </c>
      <c r="O775" s="4" t="s">
        <v>6840</v>
      </c>
      <c r="P775" s="4" t="s">
        <v>6841</v>
      </c>
    </row>
    <row r="776">
      <c r="A776" s="1" t="s">
        <v>6842</v>
      </c>
      <c r="B776" s="1" t="s">
        <v>6843</v>
      </c>
      <c r="C776" s="1" t="s">
        <v>3802</v>
      </c>
      <c r="D776" s="1" t="s">
        <v>399</v>
      </c>
      <c r="E776" s="1" t="s">
        <v>90</v>
      </c>
      <c r="F776" s="2">
        <v>0.8</v>
      </c>
      <c r="G776" s="1">
        <v>4.1</v>
      </c>
      <c r="H776" s="3">
        <v>2451.0</v>
      </c>
      <c r="I776" s="1" t="s">
        <v>3803</v>
      </c>
      <c r="J776" s="1" t="s">
        <v>6844</v>
      </c>
      <c r="K776" s="1" t="s">
        <v>6845</v>
      </c>
      <c r="L776" s="1" t="s">
        <v>6846</v>
      </c>
      <c r="M776" s="1" t="s">
        <v>6847</v>
      </c>
      <c r="N776" s="1" t="s">
        <v>6848</v>
      </c>
      <c r="O776" s="4" t="s">
        <v>6849</v>
      </c>
      <c r="P776" s="4" t="s">
        <v>6850</v>
      </c>
    </row>
    <row r="777">
      <c r="A777" s="1" t="s">
        <v>6851</v>
      </c>
      <c r="B777" s="1" t="s">
        <v>6852</v>
      </c>
      <c r="C777" s="1" t="s">
        <v>5206</v>
      </c>
      <c r="D777" s="1" t="s">
        <v>90</v>
      </c>
      <c r="E777" s="1" t="s">
        <v>78</v>
      </c>
      <c r="F777" s="2">
        <v>0.5</v>
      </c>
      <c r="G777" s="1">
        <v>5.0</v>
      </c>
      <c r="H777" s="1">
        <v>23.0</v>
      </c>
      <c r="I777" s="1" t="s">
        <v>6853</v>
      </c>
      <c r="J777" s="1" t="s">
        <v>6854</v>
      </c>
      <c r="K777" s="1" t="s">
        <v>6855</v>
      </c>
      <c r="L777" s="1" t="s">
        <v>6856</v>
      </c>
      <c r="M777" s="1" t="s">
        <v>6857</v>
      </c>
      <c r="N777" s="1" t="s">
        <v>6858</v>
      </c>
      <c r="O777" s="4" t="s">
        <v>6859</v>
      </c>
      <c r="P777" s="4" t="s">
        <v>6860</v>
      </c>
    </row>
    <row r="778">
      <c r="A778" s="1" t="s">
        <v>6861</v>
      </c>
      <c r="B778" s="1" t="s">
        <v>6862</v>
      </c>
      <c r="C778" s="1" t="s">
        <v>6863</v>
      </c>
      <c r="D778" s="1" t="s">
        <v>6864</v>
      </c>
      <c r="E778" s="1" t="s">
        <v>3000</v>
      </c>
      <c r="F778" s="2">
        <v>0.49</v>
      </c>
      <c r="G778" s="1">
        <v>4.5</v>
      </c>
      <c r="H778" s="3">
        <v>26194.0</v>
      </c>
      <c r="I778" s="1" t="s">
        <v>6865</v>
      </c>
      <c r="J778" s="1" t="s">
        <v>6866</v>
      </c>
      <c r="K778" s="1" t="s">
        <v>6867</v>
      </c>
      <c r="L778" s="1" t="s">
        <v>6868</v>
      </c>
      <c r="M778" s="1" t="s">
        <v>6869</v>
      </c>
      <c r="N778" s="1" t="s">
        <v>6870</v>
      </c>
      <c r="O778" s="4" t="s">
        <v>6871</v>
      </c>
      <c r="P778" s="4" t="s">
        <v>6872</v>
      </c>
    </row>
    <row r="779">
      <c r="A779" s="1" t="s">
        <v>6873</v>
      </c>
      <c r="B779" s="1" t="s">
        <v>6874</v>
      </c>
      <c r="C779" s="1" t="s">
        <v>6875</v>
      </c>
      <c r="D779" s="1" t="s">
        <v>6346</v>
      </c>
      <c r="E779" s="1" t="s">
        <v>6876</v>
      </c>
      <c r="F779" s="2">
        <v>0.2</v>
      </c>
      <c r="G779" s="1">
        <v>3.9</v>
      </c>
      <c r="H779" s="3">
        <v>15783.0</v>
      </c>
      <c r="I779" s="1" t="s">
        <v>6877</v>
      </c>
      <c r="J779" s="1" t="s">
        <v>6878</v>
      </c>
      <c r="K779" s="1" t="s">
        <v>6879</v>
      </c>
      <c r="L779" s="1" t="s">
        <v>6880</v>
      </c>
      <c r="M779" s="1" t="s">
        <v>6881</v>
      </c>
      <c r="N779" s="1" t="s">
        <v>6882</v>
      </c>
      <c r="O779" s="4" t="s">
        <v>6883</v>
      </c>
      <c r="P779" s="4" t="s">
        <v>6884</v>
      </c>
    </row>
    <row r="780">
      <c r="A780" s="1" t="s">
        <v>6885</v>
      </c>
      <c r="B780" s="1" t="s">
        <v>6886</v>
      </c>
      <c r="C780" s="1" t="s">
        <v>6728</v>
      </c>
      <c r="D780" s="1" t="s">
        <v>6887</v>
      </c>
      <c r="E780" s="1" t="s">
        <v>5722</v>
      </c>
      <c r="F780" s="2">
        <v>0.31</v>
      </c>
      <c r="G780" s="1">
        <v>4.4</v>
      </c>
      <c r="H780" s="3">
        <v>8053.0</v>
      </c>
      <c r="I780" s="1" t="s">
        <v>6888</v>
      </c>
      <c r="J780" s="1" t="s">
        <v>6889</v>
      </c>
      <c r="K780" s="1" t="s">
        <v>6890</v>
      </c>
      <c r="L780" s="1" t="s">
        <v>6891</v>
      </c>
      <c r="M780" s="1" t="s">
        <v>6892</v>
      </c>
      <c r="N780" s="1" t="s">
        <v>6893</v>
      </c>
      <c r="O780" s="4" t="s">
        <v>6894</v>
      </c>
      <c r="P780" s="4" t="s">
        <v>6895</v>
      </c>
    </row>
    <row r="781">
      <c r="A781" s="1" t="s">
        <v>6896</v>
      </c>
      <c r="B781" s="1" t="s">
        <v>6897</v>
      </c>
      <c r="C781" s="1" t="s">
        <v>5206</v>
      </c>
      <c r="D781" s="1" t="s">
        <v>19</v>
      </c>
      <c r="E781" s="1" t="s">
        <v>6898</v>
      </c>
      <c r="F781" s="2">
        <v>0.66</v>
      </c>
      <c r="G781" s="1">
        <v>4.1</v>
      </c>
      <c r="H781" s="3">
        <v>2809.0</v>
      </c>
      <c r="I781" s="1" t="s">
        <v>6899</v>
      </c>
      <c r="J781" s="1" t="s">
        <v>6900</v>
      </c>
      <c r="K781" s="1" t="s">
        <v>6901</v>
      </c>
      <c r="L781" s="1" t="s">
        <v>6902</v>
      </c>
      <c r="M781" s="1" t="s">
        <v>6903</v>
      </c>
      <c r="N781" s="1" t="s">
        <v>6904</v>
      </c>
      <c r="O781" s="4" t="s">
        <v>6905</v>
      </c>
      <c r="P781" s="4" t="s">
        <v>6906</v>
      </c>
    </row>
    <row r="782">
      <c r="A782" s="1" t="s">
        <v>6907</v>
      </c>
      <c r="B782" s="1" t="s">
        <v>6908</v>
      </c>
      <c r="C782" s="1" t="s">
        <v>3347</v>
      </c>
      <c r="D782" s="1" t="s">
        <v>547</v>
      </c>
      <c r="E782" s="1" t="s">
        <v>717</v>
      </c>
      <c r="F782" s="2">
        <v>0.85</v>
      </c>
      <c r="G782" s="1">
        <v>3.6</v>
      </c>
      <c r="H782" s="3">
        <v>25910.0</v>
      </c>
      <c r="I782" s="1" t="s">
        <v>6909</v>
      </c>
      <c r="J782" s="1" t="s">
        <v>6910</v>
      </c>
      <c r="K782" s="1" t="s">
        <v>6911</v>
      </c>
      <c r="L782" s="1" t="s">
        <v>6912</v>
      </c>
      <c r="M782" s="1" t="s">
        <v>6913</v>
      </c>
      <c r="N782" s="1" t="s">
        <v>6914</v>
      </c>
      <c r="O782" s="4" t="s">
        <v>6915</v>
      </c>
      <c r="P782" s="4" t="s">
        <v>6916</v>
      </c>
    </row>
    <row r="783">
      <c r="A783" s="1" t="s">
        <v>6917</v>
      </c>
      <c r="B783" s="1" t="s">
        <v>6918</v>
      </c>
      <c r="C783" s="1" t="s">
        <v>5218</v>
      </c>
      <c r="D783" s="1" t="s">
        <v>2057</v>
      </c>
      <c r="E783" s="1" t="s">
        <v>479</v>
      </c>
      <c r="F783" s="2">
        <v>0.85</v>
      </c>
      <c r="G783" s="1">
        <v>3.8</v>
      </c>
      <c r="H783" s="3">
        <v>1173.0</v>
      </c>
      <c r="I783" s="1" t="s">
        <v>6919</v>
      </c>
      <c r="J783" s="1" t="s">
        <v>6920</v>
      </c>
      <c r="K783" s="1" t="s">
        <v>6921</v>
      </c>
      <c r="L783" s="1" t="s">
        <v>6922</v>
      </c>
      <c r="M783" s="1" t="s">
        <v>6923</v>
      </c>
      <c r="N783" s="1" t="s">
        <v>6924</v>
      </c>
      <c r="O783" s="4" t="s">
        <v>6925</v>
      </c>
      <c r="P783" s="4" t="s">
        <v>6926</v>
      </c>
    </row>
    <row r="784">
      <c r="A784" s="1" t="s">
        <v>6927</v>
      </c>
      <c r="B784" s="1" t="s">
        <v>6928</v>
      </c>
      <c r="C784" s="1" t="s">
        <v>5242</v>
      </c>
      <c r="D784" s="1" t="s">
        <v>1894</v>
      </c>
      <c r="E784" s="1" t="s">
        <v>324</v>
      </c>
      <c r="F784" s="2">
        <v>0.73</v>
      </c>
      <c r="G784" s="1">
        <v>3.6</v>
      </c>
      <c r="H784" s="3">
        <v>6422.0</v>
      </c>
      <c r="I784" s="1" t="s">
        <v>6929</v>
      </c>
      <c r="J784" s="1" t="s">
        <v>6930</v>
      </c>
      <c r="K784" s="1" t="s">
        <v>6931</v>
      </c>
      <c r="L784" s="1" t="s">
        <v>6932</v>
      </c>
      <c r="M784" s="1" t="s">
        <v>6933</v>
      </c>
      <c r="N784" s="1" t="s">
        <v>6934</v>
      </c>
      <c r="O784" s="4" t="s">
        <v>6935</v>
      </c>
      <c r="P784" s="4" t="s">
        <v>6936</v>
      </c>
    </row>
    <row r="785">
      <c r="A785" s="1" t="s">
        <v>6937</v>
      </c>
      <c r="B785" s="1" t="s">
        <v>6938</v>
      </c>
      <c r="C785" s="1" t="s">
        <v>6266</v>
      </c>
      <c r="D785" s="1" t="s">
        <v>2396</v>
      </c>
      <c r="E785" s="1" t="s">
        <v>399</v>
      </c>
      <c r="F785" s="2">
        <v>0.1</v>
      </c>
      <c r="G785" s="1">
        <v>4.2</v>
      </c>
      <c r="H785" s="1">
        <v>241.0</v>
      </c>
      <c r="I785" s="1" t="s">
        <v>6939</v>
      </c>
      <c r="J785" s="1" t="s">
        <v>6940</v>
      </c>
      <c r="K785" s="1" t="s">
        <v>6941</v>
      </c>
      <c r="L785" s="1" t="s">
        <v>6942</v>
      </c>
      <c r="M785" s="1" t="s">
        <v>6943</v>
      </c>
      <c r="N785" s="1" t="s">
        <v>6944</v>
      </c>
      <c r="O785" s="4" t="s">
        <v>6945</v>
      </c>
      <c r="P785" s="4" t="s">
        <v>6946</v>
      </c>
    </row>
    <row r="786">
      <c r="A786" s="1" t="s">
        <v>322</v>
      </c>
      <c r="B786" s="1" t="s">
        <v>323</v>
      </c>
      <c r="C786" s="1" t="s">
        <v>18</v>
      </c>
      <c r="D786" s="1" t="s">
        <v>235</v>
      </c>
      <c r="E786" s="1" t="s">
        <v>324</v>
      </c>
      <c r="F786" s="2">
        <v>0.51</v>
      </c>
      <c r="G786" s="1">
        <v>4.4</v>
      </c>
      <c r="H786" s="1">
        <v>184.0</v>
      </c>
      <c r="I786" s="1" t="s">
        <v>325</v>
      </c>
      <c r="J786" s="1" t="s">
        <v>326</v>
      </c>
      <c r="K786" s="1" t="s">
        <v>327</v>
      </c>
      <c r="L786" s="1" t="s">
        <v>328</v>
      </c>
      <c r="M786" s="1" t="s">
        <v>329</v>
      </c>
      <c r="N786" s="1" t="s">
        <v>330</v>
      </c>
      <c r="O786" s="4" t="s">
        <v>6947</v>
      </c>
      <c r="P786" s="4" t="s">
        <v>6948</v>
      </c>
    </row>
    <row r="787">
      <c r="A787" s="1" t="s">
        <v>6949</v>
      </c>
      <c r="B787" s="1" t="s">
        <v>6950</v>
      </c>
      <c r="C787" s="1" t="s">
        <v>3347</v>
      </c>
      <c r="D787" s="1" t="s">
        <v>888</v>
      </c>
      <c r="E787" s="1" t="s">
        <v>730</v>
      </c>
      <c r="F787" s="2">
        <v>0.57</v>
      </c>
      <c r="G787" s="1">
        <v>3.8</v>
      </c>
      <c r="H787" s="3">
        <v>14629.0</v>
      </c>
      <c r="I787" s="1" t="s">
        <v>6951</v>
      </c>
      <c r="J787" s="1" t="s">
        <v>6952</v>
      </c>
      <c r="K787" s="1" t="s">
        <v>6953</v>
      </c>
      <c r="L787" s="1" t="s">
        <v>6954</v>
      </c>
      <c r="M787" s="1" t="s">
        <v>6955</v>
      </c>
      <c r="N787" s="1" t="s">
        <v>6956</v>
      </c>
      <c r="O787" s="4" t="s">
        <v>6957</v>
      </c>
      <c r="P787" s="4" t="s">
        <v>6958</v>
      </c>
    </row>
    <row r="788">
      <c r="A788" s="1" t="s">
        <v>6959</v>
      </c>
      <c r="B788" s="1" t="s">
        <v>6960</v>
      </c>
      <c r="C788" s="1" t="s">
        <v>5756</v>
      </c>
      <c r="D788" s="1" t="s">
        <v>599</v>
      </c>
      <c r="E788" s="1" t="s">
        <v>114</v>
      </c>
      <c r="F788" s="2">
        <v>0.77</v>
      </c>
      <c r="G788" s="1">
        <v>4.2</v>
      </c>
      <c r="H788" s="3">
        <v>1528.0</v>
      </c>
      <c r="I788" s="1" t="s">
        <v>6961</v>
      </c>
      <c r="J788" s="1" t="s">
        <v>6962</v>
      </c>
      <c r="K788" s="1" t="s">
        <v>6963</v>
      </c>
      <c r="L788" s="1" t="s">
        <v>6964</v>
      </c>
      <c r="M788" s="1" t="s">
        <v>6965</v>
      </c>
      <c r="N788" s="1" t="s">
        <v>6966</v>
      </c>
      <c r="O788" s="4" t="s">
        <v>6967</v>
      </c>
      <c r="P788" s="4" t="s">
        <v>6968</v>
      </c>
    </row>
    <row r="789">
      <c r="A789" s="1" t="s">
        <v>6969</v>
      </c>
      <c r="B789" s="1" t="s">
        <v>6970</v>
      </c>
      <c r="C789" s="1" t="s">
        <v>6971</v>
      </c>
      <c r="D789" s="1" t="s">
        <v>2668</v>
      </c>
      <c r="E789" s="1" t="s">
        <v>90</v>
      </c>
      <c r="F789" s="2">
        <v>0.76</v>
      </c>
      <c r="G789" s="1">
        <v>4.3</v>
      </c>
      <c r="H789" s="3">
        <v>15032.0</v>
      </c>
      <c r="I789" s="1" t="s">
        <v>6972</v>
      </c>
      <c r="J789" s="1" t="s">
        <v>6973</v>
      </c>
      <c r="K789" s="1" t="s">
        <v>6974</v>
      </c>
      <c r="L789" s="1" t="s">
        <v>6975</v>
      </c>
      <c r="M789" s="1" t="s">
        <v>6976</v>
      </c>
      <c r="N789" s="1" t="s">
        <v>6977</v>
      </c>
      <c r="O789" s="4" t="s">
        <v>6978</v>
      </c>
      <c r="P789" s="4" t="s">
        <v>6979</v>
      </c>
    </row>
    <row r="790">
      <c r="A790" s="1" t="s">
        <v>6980</v>
      </c>
      <c r="B790" s="1" t="s">
        <v>6981</v>
      </c>
      <c r="C790" s="1" t="s">
        <v>6982</v>
      </c>
      <c r="D790" s="1" t="s">
        <v>1086</v>
      </c>
      <c r="E790" s="1" t="s">
        <v>935</v>
      </c>
      <c r="F790" s="2">
        <v>0.44</v>
      </c>
      <c r="G790" s="1">
        <v>4.4</v>
      </c>
      <c r="H790" s="3">
        <v>69585.0</v>
      </c>
      <c r="I790" s="1" t="s">
        <v>6983</v>
      </c>
      <c r="J790" s="1" t="s">
        <v>6984</v>
      </c>
      <c r="K790" s="1" t="s">
        <v>6985</v>
      </c>
      <c r="L790" s="1" t="s">
        <v>6986</v>
      </c>
      <c r="M790" s="1" t="s">
        <v>6987</v>
      </c>
      <c r="N790" s="1" t="s">
        <v>6988</v>
      </c>
      <c r="O790" s="4" t="s">
        <v>6989</v>
      </c>
      <c r="P790" s="4" t="s">
        <v>6990</v>
      </c>
    </row>
    <row r="791">
      <c r="A791" s="1" t="s">
        <v>6991</v>
      </c>
      <c r="B791" s="1" t="s">
        <v>6992</v>
      </c>
      <c r="C791" s="1" t="s">
        <v>6993</v>
      </c>
      <c r="D791" s="1" t="s">
        <v>1415</v>
      </c>
      <c r="E791" s="1" t="s">
        <v>6994</v>
      </c>
      <c r="F791" s="2">
        <v>0.51</v>
      </c>
      <c r="G791" s="1">
        <v>4.1</v>
      </c>
      <c r="H791" s="3">
        <v>14371.0</v>
      </c>
      <c r="I791" s="1" t="s">
        <v>6995</v>
      </c>
      <c r="J791" s="1" t="s">
        <v>6996</v>
      </c>
      <c r="K791" s="1" t="s">
        <v>6997</v>
      </c>
      <c r="L791" s="1" t="s">
        <v>6998</v>
      </c>
      <c r="M791" s="1" t="s">
        <v>6999</v>
      </c>
      <c r="N791" s="1" t="s">
        <v>7000</v>
      </c>
      <c r="O791" s="4" t="s">
        <v>7001</v>
      </c>
      <c r="P791" s="4" t="s">
        <v>7002</v>
      </c>
    </row>
    <row r="792">
      <c r="A792" s="1" t="s">
        <v>7003</v>
      </c>
      <c r="B792" s="1" t="s">
        <v>7004</v>
      </c>
      <c r="C792" s="1" t="s">
        <v>6728</v>
      </c>
      <c r="D792" s="1" t="s">
        <v>7005</v>
      </c>
      <c r="E792" s="1" t="s">
        <v>7006</v>
      </c>
      <c r="F792" s="2">
        <v>0.22</v>
      </c>
      <c r="G792" s="1">
        <v>4.4</v>
      </c>
      <c r="H792" s="3">
        <v>3182.0</v>
      </c>
      <c r="I792" s="1" t="s">
        <v>7007</v>
      </c>
      <c r="J792" s="1" t="s">
        <v>7008</v>
      </c>
      <c r="K792" s="1" t="s">
        <v>7009</v>
      </c>
      <c r="L792" s="1" t="s">
        <v>7010</v>
      </c>
      <c r="M792" s="1" t="s">
        <v>7011</v>
      </c>
      <c r="N792" s="1" t="s">
        <v>7012</v>
      </c>
      <c r="O792" s="4" t="s">
        <v>7013</v>
      </c>
      <c r="P792" s="4" t="s">
        <v>7014</v>
      </c>
    </row>
    <row r="793">
      <c r="A793" s="1" t="s">
        <v>7015</v>
      </c>
      <c r="B793" s="1" t="s">
        <v>7016</v>
      </c>
      <c r="C793" s="1" t="s">
        <v>5206</v>
      </c>
      <c r="D793" s="1" t="s">
        <v>5194</v>
      </c>
      <c r="E793" s="1" t="s">
        <v>7017</v>
      </c>
      <c r="F793" s="2">
        <v>0.51</v>
      </c>
      <c r="G793" s="1">
        <v>4.4</v>
      </c>
      <c r="H793" s="3">
        <v>25886.0</v>
      </c>
      <c r="I793" s="1" t="s">
        <v>7018</v>
      </c>
      <c r="J793" s="1" t="s">
        <v>7019</v>
      </c>
      <c r="K793" s="1" t="s">
        <v>7020</v>
      </c>
      <c r="L793" s="1" t="s">
        <v>7021</v>
      </c>
      <c r="M793" s="1" t="s">
        <v>7022</v>
      </c>
      <c r="N793" s="1" t="s">
        <v>7023</v>
      </c>
      <c r="O793" s="4" t="s">
        <v>7024</v>
      </c>
      <c r="P793" s="4" t="s">
        <v>7025</v>
      </c>
    </row>
    <row r="794">
      <c r="A794" s="1" t="s">
        <v>7026</v>
      </c>
      <c r="B794" s="1" t="s">
        <v>7027</v>
      </c>
      <c r="C794" s="1" t="s">
        <v>5268</v>
      </c>
      <c r="D794" s="1" t="s">
        <v>378</v>
      </c>
      <c r="E794" s="1" t="s">
        <v>324</v>
      </c>
      <c r="F794" s="2">
        <v>0.7</v>
      </c>
      <c r="G794" s="1">
        <v>4.4</v>
      </c>
      <c r="H794" s="3">
        <v>4736.0</v>
      </c>
      <c r="I794" s="1" t="s">
        <v>7028</v>
      </c>
      <c r="J794" s="1" t="s">
        <v>7029</v>
      </c>
      <c r="K794" s="1" t="s">
        <v>7030</v>
      </c>
      <c r="L794" s="1" t="s">
        <v>7031</v>
      </c>
      <c r="M794" s="1" t="s">
        <v>7032</v>
      </c>
      <c r="N794" s="1" t="s">
        <v>7033</v>
      </c>
      <c r="O794" s="4" t="s">
        <v>7034</v>
      </c>
      <c r="P794" s="4" t="s">
        <v>7035</v>
      </c>
    </row>
    <row r="795">
      <c r="A795" s="1" t="s">
        <v>7036</v>
      </c>
      <c r="B795" s="1" t="s">
        <v>7037</v>
      </c>
      <c r="C795" s="1" t="s">
        <v>5500</v>
      </c>
      <c r="D795" s="1" t="s">
        <v>7038</v>
      </c>
      <c r="E795" s="1" t="s">
        <v>7039</v>
      </c>
      <c r="F795" s="2">
        <v>0.24</v>
      </c>
      <c r="G795" s="1">
        <v>4.4</v>
      </c>
      <c r="H795" s="3">
        <v>73005.0</v>
      </c>
      <c r="I795" s="1" t="s">
        <v>7040</v>
      </c>
      <c r="J795" s="1" t="s">
        <v>7041</v>
      </c>
      <c r="K795" s="1" t="s">
        <v>7042</v>
      </c>
      <c r="L795" s="1" t="s">
        <v>7043</v>
      </c>
      <c r="M795" s="1" t="s">
        <v>7044</v>
      </c>
      <c r="N795" s="1" t="s">
        <v>7045</v>
      </c>
      <c r="O795" s="4" t="s">
        <v>7046</v>
      </c>
      <c r="P795" s="4" t="s">
        <v>7047</v>
      </c>
    </row>
    <row r="796">
      <c r="A796" s="1" t="s">
        <v>7048</v>
      </c>
      <c r="B796" s="1" t="s">
        <v>7049</v>
      </c>
      <c r="C796" s="1" t="s">
        <v>7050</v>
      </c>
      <c r="D796" s="1" t="s">
        <v>2587</v>
      </c>
      <c r="E796" s="1" t="s">
        <v>7051</v>
      </c>
      <c r="F796" s="2">
        <v>0.23</v>
      </c>
      <c r="G796" s="1">
        <v>4.3</v>
      </c>
      <c r="H796" s="3">
        <v>20398.0</v>
      </c>
      <c r="I796" s="1" t="s">
        <v>7052</v>
      </c>
      <c r="J796" s="1" t="s">
        <v>7053</v>
      </c>
      <c r="K796" s="1" t="s">
        <v>7054</v>
      </c>
      <c r="L796" s="1" t="s">
        <v>7055</v>
      </c>
      <c r="M796" s="1" t="s">
        <v>7056</v>
      </c>
      <c r="N796" s="1" t="s">
        <v>7057</v>
      </c>
      <c r="O796" s="4" t="s">
        <v>7058</v>
      </c>
      <c r="P796" s="4" t="s">
        <v>7059</v>
      </c>
    </row>
    <row r="797">
      <c r="A797" s="1" t="s">
        <v>7060</v>
      </c>
      <c r="B797" s="1" t="s">
        <v>7061</v>
      </c>
      <c r="C797" s="1" t="s">
        <v>6550</v>
      </c>
      <c r="D797" s="1" t="s">
        <v>90</v>
      </c>
      <c r="E797" s="1" t="s">
        <v>142</v>
      </c>
      <c r="F797" s="2">
        <v>0.38</v>
      </c>
      <c r="G797" s="1">
        <v>4.3</v>
      </c>
      <c r="H797" s="3">
        <v>2125.0</v>
      </c>
      <c r="I797" s="1" t="s">
        <v>7062</v>
      </c>
      <c r="J797" s="1" t="s">
        <v>7063</v>
      </c>
      <c r="K797" s="1" t="s">
        <v>7064</v>
      </c>
      <c r="L797" s="1" t="s">
        <v>7065</v>
      </c>
      <c r="M797" s="1" t="s">
        <v>7066</v>
      </c>
      <c r="N797" s="1" t="s">
        <v>7067</v>
      </c>
      <c r="O797" s="4" t="s">
        <v>7068</v>
      </c>
      <c r="P797" s="4" t="s">
        <v>7069</v>
      </c>
    </row>
    <row r="798">
      <c r="A798" s="1" t="s">
        <v>7070</v>
      </c>
      <c r="B798" s="1" t="s">
        <v>7071</v>
      </c>
      <c r="C798" s="1" t="s">
        <v>6652</v>
      </c>
      <c r="D798" s="1" t="s">
        <v>1086</v>
      </c>
      <c r="E798" s="1" t="s">
        <v>114</v>
      </c>
      <c r="F798" s="2">
        <v>0.55</v>
      </c>
      <c r="G798" s="1">
        <v>4.3</v>
      </c>
      <c r="H798" s="3">
        <v>11330.0</v>
      </c>
      <c r="I798" s="1" t="s">
        <v>7072</v>
      </c>
      <c r="J798" s="1" t="s">
        <v>7073</v>
      </c>
      <c r="K798" s="1" t="s">
        <v>7074</v>
      </c>
      <c r="L798" s="1" t="s">
        <v>7075</v>
      </c>
      <c r="M798" s="1" t="s">
        <v>7076</v>
      </c>
      <c r="N798" s="1" t="s">
        <v>7077</v>
      </c>
      <c r="O798" s="4" t="s">
        <v>6659</v>
      </c>
      <c r="P798" s="4" t="s">
        <v>7078</v>
      </c>
    </row>
    <row r="799">
      <c r="A799" s="1" t="s">
        <v>7079</v>
      </c>
      <c r="B799" s="1" t="s">
        <v>7080</v>
      </c>
      <c r="C799" s="1" t="s">
        <v>7081</v>
      </c>
      <c r="D799" s="1" t="s">
        <v>114</v>
      </c>
      <c r="E799" s="1" t="s">
        <v>324</v>
      </c>
      <c r="F799" s="2">
        <v>0.5</v>
      </c>
      <c r="G799" s="1">
        <v>4.2</v>
      </c>
      <c r="H799" s="3">
        <v>27441.0</v>
      </c>
      <c r="I799" s="1" t="s">
        <v>7082</v>
      </c>
      <c r="J799" s="1" t="s">
        <v>7083</v>
      </c>
      <c r="K799" s="1" t="s">
        <v>7084</v>
      </c>
      <c r="L799" s="1" t="s">
        <v>7085</v>
      </c>
      <c r="M799" s="1" t="s">
        <v>7086</v>
      </c>
      <c r="N799" s="1" t="s">
        <v>7087</v>
      </c>
      <c r="O799" s="4" t="s">
        <v>7088</v>
      </c>
      <c r="P799" s="4" t="s">
        <v>7089</v>
      </c>
    </row>
    <row r="800">
      <c r="A800" s="1" t="s">
        <v>7090</v>
      </c>
      <c r="B800" s="1" t="s">
        <v>7091</v>
      </c>
      <c r="C800" s="1" t="s">
        <v>4788</v>
      </c>
      <c r="D800" s="1" t="s">
        <v>7092</v>
      </c>
      <c r="E800" s="1" t="s">
        <v>102</v>
      </c>
      <c r="F800" s="2">
        <v>0.77</v>
      </c>
      <c r="G800" s="1">
        <v>4.3</v>
      </c>
      <c r="H800" s="1">
        <v>255.0</v>
      </c>
      <c r="I800" s="1" t="s">
        <v>7093</v>
      </c>
      <c r="J800" s="1" t="s">
        <v>7094</v>
      </c>
      <c r="K800" s="1" t="s">
        <v>7095</v>
      </c>
      <c r="L800" s="1" t="s">
        <v>7096</v>
      </c>
      <c r="M800" s="1" t="s">
        <v>7097</v>
      </c>
      <c r="N800" s="1" t="s">
        <v>7098</v>
      </c>
      <c r="O800" s="4" t="s">
        <v>7099</v>
      </c>
      <c r="P800" s="4" t="s">
        <v>7100</v>
      </c>
    </row>
    <row r="801">
      <c r="A801" s="1" t="s">
        <v>7101</v>
      </c>
      <c r="B801" s="1" t="s">
        <v>7102</v>
      </c>
      <c r="C801" s="1" t="s">
        <v>5206</v>
      </c>
      <c r="D801" s="1" t="s">
        <v>163</v>
      </c>
      <c r="E801" s="1" t="s">
        <v>625</v>
      </c>
      <c r="F801" s="2">
        <v>0.4</v>
      </c>
      <c r="G801" s="1">
        <v>4.2</v>
      </c>
      <c r="H801" s="3">
        <v>23174.0</v>
      </c>
      <c r="I801" s="1" t="s">
        <v>7103</v>
      </c>
      <c r="J801" s="1" t="s">
        <v>7104</v>
      </c>
      <c r="K801" s="1" t="s">
        <v>7105</v>
      </c>
      <c r="L801" s="1" t="s">
        <v>7106</v>
      </c>
      <c r="M801" s="1" t="s">
        <v>7107</v>
      </c>
      <c r="N801" s="1" t="s">
        <v>7108</v>
      </c>
      <c r="O801" s="4" t="s">
        <v>7109</v>
      </c>
      <c r="P801" s="4" t="s">
        <v>7110</v>
      </c>
    </row>
    <row r="802">
      <c r="A802" s="1" t="s">
        <v>7111</v>
      </c>
      <c r="B802" s="1" t="s">
        <v>7112</v>
      </c>
      <c r="C802" s="1" t="s">
        <v>5404</v>
      </c>
      <c r="D802" s="1" t="s">
        <v>7113</v>
      </c>
      <c r="E802" s="1" t="s">
        <v>55</v>
      </c>
      <c r="F802" s="2">
        <v>0.32</v>
      </c>
      <c r="G802" s="1">
        <v>3.8</v>
      </c>
      <c r="H802" s="3">
        <v>20218.0</v>
      </c>
      <c r="I802" s="1" t="s">
        <v>7114</v>
      </c>
      <c r="J802" s="1" t="s">
        <v>7115</v>
      </c>
      <c r="K802" s="1" t="s">
        <v>7116</v>
      </c>
      <c r="L802" s="1" t="s">
        <v>7117</v>
      </c>
      <c r="M802" s="1" t="s">
        <v>7118</v>
      </c>
      <c r="N802" s="1" t="s">
        <v>7119</v>
      </c>
      <c r="O802" s="4" t="s">
        <v>7120</v>
      </c>
      <c r="P802" s="4" t="s">
        <v>7121</v>
      </c>
    </row>
    <row r="803">
      <c r="A803" s="1" t="s">
        <v>7122</v>
      </c>
      <c r="B803" s="1" t="s">
        <v>7123</v>
      </c>
      <c r="C803" s="1" t="s">
        <v>7124</v>
      </c>
      <c r="D803" s="1" t="s">
        <v>611</v>
      </c>
      <c r="E803" s="1" t="s">
        <v>7125</v>
      </c>
      <c r="F803" s="2">
        <v>0.44</v>
      </c>
      <c r="G803" s="1">
        <v>4.3</v>
      </c>
      <c r="H803" s="3">
        <v>11074.0</v>
      </c>
      <c r="I803" s="1" t="s">
        <v>7126</v>
      </c>
      <c r="J803" s="1" t="s">
        <v>7127</v>
      </c>
      <c r="K803" s="1" t="s">
        <v>7128</v>
      </c>
      <c r="L803" s="1" t="s">
        <v>7129</v>
      </c>
      <c r="M803" s="1" t="s">
        <v>7130</v>
      </c>
      <c r="N803" s="1" t="s">
        <v>7131</v>
      </c>
      <c r="O803" s="4" t="s">
        <v>7132</v>
      </c>
      <c r="P803" s="4" t="s">
        <v>7133</v>
      </c>
    </row>
    <row r="804">
      <c r="A804" s="1" t="s">
        <v>343</v>
      </c>
      <c r="B804" s="1" t="s">
        <v>344</v>
      </c>
      <c r="C804" s="1" t="s">
        <v>18</v>
      </c>
      <c r="D804" s="1" t="s">
        <v>31</v>
      </c>
      <c r="E804" s="1" t="s">
        <v>345</v>
      </c>
      <c r="F804" s="2">
        <v>0.73</v>
      </c>
      <c r="G804" s="1">
        <v>4.5</v>
      </c>
      <c r="H804" s="3">
        <v>74976.0</v>
      </c>
      <c r="I804" s="1" t="s">
        <v>346</v>
      </c>
      <c r="J804" s="1" t="s">
        <v>347</v>
      </c>
      <c r="K804" s="1" t="s">
        <v>348</v>
      </c>
      <c r="L804" s="1" t="s">
        <v>349</v>
      </c>
      <c r="M804" s="1" t="s">
        <v>350</v>
      </c>
      <c r="N804" s="1" t="s">
        <v>351</v>
      </c>
      <c r="O804" s="4" t="s">
        <v>7134</v>
      </c>
      <c r="P804" s="4" t="s">
        <v>7135</v>
      </c>
    </row>
    <row r="805">
      <c r="A805" s="1" t="s">
        <v>7136</v>
      </c>
      <c r="B805" s="1" t="s">
        <v>7137</v>
      </c>
      <c r="C805" s="1" t="s">
        <v>7138</v>
      </c>
      <c r="D805" s="1" t="s">
        <v>77</v>
      </c>
      <c r="E805" s="1" t="s">
        <v>90</v>
      </c>
      <c r="F805" s="2">
        <v>0.7</v>
      </c>
      <c r="G805" s="1">
        <v>4.1</v>
      </c>
      <c r="H805" s="3">
        <v>25607.0</v>
      </c>
      <c r="I805" s="1" t="s">
        <v>7139</v>
      </c>
      <c r="J805" s="1" t="s">
        <v>7140</v>
      </c>
      <c r="K805" s="1" t="s">
        <v>7141</v>
      </c>
      <c r="L805" s="1" t="s">
        <v>7142</v>
      </c>
      <c r="M805" s="1" t="s">
        <v>7143</v>
      </c>
      <c r="N805" s="1" t="s">
        <v>7144</v>
      </c>
      <c r="O805" s="4" t="s">
        <v>7145</v>
      </c>
      <c r="P805" s="4" t="s">
        <v>7146</v>
      </c>
    </row>
    <row r="806">
      <c r="A806" s="1" t="s">
        <v>7147</v>
      </c>
      <c r="B806" s="1" t="s">
        <v>7148</v>
      </c>
      <c r="C806" s="1" t="s">
        <v>5924</v>
      </c>
      <c r="D806" s="1" t="s">
        <v>236</v>
      </c>
      <c r="E806" s="1" t="s">
        <v>7149</v>
      </c>
      <c r="F806" s="2">
        <v>0.64</v>
      </c>
      <c r="G806" s="1">
        <v>4.2</v>
      </c>
      <c r="H806" s="3">
        <v>41226.0</v>
      </c>
      <c r="I806" s="1" t="s">
        <v>7150</v>
      </c>
      <c r="J806" s="1" t="s">
        <v>7151</v>
      </c>
      <c r="K806" s="1" t="s">
        <v>7152</v>
      </c>
      <c r="L806" s="1" t="s">
        <v>7153</v>
      </c>
      <c r="M806" s="1" t="s">
        <v>7154</v>
      </c>
      <c r="N806" s="1" t="s">
        <v>7155</v>
      </c>
      <c r="O806" s="4" t="s">
        <v>7156</v>
      </c>
      <c r="P806" s="4" t="s">
        <v>7157</v>
      </c>
    </row>
    <row r="807">
      <c r="A807" s="1" t="s">
        <v>7158</v>
      </c>
      <c r="B807" s="1" t="s">
        <v>7159</v>
      </c>
      <c r="C807" s="1" t="s">
        <v>7160</v>
      </c>
      <c r="D807" s="1" t="s">
        <v>7161</v>
      </c>
      <c r="E807" s="1" t="s">
        <v>114</v>
      </c>
      <c r="F807" s="2">
        <v>0.57</v>
      </c>
      <c r="G807" s="1">
        <v>4.0</v>
      </c>
      <c r="H807" s="3">
        <v>2581.0</v>
      </c>
      <c r="I807" s="1" t="s">
        <v>7162</v>
      </c>
      <c r="J807" s="1" t="s">
        <v>7163</v>
      </c>
      <c r="K807" s="1" t="s">
        <v>7164</v>
      </c>
      <c r="L807" s="1" t="s">
        <v>7165</v>
      </c>
      <c r="M807" s="1" t="s">
        <v>7166</v>
      </c>
      <c r="N807" s="1" t="s">
        <v>7167</v>
      </c>
      <c r="O807" s="4" t="s">
        <v>7168</v>
      </c>
      <c r="P807" s="4" t="s">
        <v>7169</v>
      </c>
    </row>
    <row r="808">
      <c r="A808" s="1" t="s">
        <v>7170</v>
      </c>
      <c r="B808" s="1" t="s">
        <v>7171</v>
      </c>
      <c r="C808" s="1" t="s">
        <v>6641</v>
      </c>
      <c r="D808" s="1" t="s">
        <v>114</v>
      </c>
      <c r="E808" s="1" t="s">
        <v>7125</v>
      </c>
      <c r="F808" s="2">
        <v>0.6</v>
      </c>
      <c r="G808" s="1">
        <v>4.1</v>
      </c>
      <c r="H808" s="3">
        <v>18331.0</v>
      </c>
      <c r="I808" s="1" t="s">
        <v>7172</v>
      </c>
      <c r="J808" s="1" t="s">
        <v>7173</v>
      </c>
      <c r="K808" s="1" t="s">
        <v>7174</v>
      </c>
      <c r="L808" s="1" t="s">
        <v>7175</v>
      </c>
      <c r="M808" s="1" t="s">
        <v>7176</v>
      </c>
      <c r="N808" s="1" t="s">
        <v>7177</v>
      </c>
      <c r="O808" s="4" t="s">
        <v>7178</v>
      </c>
      <c r="P808" s="4" t="s">
        <v>7179</v>
      </c>
    </row>
    <row r="809">
      <c r="A809" s="1" t="s">
        <v>7180</v>
      </c>
      <c r="B809" s="1" t="s">
        <v>7181</v>
      </c>
      <c r="C809" s="1" t="s">
        <v>5218</v>
      </c>
      <c r="D809" s="1" t="s">
        <v>7182</v>
      </c>
      <c r="E809" s="1" t="s">
        <v>114</v>
      </c>
      <c r="F809" s="2">
        <v>0.62</v>
      </c>
      <c r="G809" s="1">
        <v>4.1</v>
      </c>
      <c r="H809" s="3">
        <v>1779.0</v>
      </c>
      <c r="I809" s="1" t="s">
        <v>7183</v>
      </c>
      <c r="J809" s="1" t="s">
        <v>7184</v>
      </c>
      <c r="K809" s="1" t="s">
        <v>7185</v>
      </c>
      <c r="L809" s="1" t="s">
        <v>7186</v>
      </c>
      <c r="M809" s="1" t="s">
        <v>7187</v>
      </c>
      <c r="N809" s="1" t="s">
        <v>7188</v>
      </c>
      <c r="O809" s="4" t="s">
        <v>7189</v>
      </c>
      <c r="P809" s="4" t="s">
        <v>7190</v>
      </c>
    </row>
    <row r="810">
      <c r="A810" s="1" t="s">
        <v>7191</v>
      </c>
      <c r="B810" s="1" t="s">
        <v>7192</v>
      </c>
      <c r="C810" s="1" t="s">
        <v>7193</v>
      </c>
      <c r="D810" s="1" t="s">
        <v>399</v>
      </c>
      <c r="E810" s="1" t="s">
        <v>399</v>
      </c>
      <c r="F810" s="2">
        <v>0.0</v>
      </c>
      <c r="G810" s="1">
        <v>4.3</v>
      </c>
      <c r="H810" s="1">
        <v>388.0</v>
      </c>
      <c r="I810" s="1" t="s">
        <v>7194</v>
      </c>
      <c r="J810" s="1" t="s">
        <v>7195</v>
      </c>
      <c r="K810" s="1" t="s">
        <v>7196</v>
      </c>
      <c r="L810" s="1" t="s">
        <v>7197</v>
      </c>
      <c r="M810" s="1" t="s">
        <v>7198</v>
      </c>
      <c r="N810" s="1" t="s">
        <v>7199</v>
      </c>
      <c r="O810" s="4" t="s">
        <v>7200</v>
      </c>
      <c r="P810" s="4" t="s">
        <v>7201</v>
      </c>
    </row>
    <row r="811">
      <c r="A811" s="1" t="s">
        <v>7202</v>
      </c>
      <c r="B811" s="1" t="s">
        <v>7203</v>
      </c>
      <c r="C811" s="1" t="s">
        <v>5848</v>
      </c>
      <c r="D811" s="1" t="s">
        <v>625</v>
      </c>
      <c r="E811" s="1" t="s">
        <v>730</v>
      </c>
      <c r="F811" s="2">
        <v>0.5</v>
      </c>
      <c r="G811" s="1">
        <v>4.5</v>
      </c>
      <c r="H811" s="3">
        <v>8656.0</v>
      </c>
      <c r="I811" s="1" t="s">
        <v>7204</v>
      </c>
      <c r="J811" s="1" t="s">
        <v>7205</v>
      </c>
      <c r="K811" s="1" t="s">
        <v>7206</v>
      </c>
      <c r="L811" s="1" t="s">
        <v>7207</v>
      </c>
      <c r="M811" s="1" t="s">
        <v>7208</v>
      </c>
      <c r="N811" s="1" t="s">
        <v>7209</v>
      </c>
      <c r="O811" s="4" t="s">
        <v>7210</v>
      </c>
      <c r="P811" s="4" t="s">
        <v>7211</v>
      </c>
    </row>
    <row r="812">
      <c r="A812" s="1" t="s">
        <v>7212</v>
      </c>
      <c r="B812" s="1" t="s">
        <v>7213</v>
      </c>
      <c r="C812" s="1" t="s">
        <v>7214</v>
      </c>
      <c r="D812" s="1" t="s">
        <v>7215</v>
      </c>
      <c r="E812" s="1" t="s">
        <v>2588</v>
      </c>
      <c r="F812" s="2">
        <v>0.41</v>
      </c>
      <c r="G812" s="1">
        <v>4.5</v>
      </c>
      <c r="H812" s="3">
        <v>92925.0</v>
      </c>
      <c r="I812" s="1" t="s">
        <v>7216</v>
      </c>
      <c r="J812" s="1" t="s">
        <v>7217</v>
      </c>
      <c r="K812" s="1" t="s">
        <v>7218</v>
      </c>
      <c r="L812" s="1" t="s">
        <v>7219</v>
      </c>
      <c r="M812" s="1" t="s">
        <v>7220</v>
      </c>
      <c r="N812" s="1" t="s">
        <v>7221</v>
      </c>
      <c r="O812" s="4" t="s">
        <v>7222</v>
      </c>
      <c r="P812" s="4" t="s">
        <v>7223</v>
      </c>
    </row>
    <row r="813">
      <c r="A813" s="1" t="s">
        <v>7224</v>
      </c>
      <c r="B813" s="1" t="s">
        <v>7225</v>
      </c>
      <c r="C813" s="1" t="s">
        <v>6728</v>
      </c>
      <c r="D813" s="1" t="s">
        <v>7226</v>
      </c>
      <c r="E813" s="1" t="s">
        <v>7227</v>
      </c>
      <c r="F813" s="2">
        <v>0.11</v>
      </c>
      <c r="G813" s="1">
        <v>4.1</v>
      </c>
      <c r="H813" s="3">
        <v>1269.0</v>
      </c>
      <c r="I813" s="1" t="s">
        <v>7228</v>
      </c>
      <c r="J813" s="1" t="s">
        <v>7229</v>
      </c>
      <c r="K813" s="1" t="s">
        <v>7230</v>
      </c>
      <c r="L813" s="1" t="s">
        <v>7231</v>
      </c>
      <c r="M813" s="1" t="s">
        <v>7232</v>
      </c>
      <c r="N813" s="1" t="s">
        <v>7233</v>
      </c>
      <c r="O813" s="4" t="s">
        <v>7234</v>
      </c>
      <c r="P813" s="4" t="s">
        <v>7235</v>
      </c>
    </row>
    <row r="814">
      <c r="A814" s="1" t="s">
        <v>7236</v>
      </c>
      <c r="B814" s="1" t="s">
        <v>7237</v>
      </c>
      <c r="C814" s="1" t="s">
        <v>5242</v>
      </c>
      <c r="D814" s="1" t="s">
        <v>5609</v>
      </c>
      <c r="E814" s="1" t="s">
        <v>2999</v>
      </c>
      <c r="F814" s="2">
        <v>0.3</v>
      </c>
      <c r="G814" s="1">
        <v>4.3</v>
      </c>
      <c r="H814" s="3">
        <v>17394.0</v>
      </c>
      <c r="I814" s="1" t="s">
        <v>7238</v>
      </c>
      <c r="J814" s="1" t="s">
        <v>7239</v>
      </c>
      <c r="K814" s="1" t="s">
        <v>7240</v>
      </c>
      <c r="L814" s="1" t="s">
        <v>7241</v>
      </c>
      <c r="M814" s="1" t="s">
        <v>7242</v>
      </c>
      <c r="N814" s="1" t="s">
        <v>7243</v>
      </c>
      <c r="O814" s="4" t="s">
        <v>7244</v>
      </c>
      <c r="P814" s="4" t="s">
        <v>7245</v>
      </c>
    </row>
    <row r="815">
      <c r="A815" s="1" t="s">
        <v>7246</v>
      </c>
      <c r="B815" s="1" t="s">
        <v>7247</v>
      </c>
      <c r="C815" s="1" t="s">
        <v>3347</v>
      </c>
      <c r="D815" s="1" t="s">
        <v>90</v>
      </c>
      <c r="E815" s="1" t="s">
        <v>625</v>
      </c>
      <c r="F815" s="2">
        <v>0.67</v>
      </c>
      <c r="G815" s="1">
        <v>3.6</v>
      </c>
      <c r="H815" s="3">
        <v>9169.0</v>
      </c>
      <c r="I815" s="1" t="s">
        <v>7248</v>
      </c>
      <c r="J815" s="1" t="s">
        <v>7249</v>
      </c>
      <c r="K815" s="1" t="s">
        <v>7250</v>
      </c>
      <c r="L815" s="1" t="s">
        <v>7251</v>
      </c>
      <c r="M815" s="1" t="s">
        <v>7252</v>
      </c>
      <c r="N815" s="1" t="s">
        <v>7253</v>
      </c>
      <c r="O815" s="4" t="s">
        <v>7254</v>
      </c>
      <c r="P815" s="4" t="s">
        <v>7255</v>
      </c>
    </row>
    <row r="816">
      <c r="A816" s="1" t="s">
        <v>7256</v>
      </c>
      <c r="B816" s="1" t="s">
        <v>7257</v>
      </c>
      <c r="C816" s="1" t="s">
        <v>5756</v>
      </c>
      <c r="D816" s="1" t="s">
        <v>90</v>
      </c>
      <c r="E816" s="1" t="s">
        <v>114</v>
      </c>
      <c r="F816" s="2">
        <v>0.5</v>
      </c>
      <c r="G816" s="1">
        <v>4.4</v>
      </c>
      <c r="H816" s="3">
        <v>1030.0</v>
      </c>
      <c r="I816" s="1" t="s">
        <v>7258</v>
      </c>
      <c r="J816" s="1" t="s">
        <v>7259</v>
      </c>
      <c r="K816" s="1" t="s">
        <v>7260</v>
      </c>
      <c r="L816" s="1" t="s">
        <v>7261</v>
      </c>
      <c r="M816" s="1" t="s">
        <v>7262</v>
      </c>
      <c r="N816" s="1" t="s">
        <v>7263</v>
      </c>
      <c r="O816" s="4" t="s">
        <v>7264</v>
      </c>
      <c r="P816" s="4" t="s">
        <v>7265</v>
      </c>
    </row>
    <row r="817">
      <c r="A817" s="1" t="s">
        <v>7266</v>
      </c>
      <c r="B817" s="1" t="s">
        <v>7267</v>
      </c>
      <c r="C817" s="1" t="s">
        <v>5500</v>
      </c>
      <c r="D817" s="1" t="s">
        <v>7268</v>
      </c>
      <c r="E817" s="1" t="s">
        <v>717</v>
      </c>
      <c r="F817" s="2">
        <v>0.28</v>
      </c>
      <c r="G817" s="1">
        <v>4.5</v>
      </c>
      <c r="H817" s="3">
        <v>50273.0</v>
      </c>
      <c r="I817" s="1" t="s">
        <v>7269</v>
      </c>
      <c r="J817" s="1" t="s">
        <v>7270</v>
      </c>
      <c r="K817" s="1" t="s">
        <v>7271</v>
      </c>
      <c r="L817" s="1" t="s">
        <v>7272</v>
      </c>
      <c r="M817" s="1" t="s">
        <v>7273</v>
      </c>
      <c r="N817" s="1" t="s">
        <v>7274</v>
      </c>
      <c r="O817" s="4" t="s">
        <v>7275</v>
      </c>
      <c r="P817" s="4" t="s">
        <v>7276</v>
      </c>
    </row>
    <row r="818">
      <c r="A818" s="1" t="s">
        <v>7277</v>
      </c>
      <c r="B818" s="1" t="s">
        <v>7278</v>
      </c>
      <c r="C818" s="1" t="s">
        <v>7279</v>
      </c>
      <c r="D818" s="1" t="s">
        <v>90</v>
      </c>
      <c r="E818" s="1" t="s">
        <v>142</v>
      </c>
      <c r="F818" s="2">
        <v>0.38</v>
      </c>
      <c r="G818" s="1">
        <v>3.9</v>
      </c>
      <c r="H818" s="3">
        <v>6742.0</v>
      </c>
      <c r="I818" s="1" t="s">
        <v>7280</v>
      </c>
      <c r="J818" s="1" t="s">
        <v>7281</v>
      </c>
      <c r="K818" s="1" t="s">
        <v>7282</v>
      </c>
      <c r="L818" s="1" t="s">
        <v>7283</v>
      </c>
      <c r="M818" s="1" t="s">
        <v>7284</v>
      </c>
      <c r="N818" s="1" t="s">
        <v>7285</v>
      </c>
      <c r="O818" s="4" t="s">
        <v>7286</v>
      </c>
      <c r="P818" s="4" t="s">
        <v>7287</v>
      </c>
    </row>
    <row r="819">
      <c r="A819" s="1" t="s">
        <v>7288</v>
      </c>
      <c r="B819" s="1" t="s">
        <v>7289</v>
      </c>
      <c r="C819" s="1" t="s">
        <v>5218</v>
      </c>
      <c r="D819" s="1" t="s">
        <v>207</v>
      </c>
      <c r="E819" s="1" t="s">
        <v>2127</v>
      </c>
      <c r="F819" s="2">
        <v>0.59</v>
      </c>
      <c r="G819" s="1">
        <v>4.0</v>
      </c>
      <c r="H819" s="3">
        <v>1208.0</v>
      </c>
      <c r="I819" s="1" t="s">
        <v>7290</v>
      </c>
      <c r="J819" s="1" t="s">
        <v>7291</v>
      </c>
      <c r="K819" s="1" t="s">
        <v>7292</v>
      </c>
      <c r="L819" s="1" t="s">
        <v>7293</v>
      </c>
      <c r="M819" s="1" t="s">
        <v>7294</v>
      </c>
      <c r="N819" s="1" t="s">
        <v>7295</v>
      </c>
      <c r="O819" s="4" t="s">
        <v>7296</v>
      </c>
      <c r="P819" s="4" t="s">
        <v>7297</v>
      </c>
    </row>
    <row r="820">
      <c r="A820" s="1" t="s">
        <v>354</v>
      </c>
      <c r="B820" s="1" t="s">
        <v>355</v>
      </c>
      <c r="C820" s="1" t="s">
        <v>18</v>
      </c>
      <c r="D820" s="1" t="s">
        <v>356</v>
      </c>
      <c r="E820" s="1" t="s">
        <v>90</v>
      </c>
      <c r="F820" s="2">
        <v>0.64</v>
      </c>
      <c r="G820" s="1">
        <v>4.0</v>
      </c>
      <c r="H820" s="3">
        <v>1933.0</v>
      </c>
      <c r="I820" s="1" t="s">
        <v>357</v>
      </c>
      <c r="J820" s="1" t="s">
        <v>358</v>
      </c>
      <c r="K820" s="1" t="s">
        <v>359</v>
      </c>
      <c r="L820" s="1" t="s">
        <v>360</v>
      </c>
      <c r="M820" s="1" t="s">
        <v>361</v>
      </c>
      <c r="N820" s="1" t="s">
        <v>362</v>
      </c>
      <c r="O820" s="4" t="s">
        <v>363</v>
      </c>
      <c r="P820" s="4" t="s">
        <v>7298</v>
      </c>
    </row>
    <row r="821">
      <c r="A821" s="1" t="s">
        <v>7299</v>
      </c>
      <c r="B821" s="1" t="s">
        <v>7300</v>
      </c>
      <c r="C821" s="1" t="s">
        <v>5500</v>
      </c>
      <c r="D821" s="1" t="s">
        <v>7301</v>
      </c>
      <c r="E821" s="1" t="s">
        <v>7302</v>
      </c>
      <c r="F821" s="2">
        <v>0.22</v>
      </c>
      <c r="G821" s="1">
        <v>4.4</v>
      </c>
      <c r="H821" s="3">
        <v>25006.0</v>
      </c>
      <c r="I821" s="1" t="s">
        <v>7303</v>
      </c>
      <c r="J821" s="1" t="s">
        <v>7304</v>
      </c>
      <c r="K821" s="1" t="s">
        <v>7305</v>
      </c>
      <c r="L821" s="1" t="s">
        <v>7306</v>
      </c>
      <c r="M821" s="1" t="s">
        <v>7307</v>
      </c>
      <c r="N821" s="1" t="s">
        <v>7308</v>
      </c>
      <c r="O821" s="4" t="s">
        <v>7309</v>
      </c>
      <c r="P821" s="4" t="s">
        <v>7310</v>
      </c>
    </row>
    <row r="822">
      <c r="A822" s="1" t="s">
        <v>7311</v>
      </c>
      <c r="B822" s="1" t="s">
        <v>7312</v>
      </c>
      <c r="C822" s="1" t="s">
        <v>6451</v>
      </c>
      <c r="D822" s="1" t="s">
        <v>102</v>
      </c>
      <c r="E822" s="1" t="s">
        <v>5803</v>
      </c>
      <c r="F822" s="2">
        <v>0.46</v>
      </c>
      <c r="G822" s="1">
        <v>4.6</v>
      </c>
      <c r="H822" s="3">
        <v>33434.0</v>
      </c>
      <c r="I822" s="1" t="s">
        <v>7313</v>
      </c>
      <c r="J822" s="1" t="s">
        <v>7314</v>
      </c>
      <c r="K822" s="1" t="s">
        <v>7315</v>
      </c>
      <c r="L822" s="1" t="s">
        <v>7316</v>
      </c>
      <c r="M822" s="1" t="s">
        <v>7317</v>
      </c>
      <c r="N822" s="1" t="s">
        <v>7318</v>
      </c>
      <c r="O822" s="4" t="s">
        <v>7319</v>
      </c>
      <c r="P822" s="4" t="s">
        <v>7320</v>
      </c>
    </row>
    <row r="823">
      <c r="A823" s="1" t="s">
        <v>7321</v>
      </c>
      <c r="B823" s="1" t="s">
        <v>7322</v>
      </c>
      <c r="C823" s="1" t="s">
        <v>5206</v>
      </c>
      <c r="D823" s="1" t="s">
        <v>7323</v>
      </c>
      <c r="E823" s="1" t="s">
        <v>7324</v>
      </c>
      <c r="F823" s="2">
        <v>0.55</v>
      </c>
      <c r="G823" s="1">
        <v>4.4</v>
      </c>
      <c r="H823" s="3">
        <v>6301.0</v>
      </c>
      <c r="I823" s="1" t="s">
        <v>7325</v>
      </c>
      <c r="J823" s="1" t="s">
        <v>7326</v>
      </c>
      <c r="K823" s="1" t="s">
        <v>7327</v>
      </c>
      <c r="L823" s="1" t="s">
        <v>7328</v>
      </c>
      <c r="M823" s="1" t="s">
        <v>7329</v>
      </c>
      <c r="N823" s="1" t="s">
        <v>7330</v>
      </c>
      <c r="O823" s="4" t="s">
        <v>7331</v>
      </c>
      <c r="P823" s="4" t="s">
        <v>7332</v>
      </c>
    </row>
    <row r="824">
      <c r="A824" s="1" t="s">
        <v>7333</v>
      </c>
      <c r="B824" s="1" t="s">
        <v>7334</v>
      </c>
      <c r="C824" s="1" t="s">
        <v>5376</v>
      </c>
      <c r="D824" s="1" t="s">
        <v>7051</v>
      </c>
      <c r="E824" s="1" t="s">
        <v>7335</v>
      </c>
      <c r="F824" s="2">
        <v>0.21</v>
      </c>
      <c r="G824" s="1">
        <v>4.4</v>
      </c>
      <c r="H824" s="3">
        <v>22618.0</v>
      </c>
      <c r="I824" s="1" t="s">
        <v>7336</v>
      </c>
      <c r="J824" s="1" t="s">
        <v>7337</v>
      </c>
      <c r="K824" s="1" t="s">
        <v>7338</v>
      </c>
      <c r="L824" s="1" t="s">
        <v>7339</v>
      </c>
      <c r="M824" s="1" t="s">
        <v>7340</v>
      </c>
      <c r="N824" s="1" t="s">
        <v>7341</v>
      </c>
      <c r="O824" s="4" t="s">
        <v>7342</v>
      </c>
      <c r="P824" s="4" t="s">
        <v>7343</v>
      </c>
    </row>
    <row r="825">
      <c r="A825" s="1" t="s">
        <v>365</v>
      </c>
      <c r="B825" s="1" t="s">
        <v>366</v>
      </c>
      <c r="C825" s="1" t="s">
        <v>18</v>
      </c>
      <c r="D825" s="1" t="s">
        <v>367</v>
      </c>
      <c r="E825" s="1" t="s">
        <v>20</v>
      </c>
      <c r="F825" s="2">
        <v>0.65</v>
      </c>
      <c r="G825" s="1">
        <v>4.3</v>
      </c>
      <c r="H825" s="1">
        <v>974.0</v>
      </c>
      <c r="I825" s="1" t="s">
        <v>368</v>
      </c>
      <c r="J825" s="1" t="s">
        <v>369</v>
      </c>
      <c r="K825" s="1" t="s">
        <v>370</v>
      </c>
      <c r="L825" s="1" t="s">
        <v>371</v>
      </c>
      <c r="M825" s="1" t="s">
        <v>372</v>
      </c>
      <c r="N825" s="1" t="s">
        <v>373</v>
      </c>
      <c r="O825" s="4" t="s">
        <v>7344</v>
      </c>
      <c r="P825" s="4" t="s">
        <v>7345</v>
      </c>
    </row>
    <row r="826">
      <c r="A826" s="1" t="s">
        <v>7346</v>
      </c>
      <c r="B826" s="1" t="s">
        <v>7347</v>
      </c>
      <c r="C826" s="1" t="s">
        <v>5848</v>
      </c>
      <c r="D826" s="1" t="s">
        <v>236</v>
      </c>
      <c r="E826" s="1" t="s">
        <v>7348</v>
      </c>
      <c r="F826" s="2">
        <v>0.38</v>
      </c>
      <c r="G826" s="1">
        <v>4.3</v>
      </c>
      <c r="H826" s="3">
        <v>20342.0</v>
      </c>
      <c r="I826" s="1" t="s">
        <v>7349</v>
      </c>
      <c r="J826" s="1" t="s">
        <v>7350</v>
      </c>
      <c r="K826" s="1" t="s">
        <v>7351</v>
      </c>
      <c r="L826" s="1" t="s">
        <v>7352</v>
      </c>
      <c r="M826" s="1" t="s">
        <v>7353</v>
      </c>
      <c r="N826" s="1" t="s">
        <v>7354</v>
      </c>
      <c r="O826" s="4" t="s">
        <v>7355</v>
      </c>
      <c r="P826" s="4" t="s">
        <v>7356</v>
      </c>
    </row>
    <row r="827">
      <c r="A827" s="1" t="s">
        <v>7357</v>
      </c>
      <c r="B827" s="1" t="s">
        <v>7358</v>
      </c>
      <c r="C827" s="1" t="s">
        <v>6187</v>
      </c>
      <c r="D827" s="1" t="s">
        <v>7359</v>
      </c>
      <c r="E827" s="1" t="s">
        <v>7360</v>
      </c>
      <c r="F827" s="2">
        <v>0.49</v>
      </c>
      <c r="G827" s="1">
        <v>4.4</v>
      </c>
      <c r="H827" s="3">
        <v>7429.0</v>
      </c>
      <c r="I827" s="1" t="s">
        <v>7361</v>
      </c>
      <c r="J827" s="1" t="s">
        <v>7362</v>
      </c>
      <c r="K827" s="1" t="s">
        <v>7363</v>
      </c>
      <c r="L827" s="1" t="s">
        <v>7364</v>
      </c>
      <c r="M827" s="1" t="s">
        <v>7365</v>
      </c>
      <c r="N827" s="1" t="s">
        <v>7366</v>
      </c>
      <c r="O827" s="4" t="s">
        <v>7367</v>
      </c>
      <c r="P827" s="4" t="s">
        <v>7368</v>
      </c>
    </row>
    <row r="828">
      <c r="A828" s="1" t="s">
        <v>7369</v>
      </c>
      <c r="B828" s="1" t="s">
        <v>7370</v>
      </c>
      <c r="C828" s="1" t="s">
        <v>5242</v>
      </c>
      <c r="D828" s="1" t="s">
        <v>378</v>
      </c>
      <c r="E828" s="1" t="s">
        <v>378</v>
      </c>
      <c r="F828" s="2">
        <v>0.0</v>
      </c>
      <c r="G828" s="1">
        <v>4.0</v>
      </c>
      <c r="H828" s="3">
        <v>26423.0</v>
      </c>
      <c r="I828" s="1" t="s">
        <v>7371</v>
      </c>
      <c r="J828" s="1" t="s">
        <v>7372</v>
      </c>
      <c r="K828" s="1" t="s">
        <v>7373</v>
      </c>
      <c r="L828" s="1" t="s">
        <v>7374</v>
      </c>
      <c r="M828" s="1" t="s">
        <v>7375</v>
      </c>
      <c r="N828" s="1" t="s">
        <v>7376</v>
      </c>
      <c r="O828" s="4" t="s">
        <v>7377</v>
      </c>
      <c r="P828" s="4" t="s">
        <v>7378</v>
      </c>
    </row>
    <row r="829">
      <c r="A829" s="1" t="s">
        <v>7379</v>
      </c>
      <c r="B829" s="1" t="s">
        <v>7380</v>
      </c>
      <c r="C829" s="1" t="s">
        <v>3219</v>
      </c>
      <c r="D829" s="1" t="s">
        <v>324</v>
      </c>
      <c r="E829" s="1" t="s">
        <v>717</v>
      </c>
      <c r="F829" s="2">
        <v>0.75</v>
      </c>
      <c r="G829" s="1">
        <v>4.2</v>
      </c>
      <c r="H829" s="3">
        <v>31305.0</v>
      </c>
      <c r="I829" s="1" t="s">
        <v>7381</v>
      </c>
      <c r="J829" s="1" t="s">
        <v>7382</v>
      </c>
      <c r="K829" s="1" t="s">
        <v>7383</v>
      </c>
      <c r="L829" s="1" t="s">
        <v>7384</v>
      </c>
      <c r="M829" s="1" t="s">
        <v>7385</v>
      </c>
      <c r="N829" s="1" t="s">
        <v>7386</v>
      </c>
      <c r="O829" s="4" t="s">
        <v>7387</v>
      </c>
      <c r="P829" s="4" t="s">
        <v>7388</v>
      </c>
    </row>
    <row r="830">
      <c r="A830" s="1" t="s">
        <v>7389</v>
      </c>
      <c r="B830" s="1" t="s">
        <v>7390</v>
      </c>
      <c r="C830" s="1" t="s">
        <v>7391</v>
      </c>
      <c r="D830" s="1" t="s">
        <v>4189</v>
      </c>
      <c r="E830" s="1" t="s">
        <v>7392</v>
      </c>
      <c r="F830" s="2">
        <v>0.35</v>
      </c>
      <c r="G830" s="1">
        <v>3.8</v>
      </c>
      <c r="H830" s="3">
        <v>11213.0</v>
      </c>
      <c r="I830" s="1" t="s">
        <v>7393</v>
      </c>
      <c r="J830" s="1" t="s">
        <v>7394</v>
      </c>
      <c r="K830" s="1" t="s">
        <v>7395</v>
      </c>
      <c r="L830" s="1" t="s">
        <v>7396</v>
      </c>
      <c r="M830" s="1" t="s">
        <v>7397</v>
      </c>
      <c r="N830" s="1" t="s">
        <v>7398</v>
      </c>
      <c r="O830" s="4" t="s">
        <v>7399</v>
      </c>
      <c r="P830" s="4" t="s">
        <v>7400</v>
      </c>
    </row>
    <row r="831">
      <c r="A831" s="1" t="s">
        <v>7401</v>
      </c>
      <c r="B831" s="1" t="s">
        <v>7402</v>
      </c>
      <c r="C831" s="1" t="s">
        <v>7403</v>
      </c>
      <c r="D831" s="1" t="s">
        <v>356</v>
      </c>
      <c r="E831" s="1" t="s">
        <v>90</v>
      </c>
      <c r="F831" s="2">
        <v>0.64</v>
      </c>
      <c r="G831" s="1">
        <v>4.1</v>
      </c>
      <c r="H831" s="3">
        <v>10174.0</v>
      </c>
      <c r="I831" s="1" t="s">
        <v>7404</v>
      </c>
      <c r="J831" s="1" t="s">
        <v>7405</v>
      </c>
      <c r="K831" s="1" t="s">
        <v>7406</v>
      </c>
      <c r="L831" s="1" t="s">
        <v>7407</v>
      </c>
      <c r="M831" s="1" t="s">
        <v>7408</v>
      </c>
      <c r="N831" s="1" t="s">
        <v>7409</v>
      </c>
      <c r="O831" s="4" t="s">
        <v>7410</v>
      </c>
      <c r="P831" s="4" t="s">
        <v>7411</v>
      </c>
    </row>
    <row r="832">
      <c r="A832" s="1" t="s">
        <v>7412</v>
      </c>
      <c r="B832" s="1" t="s">
        <v>7413</v>
      </c>
      <c r="C832" s="1" t="s">
        <v>5479</v>
      </c>
      <c r="D832" s="1" t="s">
        <v>7414</v>
      </c>
      <c r="E832" s="1" t="s">
        <v>7415</v>
      </c>
      <c r="F832" s="2">
        <v>0.41</v>
      </c>
      <c r="G832" s="1">
        <v>4.2</v>
      </c>
      <c r="H832" s="3">
        <v>17413.0</v>
      </c>
      <c r="I832" s="1" t="s">
        <v>7416</v>
      </c>
      <c r="J832" s="1" t="s">
        <v>7417</v>
      </c>
      <c r="K832" s="1" t="s">
        <v>7418</v>
      </c>
      <c r="L832" s="1" t="s">
        <v>7419</v>
      </c>
      <c r="M832" s="1" t="s">
        <v>7420</v>
      </c>
      <c r="N832" s="1" t="s">
        <v>7421</v>
      </c>
      <c r="O832" s="4" t="s">
        <v>7422</v>
      </c>
      <c r="P832" s="4" t="s">
        <v>7423</v>
      </c>
    </row>
    <row r="833">
      <c r="A833" s="1" t="s">
        <v>7424</v>
      </c>
      <c r="B833" s="1" t="s">
        <v>7425</v>
      </c>
      <c r="C833" s="1" t="s">
        <v>5632</v>
      </c>
      <c r="D833" s="1" t="s">
        <v>32</v>
      </c>
      <c r="E833" s="1" t="s">
        <v>2402</v>
      </c>
      <c r="F833" s="2">
        <v>0.65</v>
      </c>
      <c r="G833" s="1">
        <v>4.2</v>
      </c>
      <c r="H833" s="3">
        <v>6676.0</v>
      </c>
      <c r="I833" s="1" t="s">
        <v>7426</v>
      </c>
      <c r="J833" s="1" t="s">
        <v>7427</v>
      </c>
      <c r="K833" s="1" t="s">
        <v>7428</v>
      </c>
      <c r="L833" s="1" t="s">
        <v>7429</v>
      </c>
      <c r="M833" s="1" t="s">
        <v>7430</v>
      </c>
      <c r="N833" s="1" t="s">
        <v>7431</v>
      </c>
      <c r="O833" s="4" t="s">
        <v>7432</v>
      </c>
      <c r="P833" s="4" t="s">
        <v>7433</v>
      </c>
    </row>
    <row r="834">
      <c r="A834" s="1" t="s">
        <v>7434</v>
      </c>
      <c r="B834" s="1" t="s">
        <v>7435</v>
      </c>
      <c r="C834" s="1" t="s">
        <v>6800</v>
      </c>
      <c r="D834" s="1" t="s">
        <v>7436</v>
      </c>
      <c r="E834" s="1" t="s">
        <v>90</v>
      </c>
      <c r="F834" s="2">
        <v>0.42</v>
      </c>
      <c r="G834" s="1">
        <v>4.4</v>
      </c>
      <c r="H834" s="3">
        <v>8076.0</v>
      </c>
      <c r="I834" s="1" t="s">
        <v>7437</v>
      </c>
      <c r="J834" s="1" t="s">
        <v>7438</v>
      </c>
      <c r="K834" s="1" t="s">
        <v>7439</v>
      </c>
      <c r="L834" s="1" t="s">
        <v>7440</v>
      </c>
      <c r="M834" s="1" t="s">
        <v>7441</v>
      </c>
      <c r="N834" s="1" t="s">
        <v>7442</v>
      </c>
      <c r="O834" s="4" t="s">
        <v>7443</v>
      </c>
      <c r="P834" s="4" t="s">
        <v>7444</v>
      </c>
    </row>
    <row r="835">
      <c r="A835" s="1" t="s">
        <v>376</v>
      </c>
      <c r="B835" s="1" t="s">
        <v>377</v>
      </c>
      <c r="C835" s="1" t="s">
        <v>18</v>
      </c>
      <c r="D835" s="1" t="s">
        <v>378</v>
      </c>
      <c r="E835" s="1" t="s">
        <v>378</v>
      </c>
      <c r="F835" s="2">
        <v>0.0</v>
      </c>
      <c r="G835" s="1">
        <v>4.3</v>
      </c>
      <c r="H835" s="1">
        <v>355.0</v>
      </c>
      <c r="I835" s="1" t="s">
        <v>379</v>
      </c>
      <c r="J835" s="1" t="s">
        <v>380</v>
      </c>
      <c r="K835" s="1" t="s">
        <v>381</v>
      </c>
      <c r="L835" s="1" t="s">
        <v>382</v>
      </c>
      <c r="M835" s="1" t="s">
        <v>383</v>
      </c>
      <c r="N835" s="1" t="s">
        <v>7445</v>
      </c>
      <c r="O835" s="4" t="s">
        <v>7446</v>
      </c>
      <c r="P835" s="4" t="s">
        <v>7447</v>
      </c>
    </row>
    <row r="836">
      <c r="A836" s="1" t="s">
        <v>7448</v>
      </c>
      <c r="B836" s="1" t="s">
        <v>7449</v>
      </c>
      <c r="C836" s="1" t="s">
        <v>5193</v>
      </c>
      <c r="D836" s="1" t="s">
        <v>32</v>
      </c>
      <c r="E836" s="1" t="s">
        <v>7450</v>
      </c>
      <c r="F836" s="2">
        <v>0.22</v>
      </c>
      <c r="G836" s="1">
        <v>4.1</v>
      </c>
      <c r="H836" s="3">
        <v>18656.0</v>
      </c>
      <c r="I836" s="1" t="s">
        <v>7451</v>
      </c>
      <c r="J836" s="1" t="s">
        <v>7452</v>
      </c>
      <c r="K836" s="1" t="s">
        <v>7453</v>
      </c>
      <c r="L836" s="1" t="s">
        <v>7454</v>
      </c>
      <c r="M836" s="1" t="s">
        <v>7455</v>
      </c>
      <c r="N836" s="1" t="s">
        <v>7456</v>
      </c>
      <c r="O836" s="4" t="s">
        <v>7457</v>
      </c>
      <c r="P836" s="4" t="s">
        <v>7458</v>
      </c>
    </row>
    <row r="837">
      <c r="A837" s="1" t="s">
        <v>7459</v>
      </c>
      <c r="B837" s="1" t="s">
        <v>7460</v>
      </c>
      <c r="C837" s="1" t="s">
        <v>5418</v>
      </c>
      <c r="D837" s="1" t="s">
        <v>7461</v>
      </c>
      <c r="E837" s="1" t="s">
        <v>5964</v>
      </c>
      <c r="F837" s="2">
        <v>0.21</v>
      </c>
      <c r="G837" s="1">
        <v>4.4</v>
      </c>
      <c r="H837" s="3">
        <v>31599.0</v>
      </c>
      <c r="I837" s="1" t="s">
        <v>7462</v>
      </c>
      <c r="J837" s="1" t="s">
        <v>7463</v>
      </c>
      <c r="K837" s="1" t="s">
        <v>7464</v>
      </c>
      <c r="L837" s="1" t="s">
        <v>7465</v>
      </c>
      <c r="M837" s="1" t="s">
        <v>7466</v>
      </c>
      <c r="N837" s="1" t="s">
        <v>7467</v>
      </c>
      <c r="O837" s="4" t="s">
        <v>7468</v>
      </c>
      <c r="P837" s="4" t="s">
        <v>7469</v>
      </c>
    </row>
    <row r="838">
      <c r="A838" s="1" t="s">
        <v>387</v>
      </c>
      <c r="B838" s="1" t="s">
        <v>388</v>
      </c>
      <c r="C838" s="1" t="s">
        <v>18</v>
      </c>
      <c r="D838" s="1" t="s">
        <v>31</v>
      </c>
      <c r="E838" s="1" t="s">
        <v>114</v>
      </c>
      <c r="F838" s="2">
        <v>0.8</v>
      </c>
      <c r="G838" s="1">
        <v>3.9</v>
      </c>
      <c r="H838" s="3">
        <v>1075.0</v>
      </c>
      <c r="I838" s="1" t="s">
        <v>389</v>
      </c>
      <c r="J838" s="1" t="s">
        <v>390</v>
      </c>
      <c r="K838" s="1" t="s">
        <v>391</v>
      </c>
      <c r="L838" s="1" t="s">
        <v>392</v>
      </c>
      <c r="M838" s="1" t="s">
        <v>393</v>
      </c>
      <c r="N838" s="1" t="s">
        <v>394</v>
      </c>
      <c r="O838" s="4" t="s">
        <v>395</v>
      </c>
      <c r="P838" s="4" t="s">
        <v>7470</v>
      </c>
    </row>
    <row r="839">
      <c r="A839" s="1" t="s">
        <v>7471</v>
      </c>
      <c r="B839" s="1" t="s">
        <v>7472</v>
      </c>
      <c r="C839" s="1" t="s">
        <v>6068</v>
      </c>
      <c r="D839" s="1" t="s">
        <v>5942</v>
      </c>
      <c r="E839" s="1" t="s">
        <v>5942</v>
      </c>
      <c r="F839" s="2">
        <v>0.0</v>
      </c>
      <c r="G839" s="1">
        <v>3.9</v>
      </c>
      <c r="H839" s="3">
        <v>13971.0</v>
      </c>
      <c r="I839" s="1" t="s">
        <v>7473</v>
      </c>
      <c r="J839" s="1" t="s">
        <v>7474</v>
      </c>
      <c r="K839" s="1" t="s">
        <v>7475</v>
      </c>
      <c r="L839" s="1" t="s">
        <v>7476</v>
      </c>
      <c r="M839" s="1" t="s">
        <v>7477</v>
      </c>
      <c r="N839" s="1" t="s">
        <v>7478</v>
      </c>
      <c r="O839" s="4" t="s">
        <v>7479</v>
      </c>
      <c r="P839" s="4" t="s">
        <v>7480</v>
      </c>
    </row>
    <row r="840">
      <c r="A840" s="1" t="s">
        <v>7481</v>
      </c>
      <c r="B840" s="1" t="s">
        <v>7482</v>
      </c>
      <c r="C840" s="1" t="s">
        <v>3347</v>
      </c>
      <c r="D840" s="1" t="s">
        <v>31</v>
      </c>
      <c r="E840" s="1" t="s">
        <v>90</v>
      </c>
      <c r="F840" s="2">
        <v>0.6</v>
      </c>
      <c r="G840" s="1">
        <v>3.6</v>
      </c>
      <c r="H840" s="3">
        <v>2492.0</v>
      </c>
      <c r="I840" s="1" t="s">
        <v>7483</v>
      </c>
      <c r="J840" s="1" t="s">
        <v>7484</v>
      </c>
      <c r="K840" s="1" t="s">
        <v>7485</v>
      </c>
      <c r="L840" s="1" t="s">
        <v>7486</v>
      </c>
      <c r="M840" s="1" t="s">
        <v>7487</v>
      </c>
      <c r="N840" s="1" t="s">
        <v>7488</v>
      </c>
      <c r="O840" s="4" t="s">
        <v>7489</v>
      </c>
      <c r="P840" s="4" t="s">
        <v>7490</v>
      </c>
    </row>
    <row r="841">
      <c r="A841" s="1" t="s">
        <v>405</v>
      </c>
      <c r="B841" s="1" t="s">
        <v>406</v>
      </c>
      <c r="C841" s="1" t="s">
        <v>18</v>
      </c>
      <c r="D841" s="1" t="s">
        <v>163</v>
      </c>
      <c r="E841" s="1" t="s">
        <v>407</v>
      </c>
      <c r="F841" s="2">
        <v>0.53</v>
      </c>
      <c r="G841" s="1">
        <v>4.4</v>
      </c>
      <c r="H841" s="3">
        <v>13552.0</v>
      </c>
      <c r="I841" s="1" t="s">
        <v>408</v>
      </c>
      <c r="J841" s="1" t="s">
        <v>409</v>
      </c>
      <c r="K841" s="1" t="s">
        <v>410</v>
      </c>
      <c r="L841" s="1" t="s">
        <v>411</v>
      </c>
      <c r="M841" s="1" t="s">
        <v>412</v>
      </c>
      <c r="N841" s="1" t="s">
        <v>413</v>
      </c>
      <c r="O841" s="4" t="s">
        <v>7491</v>
      </c>
      <c r="P841" s="4" t="s">
        <v>7492</v>
      </c>
    </row>
    <row r="842">
      <c r="A842" s="1" t="s">
        <v>416</v>
      </c>
      <c r="B842" s="1" t="s">
        <v>417</v>
      </c>
      <c r="C842" s="1" t="s">
        <v>18</v>
      </c>
      <c r="D842" s="1" t="s">
        <v>31</v>
      </c>
      <c r="E842" s="1" t="s">
        <v>114</v>
      </c>
      <c r="F842" s="2">
        <v>0.8</v>
      </c>
      <c r="G842" s="1">
        <v>4.0</v>
      </c>
      <c r="H842" s="1">
        <v>575.0</v>
      </c>
      <c r="I842" s="1" t="s">
        <v>418</v>
      </c>
      <c r="J842" s="1" t="s">
        <v>419</v>
      </c>
      <c r="K842" s="1" t="s">
        <v>420</v>
      </c>
      <c r="L842" s="1" t="s">
        <v>421</v>
      </c>
      <c r="M842" s="1" t="s">
        <v>422</v>
      </c>
      <c r="N842" s="1" t="s">
        <v>423</v>
      </c>
      <c r="O842" s="4" t="s">
        <v>7493</v>
      </c>
      <c r="P842" s="4" t="s">
        <v>7494</v>
      </c>
    </row>
    <row r="843">
      <c r="A843" s="1" t="s">
        <v>7495</v>
      </c>
      <c r="B843" s="1" t="s">
        <v>7496</v>
      </c>
      <c r="C843" s="1" t="s">
        <v>7403</v>
      </c>
      <c r="D843" s="1" t="s">
        <v>77</v>
      </c>
      <c r="E843" s="1" t="s">
        <v>114</v>
      </c>
      <c r="F843" s="2">
        <v>0.85</v>
      </c>
      <c r="G843" s="1">
        <v>3.5</v>
      </c>
      <c r="H843" s="3">
        <v>2523.0</v>
      </c>
      <c r="I843" s="1" t="s">
        <v>7497</v>
      </c>
      <c r="J843" s="1" t="s">
        <v>7498</v>
      </c>
      <c r="K843" s="1" t="s">
        <v>7499</v>
      </c>
      <c r="L843" s="1" t="s">
        <v>7500</v>
      </c>
      <c r="M843" s="1" t="s">
        <v>7501</v>
      </c>
      <c r="N843" s="1" t="s">
        <v>7502</v>
      </c>
      <c r="O843" s="4" t="s">
        <v>7503</v>
      </c>
      <c r="P843" s="4" t="s">
        <v>7504</v>
      </c>
    </row>
    <row r="844">
      <c r="A844" s="1" t="s">
        <v>7505</v>
      </c>
      <c r="B844" s="1" t="s">
        <v>7506</v>
      </c>
      <c r="C844" s="1" t="s">
        <v>5218</v>
      </c>
      <c r="D844" s="1" t="s">
        <v>7507</v>
      </c>
      <c r="E844" s="1" t="s">
        <v>625</v>
      </c>
      <c r="F844" s="2">
        <v>0.69</v>
      </c>
      <c r="G844" s="1">
        <v>4.1</v>
      </c>
      <c r="H844" s="1">
        <v>352.0</v>
      </c>
      <c r="I844" s="1" t="s">
        <v>7508</v>
      </c>
      <c r="J844" s="1" t="s">
        <v>7509</v>
      </c>
      <c r="K844" s="1" t="s">
        <v>7510</v>
      </c>
      <c r="L844" s="1" t="s">
        <v>7511</v>
      </c>
      <c r="M844" s="1" t="s">
        <v>7512</v>
      </c>
      <c r="N844" s="1" t="s">
        <v>7513</v>
      </c>
      <c r="O844" s="4" t="s">
        <v>7514</v>
      </c>
      <c r="P844" s="4" t="s">
        <v>7515</v>
      </c>
    </row>
    <row r="845">
      <c r="A845" s="1" t="s">
        <v>7516</v>
      </c>
      <c r="B845" s="1" t="s">
        <v>7517</v>
      </c>
      <c r="C845" s="1" t="s">
        <v>6550</v>
      </c>
      <c r="D845" s="1" t="s">
        <v>7518</v>
      </c>
      <c r="E845" s="1" t="s">
        <v>7519</v>
      </c>
      <c r="F845" s="2">
        <v>0.38</v>
      </c>
      <c r="G845" s="1">
        <v>4.1</v>
      </c>
      <c r="H845" s="3">
        <v>1662.0</v>
      </c>
      <c r="I845" s="1" t="s">
        <v>7520</v>
      </c>
      <c r="J845" s="1" t="s">
        <v>7521</v>
      </c>
      <c r="K845" s="1" t="s">
        <v>7522</v>
      </c>
      <c r="L845" s="1" t="s">
        <v>7523</v>
      </c>
      <c r="M845" s="1" t="s">
        <v>7524</v>
      </c>
      <c r="N845" s="1" t="s">
        <v>7525</v>
      </c>
      <c r="O845" s="4" t="s">
        <v>7526</v>
      </c>
      <c r="P845" s="4" t="s">
        <v>7527</v>
      </c>
    </row>
    <row r="846">
      <c r="A846" s="1" t="s">
        <v>7528</v>
      </c>
      <c r="B846" s="1" t="s">
        <v>7529</v>
      </c>
      <c r="C846" s="1" t="s">
        <v>7530</v>
      </c>
      <c r="D846" s="1" t="s">
        <v>1040</v>
      </c>
      <c r="E846" s="1" t="s">
        <v>625</v>
      </c>
      <c r="F846" s="2">
        <v>0.43</v>
      </c>
      <c r="G846" s="1">
        <v>4.0</v>
      </c>
      <c r="H846" s="3">
        <v>7352.0</v>
      </c>
      <c r="I846" s="1" t="s">
        <v>7531</v>
      </c>
      <c r="J846" s="1" t="s">
        <v>7532</v>
      </c>
      <c r="K846" s="1" t="s">
        <v>7533</v>
      </c>
      <c r="L846" s="1" t="s">
        <v>7534</v>
      </c>
      <c r="M846" s="1" t="s">
        <v>7535</v>
      </c>
      <c r="N846" s="1" t="s">
        <v>7536</v>
      </c>
      <c r="O846" s="4" t="s">
        <v>7537</v>
      </c>
      <c r="P846" s="4" t="s">
        <v>7538</v>
      </c>
    </row>
    <row r="847">
      <c r="A847" s="1" t="s">
        <v>7539</v>
      </c>
      <c r="B847" s="1" t="s">
        <v>7540</v>
      </c>
      <c r="C847" s="1" t="s">
        <v>5206</v>
      </c>
      <c r="D847" s="1" t="s">
        <v>7541</v>
      </c>
      <c r="E847" s="1" t="s">
        <v>19</v>
      </c>
      <c r="F847" s="2">
        <v>0.18</v>
      </c>
      <c r="G847" s="1">
        <v>4.1</v>
      </c>
      <c r="H847" s="3">
        <v>3441.0</v>
      </c>
      <c r="I847" s="1" t="s">
        <v>7542</v>
      </c>
      <c r="J847" s="1" t="s">
        <v>7543</v>
      </c>
      <c r="K847" s="1" t="s">
        <v>7544</v>
      </c>
      <c r="L847" s="1" t="s">
        <v>7545</v>
      </c>
      <c r="M847" s="1" t="s">
        <v>7546</v>
      </c>
      <c r="N847" s="1" t="s">
        <v>7547</v>
      </c>
      <c r="O847" s="4" t="s">
        <v>7548</v>
      </c>
      <c r="P847" s="4" t="s">
        <v>7549</v>
      </c>
    </row>
    <row r="848">
      <c r="A848" s="1" t="s">
        <v>7550</v>
      </c>
      <c r="B848" s="1" t="s">
        <v>7551</v>
      </c>
      <c r="C848" s="1" t="s">
        <v>5242</v>
      </c>
      <c r="D848" s="1" t="s">
        <v>934</v>
      </c>
      <c r="E848" s="1" t="s">
        <v>55</v>
      </c>
      <c r="F848" s="2">
        <v>0.62</v>
      </c>
      <c r="G848" s="1">
        <v>4.0</v>
      </c>
      <c r="H848" s="1">
        <v>93.0</v>
      </c>
      <c r="I848" s="1" t="s">
        <v>7552</v>
      </c>
      <c r="J848" s="1" t="s">
        <v>7553</v>
      </c>
      <c r="K848" s="1" t="s">
        <v>7554</v>
      </c>
      <c r="L848" s="1" t="s">
        <v>7555</v>
      </c>
      <c r="M848" s="1" t="s">
        <v>7556</v>
      </c>
      <c r="N848" s="1" t="s">
        <v>7557</v>
      </c>
      <c r="O848" s="4" t="s">
        <v>7558</v>
      </c>
      <c r="P848" s="4" t="s">
        <v>7559</v>
      </c>
    </row>
    <row r="849">
      <c r="A849" s="1" t="s">
        <v>7560</v>
      </c>
      <c r="B849" s="1" t="s">
        <v>7561</v>
      </c>
      <c r="C849" s="1" t="s">
        <v>7562</v>
      </c>
      <c r="D849" s="1" t="s">
        <v>102</v>
      </c>
      <c r="E849" s="1" t="s">
        <v>7563</v>
      </c>
      <c r="F849" s="2">
        <v>0.25</v>
      </c>
      <c r="G849" s="1">
        <v>3.8</v>
      </c>
      <c r="H849" s="3">
        <v>40895.0</v>
      </c>
      <c r="I849" s="1" t="s">
        <v>7564</v>
      </c>
      <c r="J849" s="1" t="s">
        <v>7565</v>
      </c>
      <c r="K849" s="1" t="s">
        <v>7566</v>
      </c>
      <c r="L849" s="1" t="s">
        <v>7567</v>
      </c>
      <c r="M849" s="1" t="s">
        <v>7568</v>
      </c>
      <c r="N849" s="1" t="s">
        <v>7569</v>
      </c>
      <c r="O849" s="4" t="s">
        <v>7570</v>
      </c>
      <c r="P849" s="4" t="s">
        <v>7571</v>
      </c>
    </row>
    <row r="850">
      <c r="A850" s="1" t="s">
        <v>7572</v>
      </c>
      <c r="B850" s="1" t="s">
        <v>7573</v>
      </c>
      <c r="C850" s="1" t="s">
        <v>7574</v>
      </c>
      <c r="D850" s="1" t="s">
        <v>1894</v>
      </c>
      <c r="E850" s="1" t="s">
        <v>625</v>
      </c>
      <c r="F850" s="2">
        <v>0.63</v>
      </c>
      <c r="G850" s="1">
        <v>4.3</v>
      </c>
      <c r="H850" s="3">
        <v>11006.0</v>
      </c>
      <c r="I850" s="1" t="s">
        <v>7575</v>
      </c>
      <c r="J850" s="1" t="s">
        <v>7576</v>
      </c>
      <c r="K850" s="1" t="s">
        <v>7577</v>
      </c>
      <c r="L850" s="1" t="s">
        <v>7578</v>
      </c>
      <c r="M850" s="1" t="s">
        <v>7579</v>
      </c>
      <c r="N850" s="1" t="s">
        <v>7580</v>
      </c>
      <c r="O850" s="4" t="s">
        <v>7581</v>
      </c>
      <c r="P850" s="4" t="s">
        <v>7582</v>
      </c>
    </row>
    <row r="851">
      <c r="A851" s="1" t="s">
        <v>7583</v>
      </c>
      <c r="B851" s="1" t="s">
        <v>7584</v>
      </c>
      <c r="C851" s="1" t="s">
        <v>6042</v>
      </c>
      <c r="D851" s="1" t="s">
        <v>7585</v>
      </c>
      <c r="E851" s="1" t="s">
        <v>4918</v>
      </c>
      <c r="F851" s="2">
        <v>0.05</v>
      </c>
      <c r="G851" s="1">
        <v>4.2</v>
      </c>
      <c r="H851" s="3">
        <v>8938.0</v>
      </c>
      <c r="I851" s="1" t="s">
        <v>7586</v>
      </c>
      <c r="J851" s="1" t="s">
        <v>7587</v>
      </c>
      <c r="K851" s="1" t="s">
        <v>7588</v>
      </c>
      <c r="L851" s="1" t="s">
        <v>7589</v>
      </c>
      <c r="M851" s="1" t="s">
        <v>7590</v>
      </c>
      <c r="N851" s="1" t="s">
        <v>7591</v>
      </c>
      <c r="O851" s="4" t="s">
        <v>7592</v>
      </c>
      <c r="P851" s="4" t="s">
        <v>7593</v>
      </c>
    </row>
    <row r="852">
      <c r="A852" s="1" t="s">
        <v>7594</v>
      </c>
      <c r="B852" s="1" t="s">
        <v>7595</v>
      </c>
      <c r="C852" s="1" t="s">
        <v>7596</v>
      </c>
      <c r="D852" s="1" t="s">
        <v>4918</v>
      </c>
      <c r="E852" s="1" t="s">
        <v>4918</v>
      </c>
      <c r="F852" s="2">
        <v>0.0</v>
      </c>
      <c r="G852" s="1">
        <v>4.1</v>
      </c>
      <c r="H852" s="3">
        <v>4308.0</v>
      </c>
      <c r="I852" s="1" t="s">
        <v>7597</v>
      </c>
      <c r="J852" s="1" t="s">
        <v>7598</v>
      </c>
      <c r="K852" s="1" t="s">
        <v>7599</v>
      </c>
      <c r="L852" s="1" t="s">
        <v>7600</v>
      </c>
      <c r="M852" s="1" t="s">
        <v>7601</v>
      </c>
      <c r="N852" s="1" t="s">
        <v>7602</v>
      </c>
      <c r="O852" s="4" t="s">
        <v>7603</v>
      </c>
      <c r="P852" s="4" t="s">
        <v>7604</v>
      </c>
    </row>
    <row r="853">
      <c r="A853" s="1" t="s">
        <v>438</v>
      </c>
      <c r="B853" s="1" t="s">
        <v>439</v>
      </c>
      <c r="C853" s="1" t="s">
        <v>18</v>
      </c>
      <c r="D853" s="1" t="s">
        <v>235</v>
      </c>
      <c r="E853" s="1" t="s">
        <v>324</v>
      </c>
      <c r="F853" s="2">
        <v>0.51</v>
      </c>
      <c r="G853" s="1">
        <v>4.2</v>
      </c>
      <c r="H853" s="1">
        <v>462.0</v>
      </c>
      <c r="I853" s="1" t="s">
        <v>440</v>
      </c>
      <c r="J853" s="1" t="s">
        <v>441</v>
      </c>
      <c r="K853" s="1" t="s">
        <v>442</v>
      </c>
      <c r="L853" s="1" t="s">
        <v>443</v>
      </c>
      <c r="M853" s="1" t="s">
        <v>444</v>
      </c>
      <c r="N853" s="1" t="s">
        <v>445</v>
      </c>
      <c r="O853" s="4" t="s">
        <v>7605</v>
      </c>
      <c r="P853" s="4" t="s">
        <v>7606</v>
      </c>
    </row>
    <row r="854">
      <c r="A854" s="1" t="s">
        <v>448</v>
      </c>
      <c r="B854" s="1" t="s">
        <v>449</v>
      </c>
      <c r="C854" s="1" t="s">
        <v>18</v>
      </c>
      <c r="D854" s="1" t="s">
        <v>450</v>
      </c>
      <c r="E854" s="1" t="s">
        <v>451</v>
      </c>
      <c r="F854" s="2">
        <v>0.7</v>
      </c>
      <c r="G854" s="1">
        <v>4.5</v>
      </c>
      <c r="H854" s="1" t="s">
        <v>7607</v>
      </c>
      <c r="I854" s="1" t="s">
        <v>453</v>
      </c>
      <c r="J854" s="1" t="s">
        <v>454</v>
      </c>
      <c r="K854" s="1" t="s">
        <v>455</v>
      </c>
      <c r="L854" s="1" t="s">
        <v>456</v>
      </c>
      <c r="M854" s="1" t="s">
        <v>457</v>
      </c>
      <c r="N854" s="1" t="s">
        <v>458</v>
      </c>
      <c r="O854" s="4" t="s">
        <v>459</v>
      </c>
      <c r="P854" s="4" t="s">
        <v>7608</v>
      </c>
    </row>
    <row r="855">
      <c r="A855" s="1" t="s">
        <v>7609</v>
      </c>
      <c r="B855" s="1" t="s">
        <v>7610</v>
      </c>
      <c r="C855" s="1" t="s">
        <v>5206</v>
      </c>
      <c r="D855" s="1" t="s">
        <v>2139</v>
      </c>
      <c r="E855" s="1" t="s">
        <v>7415</v>
      </c>
      <c r="F855" s="2">
        <v>0.35</v>
      </c>
      <c r="G855" s="1">
        <v>4.6</v>
      </c>
      <c r="H855" s="3">
        <v>10652.0</v>
      </c>
      <c r="I855" s="1" t="s">
        <v>7611</v>
      </c>
      <c r="J855" s="1" t="s">
        <v>7612</v>
      </c>
      <c r="K855" s="1" t="s">
        <v>7613</v>
      </c>
      <c r="L855" s="1" t="s">
        <v>7614</v>
      </c>
      <c r="M855" s="1" t="s">
        <v>7615</v>
      </c>
      <c r="N855" s="1" t="s">
        <v>7616</v>
      </c>
      <c r="O855" s="4" t="s">
        <v>7617</v>
      </c>
      <c r="P855" s="4" t="s">
        <v>7618</v>
      </c>
    </row>
    <row r="856">
      <c r="A856" s="1" t="s">
        <v>7619</v>
      </c>
      <c r="B856" s="1" t="s">
        <v>7620</v>
      </c>
      <c r="C856" s="1" t="s">
        <v>7621</v>
      </c>
      <c r="D856" s="1" t="s">
        <v>399</v>
      </c>
      <c r="E856" s="1" t="s">
        <v>399</v>
      </c>
      <c r="F856" s="2">
        <v>0.0</v>
      </c>
      <c r="G856" s="1">
        <v>4.3</v>
      </c>
      <c r="H856" s="3">
        <v>5036.0</v>
      </c>
      <c r="I856" s="1" t="s">
        <v>7622</v>
      </c>
      <c r="J856" s="1" t="s">
        <v>7623</v>
      </c>
      <c r="K856" s="1" t="s">
        <v>7624</v>
      </c>
      <c r="L856" s="1" t="s">
        <v>7625</v>
      </c>
      <c r="M856" s="1" t="s">
        <v>7626</v>
      </c>
      <c r="N856" s="1" t="s">
        <v>7627</v>
      </c>
      <c r="O856" s="4" t="s">
        <v>7628</v>
      </c>
      <c r="P856" s="4" t="s">
        <v>7629</v>
      </c>
    </row>
    <row r="857">
      <c r="A857" s="1" t="s">
        <v>7630</v>
      </c>
      <c r="B857" s="1" t="s">
        <v>7631</v>
      </c>
      <c r="C857" s="1" t="s">
        <v>5206</v>
      </c>
      <c r="D857" s="1" t="s">
        <v>77</v>
      </c>
      <c r="E857" s="1" t="s">
        <v>207</v>
      </c>
      <c r="F857" s="2">
        <v>0.4</v>
      </c>
      <c r="G857" s="1">
        <v>4.0</v>
      </c>
      <c r="H857" s="3">
        <v>5057.0</v>
      </c>
      <c r="I857" s="1" t="s">
        <v>7632</v>
      </c>
      <c r="J857" s="1" t="s">
        <v>7633</v>
      </c>
      <c r="K857" s="1" t="s">
        <v>7634</v>
      </c>
      <c r="L857" s="1" t="s">
        <v>7635</v>
      </c>
      <c r="M857" s="1" t="s">
        <v>7636</v>
      </c>
      <c r="N857" s="1" t="s">
        <v>7637</v>
      </c>
      <c r="O857" s="4" t="s">
        <v>7638</v>
      </c>
      <c r="P857" s="4" t="s">
        <v>7639</v>
      </c>
    </row>
    <row r="858">
      <c r="A858" s="1" t="s">
        <v>7640</v>
      </c>
      <c r="B858" s="1" t="s">
        <v>7641</v>
      </c>
      <c r="C858" s="1" t="s">
        <v>5733</v>
      </c>
      <c r="D858" s="1" t="s">
        <v>7642</v>
      </c>
      <c r="E858" s="1" t="s">
        <v>4750</v>
      </c>
      <c r="F858" s="2">
        <v>0.79</v>
      </c>
      <c r="G858" s="1">
        <v>4.2</v>
      </c>
      <c r="H858" s="3">
        <v>8537.0</v>
      </c>
      <c r="I858" s="1" t="s">
        <v>7643</v>
      </c>
      <c r="J858" s="1" t="s">
        <v>7644</v>
      </c>
      <c r="K858" s="1" t="s">
        <v>7645</v>
      </c>
      <c r="L858" s="1" t="s">
        <v>7646</v>
      </c>
      <c r="M858" s="1" t="s">
        <v>7647</v>
      </c>
      <c r="N858" s="1" t="s">
        <v>7648</v>
      </c>
      <c r="O858" s="4" t="s">
        <v>7649</v>
      </c>
      <c r="P858" s="4" t="s">
        <v>7650</v>
      </c>
    </row>
    <row r="859">
      <c r="A859" s="1" t="s">
        <v>493</v>
      </c>
      <c r="B859" s="1" t="s">
        <v>494</v>
      </c>
      <c r="C859" s="1" t="s">
        <v>18</v>
      </c>
      <c r="D859" s="1" t="s">
        <v>495</v>
      </c>
      <c r="E859" s="1" t="s">
        <v>114</v>
      </c>
      <c r="F859" s="2">
        <v>0.67</v>
      </c>
      <c r="G859" s="1">
        <v>3.3</v>
      </c>
      <c r="H859" s="3">
        <v>9792.0</v>
      </c>
      <c r="I859" s="1" t="s">
        <v>496</v>
      </c>
      <c r="J859" s="1" t="s">
        <v>497</v>
      </c>
      <c r="K859" s="1" t="s">
        <v>498</v>
      </c>
      <c r="L859" s="1" t="s">
        <v>499</v>
      </c>
      <c r="M859" s="1" t="s">
        <v>500</v>
      </c>
      <c r="N859" s="1" t="s">
        <v>501</v>
      </c>
      <c r="O859" s="4" t="s">
        <v>502</v>
      </c>
      <c r="P859" s="4" t="s">
        <v>7651</v>
      </c>
    </row>
    <row r="860">
      <c r="A860" s="1" t="s">
        <v>7652</v>
      </c>
      <c r="B860" s="1" t="s">
        <v>7653</v>
      </c>
      <c r="C860" s="1" t="s">
        <v>6773</v>
      </c>
      <c r="D860" s="1" t="s">
        <v>7654</v>
      </c>
      <c r="E860" s="1" t="s">
        <v>1164</v>
      </c>
      <c r="F860" s="2">
        <v>0.15</v>
      </c>
      <c r="G860" s="1">
        <v>4.3</v>
      </c>
      <c r="H860" s="3">
        <v>2450.0</v>
      </c>
      <c r="I860" s="1" t="s">
        <v>7655</v>
      </c>
      <c r="J860" s="1" t="s">
        <v>7656</v>
      </c>
      <c r="K860" s="1" t="s">
        <v>7657</v>
      </c>
      <c r="L860" s="1" t="s">
        <v>7658</v>
      </c>
      <c r="M860" s="1" t="s">
        <v>7659</v>
      </c>
      <c r="N860" s="1" t="s">
        <v>7660</v>
      </c>
      <c r="O860" s="4" t="s">
        <v>7661</v>
      </c>
      <c r="P860" s="4" t="s">
        <v>7662</v>
      </c>
    </row>
    <row r="861">
      <c r="A861" s="1" t="s">
        <v>7663</v>
      </c>
      <c r="B861" s="1" t="s">
        <v>7664</v>
      </c>
      <c r="C861" s="1" t="s">
        <v>3347</v>
      </c>
      <c r="D861" s="1" t="s">
        <v>479</v>
      </c>
      <c r="E861" s="1" t="s">
        <v>5837</v>
      </c>
      <c r="F861" s="2">
        <v>0.54</v>
      </c>
      <c r="G861" s="1">
        <v>3.7</v>
      </c>
      <c r="H861" s="1">
        <v>676.0</v>
      </c>
      <c r="I861" s="1" t="s">
        <v>7665</v>
      </c>
      <c r="J861" s="1" t="s">
        <v>7666</v>
      </c>
      <c r="K861" s="1" t="s">
        <v>7667</v>
      </c>
      <c r="L861" s="1" t="s">
        <v>7668</v>
      </c>
      <c r="M861" s="1" t="s">
        <v>7669</v>
      </c>
      <c r="N861" s="1" t="s">
        <v>7670</v>
      </c>
      <c r="O861" s="4" t="s">
        <v>7671</v>
      </c>
      <c r="P861" s="4" t="s">
        <v>7672</v>
      </c>
    </row>
    <row r="862">
      <c r="A862" s="1" t="s">
        <v>7673</v>
      </c>
      <c r="B862" s="1" t="s">
        <v>7674</v>
      </c>
      <c r="C862" s="1" t="s">
        <v>3347</v>
      </c>
      <c r="D862" s="1" t="s">
        <v>90</v>
      </c>
      <c r="E862" s="1" t="s">
        <v>888</v>
      </c>
      <c r="F862" s="2">
        <v>0.62</v>
      </c>
      <c r="G862" s="1">
        <v>3.9</v>
      </c>
      <c r="H862" s="3">
        <v>1173.0</v>
      </c>
      <c r="I862" s="1" t="s">
        <v>7675</v>
      </c>
      <c r="J862" s="1" t="s">
        <v>7676</v>
      </c>
      <c r="K862" s="1" t="s">
        <v>7677</v>
      </c>
      <c r="L862" s="1" t="s">
        <v>7678</v>
      </c>
      <c r="M862" s="1" t="s">
        <v>7679</v>
      </c>
      <c r="N862" s="1" t="s">
        <v>7680</v>
      </c>
      <c r="O862" s="4" t="s">
        <v>7681</v>
      </c>
      <c r="P862" s="4" t="s">
        <v>7682</v>
      </c>
    </row>
    <row r="863">
      <c r="A863" s="1" t="s">
        <v>7683</v>
      </c>
      <c r="B863" s="1" t="s">
        <v>7684</v>
      </c>
      <c r="C863" s="1" t="s">
        <v>5756</v>
      </c>
      <c r="D863" s="1" t="s">
        <v>31</v>
      </c>
      <c r="E863" s="1" t="s">
        <v>90</v>
      </c>
      <c r="F863" s="2">
        <v>0.6</v>
      </c>
      <c r="G863" s="1">
        <v>4.3</v>
      </c>
      <c r="H863" s="3">
        <v>9998.0</v>
      </c>
      <c r="I863" s="1" t="s">
        <v>7685</v>
      </c>
      <c r="J863" s="1" t="s">
        <v>7686</v>
      </c>
      <c r="K863" s="1" t="s">
        <v>7687</v>
      </c>
      <c r="L863" s="1" t="s">
        <v>7688</v>
      </c>
      <c r="M863" s="1" t="s">
        <v>7689</v>
      </c>
      <c r="N863" s="1" t="s">
        <v>7690</v>
      </c>
      <c r="O863" s="4" t="s">
        <v>7691</v>
      </c>
      <c r="P863" s="4" t="s">
        <v>7692</v>
      </c>
    </row>
    <row r="864">
      <c r="A864" s="1" t="s">
        <v>7693</v>
      </c>
      <c r="B864" s="1" t="s">
        <v>7694</v>
      </c>
      <c r="C864" s="1" t="s">
        <v>3219</v>
      </c>
      <c r="D864" s="1" t="s">
        <v>1683</v>
      </c>
      <c r="E864" s="1" t="s">
        <v>3590</v>
      </c>
      <c r="F864" s="2">
        <v>0.58</v>
      </c>
      <c r="G864" s="1">
        <v>4.1</v>
      </c>
      <c r="H864" s="3">
        <v>5852.0</v>
      </c>
      <c r="I864" s="1" t="s">
        <v>7695</v>
      </c>
      <c r="J864" s="1" t="s">
        <v>7696</v>
      </c>
      <c r="K864" s="1" t="s">
        <v>7697</v>
      </c>
      <c r="L864" s="1" t="s">
        <v>7698</v>
      </c>
      <c r="M864" s="1" t="s">
        <v>7699</v>
      </c>
      <c r="N864" s="1" t="s">
        <v>7700</v>
      </c>
      <c r="O864" s="4" t="s">
        <v>7701</v>
      </c>
      <c r="P864" s="4" t="s">
        <v>7702</v>
      </c>
    </row>
    <row r="865">
      <c r="A865" s="1" t="s">
        <v>7703</v>
      </c>
      <c r="B865" s="1" t="s">
        <v>7704</v>
      </c>
      <c r="C865" s="1" t="s">
        <v>7705</v>
      </c>
      <c r="D865" s="1" t="s">
        <v>31</v>
      </c>
      <c r="E865" s="1" t="s">
        <v>114</v>
      </c>
      <c r="F865" s="2">
        <v>0.8</v>
      </c>
      <c r="G865" s="1">
        <v>4.2</v>
      </c>
      <c r="H865" s="1">
        <v>362.0</v>
      </c>
      <c r="I865" s="1" t="s">
        <v>7706</v>
      </c>
      <c r="J865" s="1" t="s">
        <v>7707</v>
      </c>
      <c r="K865" s="1" t="s">
        <v>7708</v>
      </c>
      <c r="L865" s="1" t="s">
        <v>7709</v>
      </c>
      <c r="M865" s="1" t="s">
        <v>7710</v>
      </c>
      <c r="N865" s="1" t="s">
        <v>7711</v>
      </c>
      <c r="O865" s="4" t="s">
        <v>7712</v>
      </c>
      <c r="P865" s="4" t="s">
        <v>7713</v>
      </c>
    </row>
    <row r="866">
      <c r="A866" s="1" t="s">
        <v>7714</v>
      </c>
      <c r="B866" s="1" t="s">
        <v>7715</v>
      </c>
      <c r="C866" s="1" t="s">
        <v>3301</v>
      </c>
      <c r="D866" s="1" t="s">
        <v>7716</v>
      </c>
      <c r="E866" s="1" t="s">
        <v>3414</v>
      </c>
      <c r="F866" s="2">
        <v>0.48</v>
      </c>
      <c r="G866" s="1">
        <v>4.5</v>
      </c>
      <c r="H866" s="1" t="s">
        <v>7717</v>
      </c>
      <c r="I866" s="1" t="s">
        <v>7718</v>
      </c>
      <c r="J866" s="1" t="s">
        <v>7719</v>
      </c>
      <c r="K866" s="1" t="s">
        <v>7720</v>
      </c>
      <c r="L866" s="1" t="s">
        <v>7721</v>
      </c>
      <c r="M866" s="1" t="s">
        <v>7722</v>
      </c>
      <c r="N866" s="1" t="s">
        <v>7723</v>
      </c>
      <c r="O866" s="4" t="s">
        <v>7724</v>
      </c>
      <c r="P866" s="4" t="s">
        <v>7725</v>
      </c>
    </row>
    <row r="867">
      <c r="A867" s="1" t="s">
        <v>7726</v>
      </c>
      <c r="B867" s="1" t="s">
        <v>7727</v>
      </c>
      <c r="C867" s="1" t="s">
        <v>3219</v>
      </c>
      <c r="D867" s="1" t="s">
        <v>1683</v>
      </c>
      <c r="E867" s="1" t="s">
        <v>1283</v>
      </c>
      <c r="F867" s="2">
        <v>0.75</v>
      </c>
      <c r="G867" s="1">
        <v>4.0</v>
      </c>
      <c r="H867" s="3">
        <v>9090.0</v>
      </c>
      <c r="I867" s="1" t="s">
        <v>7728</v>
      </c>
      <c r="J867" s="1" t="s">
        <v>7729</v>
      </c>
      <c r="K867" s="1" t="s">
        <v>7730</v>
      </c>
      <c r="L867" s="1" t="s">
        <v>7731</v>
      </c>
      <c r="M867" s="1" t="s">
        <v>7732</v>
      </c>
      <c r="N867" s="1" t="s">
        <v>7733</v>
      </c>
      <c r="O867" s="4" t="s">
        <v>7734</v>
      </c>
      <c r="P867" s="4" t="s">
        <v>7735</v>
      </c>
    </row>
    <row r="868">
      <c r="A868" s="1" t="s">
        <v>7736</v>
      </c>
      <c r="B868" s="1" t="s">
        <v>7737</v>
      </c>
      <c r="C868" s="1" t="s">
        <v>5206</v>
      </c>
      <c r="D868" s="1" t="s">
        <v>7738</v>
      </c>
      <c r="E868" s="1" t="s">
        <v>7739</v>
      </c>
      <c r="F868" s="2">
        <v>0.5</v>
      </c>
      <c r="G868" s="1">
        <v>4.5</v>
      </c>
      <c r="H868" s="3">
        <v>4099.0</v>
      </c>
      <c r="I868" s="1" t="s">
        <v>7740</v>
      </c>
      <c r="J868" s="1" t="s">
        <v>7741</v>
      </c>
      <c r="K868" s="1" t="s">
        <v>7742</v>
      </c>
      <c r="L868" s="1" t="s">
        <v>7743</v>
      </c>
      <c r="M868" s="1" t="s">
        <v>7744</v>
      </c>
      <c r="N868" s="1" t="s">
        <v>7745</v>
      </c>
      <c r="O868" s="4" t="s">
        <v>7746</v>
      </c>
      <c r="P868" s="4" t="s">
        <v>7747</v>
      </c>
    </row>
    <row r="869">
      <c r="A869" s="1" t="s">
        <v>7748</v>
      </c>
      <c r="B869" s="1" t="s">
        <v>7749</v>
      </c>
      <c r="C869" s="1" t="s">
        <v>3347</v>
      </c>
      <c r="D869" s="1" t="s">
        <v>20</v>
      </c>
      <c r="E869" s="1" t="s">
        <v>3590</v>
      </c>
      <c r="F869" s="2">
        <v>0.82</v>
      </c>
      <c r="G869" s="1">
        <v>3.5</v>
      </c>
      <c r="H869" s="3">
        <v>12966.0</v>
      </c>
      <c r="I869" s="1" t="s">
        <v>5692</v>
      </c>
      <c r="J869" s="1" t="s">
        <v>7750</v>
      </c>
      <c r="K869" s="1" t="s">
        <v>7751</v>
      </c>
      <c r="L869" s="1" t="s">
        <v>7752</v>
      </c>
      <c r="M869" s="1" t="s">
        <v>7753</v>
      </c>
      <c r="N869" s="1" t="s">
        <v>7754</v>
      </c>
      <c r="O869" s="4" t="s">
        <v>7755</v>
      </c>
      <c r="P869" s="4" t="s">
        <v>7756</v>
      </c>
    </row>
    <row r="870">
      <c r="A870" s="1" t="s">
        <v>7757</v>
      </c>
      <c r="B870" s="1" t="s">
        <v>7758</v>
      </c>
      <c r="C870" s="1" t="s">
        <v>6042</v>
      </c>
      <c r="D870" s="1" t="s">
        <v>6043</v>
      </c>
      <c r="E870" s="1" t="s">
        <v>6044</v>
      </c>
      <c r="F870" s="2">
        <v>0.02</v>
      </c>
      <c r="G870" s="1">
        <v>4.5</v>
      </c>
      <c r="H870" s="3">
        <v>4428.0</v>
      </c>
      <c r="I870" s="1" t="s">
        <v>7759</v>
      </c>
      <c r="J870" s="1" t="s">
        <v>7760</v>
      </c>
      <c r="K870" s="1" t="s">
        <v>7761</v>
      </c>
      <c r="L870" s="1" t="s">
        <v>7762</v>
      </c>
      <c r="M870" s="1" t="s">
        <v>7763</v>
      </c>
      <c r="N870" s="1" t="s">
        <v>7764</v>
      </c>
      <c r="O870" s="4" t="s">
        <v>7765</v>
      </c>
      <c r="P870" s="4" t="s">
        <v>7766</v>
      </c>
    </row>
    <row r="871">
      <c r="A871" s="1" t="s">
        <v>477</v>
      </c>
      <c r="B871" s="1" t="s">
        <v>478</v>
      </c>
      <c r="C871" s="1" t="s">
        <v>113</v>
      </c>
      <c r="D871" s="1" t="s">
        <v>114</v>
      </c>
      <c r="E871" s="1" t="s">
        <v>479</v>
      </c>
      <c r="F871" s="2">
        <v>0.38</v>
      </c>
      <c r="G871" s="1">
        <v>4.3</v>
      </c>
      <c r="H871" s="3">
        <v>12093.0</v>
      </c>
      <c r="I871" s="1" t="s">
        <v>480</v>
      </c>
      <c r="J871" s="1" t="s">
        <v>481</v>
      </c>
      <c r="K871" s="1" t="s">
        <v>482</v>
      </c>
      <c r="L871" s="1" t="s">
        <v>483</v>
      </c>
      <c r="M871" s="1" t="s">
        <v>484</v>
      </c>
      <c r="N871" s="1" t="s">
        <v>485</v>
      </c>
      <c r="O871" s="4" t="s">
        <v>7767</v>
      </c>
      <c r="P871" s="4" t="s">
        <v>7768</v>
      </c>
    </row>
    <row r="872">
      <c r="A872" s="1" t="s">
        <v>7769</v>
      </c>
      <c r="B872" s="1" t="s">
        <v>7770</v>
      </c>
      <c r="C872" s="1" t="s">
        <v>5668</v>
      </c>
      <c r="D872" s="1" t="s">
        <v>778</v>
      </c>
      <c r="E872" s="1" t="s">
        <v>114</v>
      </c>
      <c r="F872" s="2">
        <v>0.88</v>
      </c>
      <c r="G872" s="1">
        <v>3.3</v>
      </c>
      <c r="H872" s="3">
        <v>5692.0</v>
      </c>
      <c r="I872" s="1" t="s">
        <v>7771</v>
      </c>
      <c r="J872" s="1" t="s">
        <v>7772</v>
      </c>
      <c r="K872" s="1" t="s">
        <v>7773</v>
      </c>
      <c r="L872" s="1" t="s">
        <v>7774</v>
      </c>
      <c r="M872" s="1" t="s">
        <v>7775</v>
      </c>
      <c r="N872" s="1" t="s">
        <v>7776</v>
      </c>
      <c r="O872" s="4" t="s">
        <v>7777</v>
      </c>
      <c r="P872" s="4" t="s">
        <v>7778</v>
      </c>
    </row>
    <row r="873">
      <c r="A873" s="1" t="s">
        <v>7779</v>
      </c>
      <c r="B873" s="1" t="s">
        <v>7780</v>
      </c>
      <c r="C873" s="1" t="s">
        <v>5218</v>
      </c>
      <c r="D873" s="1" t="s">
        <v>7360</v>
      </c>
      <c r="E873" s="1" t="s">
        <v>90</v>
      </c>
      <c r="F873" s="2">
        <v>0.65</v>
      </c>
      <c r="G873" s="1">
        <v>4.1</v>
      </c>
      <c r="H873" s="1">
        <v>21.0</v>
      </c>
      <c r="I873" s="1" t="s">
        <v>7781</v>
      </c>
      <c r="J873" s="1" t="s">
        <v>7782</v>
      </c>
      <c r="K873" s="1" t="s">
        <v>7783</v>
      </c>
      <c r="L873" s="1" t="s">
        <v>7784</v>
      </c>
      <c r="M873" s="1" t="s">
        <v>7785</v>
      </c>
      <c r="N873" s="1" t="s">
        <v>7786</v>
      </c>
      <c r="O873" s="4" t="s">
        <v>7787</v>
      </c>
      <c r="P873" s="4" t="s">
        <v>7788</v>
      </c>
    </row>
    <row r="874">
      <c r="A874" s="1" t="s">
        <v>7789</v>
      </c>
      <c r="B874" s="1" t="s">
        <v>7790</v>
      </c>
      <c r="C874" s="1" t="s">
        <v>6345</v>
      </c>
      <c r="D874" s="1" t="s">
        <v>324</v>
      </c>
      <c r="E874" s="1" t="s">
        <v>7791</v>
      </c>
      <c r="F874" s="2">
        <v>0.57</v>
      </c>
      <c r="G874" s="1">
        <v>3.8</v>
      </c>
      <c r="H874" s="3">
        <v>1880.0</v>
      </c>
      <c r="I874" s="1" t="s">
        <v>7792</v>
      </c>
      <c r="J874" s="1" t="s">
        <v>7793</v>
      </c>
      <c r="K874" s="1" t="s">
        <v>7794</v>
      </c>
      <c r="L874" s="1" t="s">
        <v>7795</v>
      </c>
      <c r="M874" s="1" t="s">
        <v>7796</v>
      </c>
      <c r="N874" s="1" t="s">
        <v>7797</v>
      </c>
      <c r="O874" s="4" t="s">
        <v>7798</v>
      </c>
      <c r="P874" s="4" t="s">
        <v>7799</v>
      </c>
    </row>
    <row r="875">
      <c r="A875" s="1" t="s">
        <v>7800</v>
      </c>
      <c r="B875" s="1" t="s">
        <v>7801</v>
      </c>
      <c r="C875" s="1" t="s">
        <v>7802</v>
      </c>
      <c r="D875" s="1" t="s">
        <v>842</v>
      </c>
      <c r="E875" s="1" t="s">
        <v>7803</v>
      </c>
      <c r="F875" s="2">
        <v>0.08</v>
      </c>
      <c r="G875" s="1">
        <v>3.5</v>
      </c>
      <c r="H875" s="3">
        <v>21762.0</v>
      </c>
      <c r="I875" s="1" t="s">
        <v>7804</v>
      </c>
      <c r="J875" s="1" t="s">
        <v>7805</v>
      </c>
      <c r="K875" s="1" t="s">
        <v>7806</v>
      </c>
      <c r="L875" s="1" t="s">
        <v>7807</v>
      </c>
      <c r="M875" s="1" t="s">
        <v>7808</v>
      </c>
      <c r="N875" s="1" t="s">
        <v>7809</v>
      </c>
      <c r="O875" s="4" t="s">
        <v>7810</v>
      </c>
      <c r="P875" s="4" t="s">
        <v>7811</v>
      </c>
    </row>
    <row r="876">
      <c r="A876" s="1" t="s">
        <v>7812</v>
      </c>
      <c r="B876" s="1" t="s">
        <v>7813</v>
      </c>
      <c r="C876" s="1" t="s">
        <v>5848</v>
      </c>
      <c r="D876" s="1" t="s">
        <v>163</v>
      </c>
      <c r="E876" s="1" t="s">
        <v>3414</v>
      </c>
      <c r="F876" s="2">
        <v>0.5</v>
      </c>
      <c r="G876" s="1">
        <v>4.1</v>
      </c>
      <c r="H876" s="3">
        <v>22375.0</v>
      </c>
      <c r="I876" s="1" t="s">
        <v>7814</v>
      </c>
      <c r="J876" s="1" t="s">
        <v>7815</v>
      </c>
      <c r="K876" s="1" t="s">
        <v>7816</v>
      </c>
      <c r="L876" s="1" t="s">
        <v>7817</v>
      </c>
      <c r="M876" s="1" t="s">
        <v>7818</v>
      </c>
      <c r="N876" s="1" t="s">
        <v>7819</v>
      </c>
      <c r="O876" s="4" t="s">
        <v>7820</v>
      </c>
      <c r="P876" s="4" t="s">
        <v>7821</v>
      </c>
    </row>
    <row r="877">
      <c r="A877" s="1" t="s">
        <v>7822</v>
      </c>
      <c r="B877" s="1" t="s">
        <v>7823</v>
      </c>
      <c r="C877" s="1" t="s">
        <v>5756</v>
      </c>
      <c r="D877" s="1" t="s">
        <v>102</v>
      </c>
      <c r="E877" s="1" t="s">
        <v>7824</v>
      </c>
      <c r="F877" s="2">
        <v>0.7</v>
      </c>
      <c r="G877" s="1">
        <v>4.5</v>
      </c>
      <c r="H877" s="3">
        <v>2453.0</v>
      </c>
      <c r="I877" s="1" t="s">
        <v>7825</v>
      </c>
      <c r="J877" s="1" t="s">
        <v>7826</v>
      </c>
      <c r="K877" s="1" t="s">
        <v>7827</v>
      </c>
      <c r="L877" s="1" t="s">
        <v>7828</v>
      </c>
      <c r="M877" s="1" t="s">
        <v>7829</v>
      </c>
      <c r="N877" s="1" t="s">
        <v>7830</v>
      </c>
      <c r="O877" s="4" t="s">
        <v>7831</v>
      </c>
      <c r="P877" s="4" t="s">
        <v>7832</v>
      </c>
    </row>
    <row r="878">
      <c r="A878" s="1" t="s">
        <v>7833</v>
      </c>
      <c r="B878" s="1" t="s">
        <v>7834</v>
      </c>
      <c r="C878" s="1" t="s">
        <v>5218</v>
      </c>
      <c r="D878" s="1" t="s">
        <v>7835</v>
      </c>
      <c r="E878" s="1" t="s">
        <v>2547</v>
      </c>
      <c r="F878" s="2">
        <v>0.3</v>
      </c>
      <c r="G878" s="1">
        <v>4.4</v>
      </c>
      <c r="H878" s="3">
        <v>13544.0</v>
      </c>
      <c r="I878" s="1" t="s">
        <v>7836</v>
      </c>
      <c r="J878" s="1" t="s">
        <v>7837</v>
      </c>
      <c r="K878" s="1" t="s">
        <v>7838</v>
      </c>
      <c r="L878" s="1" t="s">
        <v>7839</v>
      </c>
      <c r="M878" s="1" t="s">
        <v>7840</v>
      </c>
      <c r="N878" s="1" t="s">
        <v>7841</v>
      </c>
      <c r="O878" s="4" t="s">
        <v>7842</v>
      </c>
      <c r="P878" s="4" t="s">
        <v>7843</v>
      </c>
    </row>
    <row r="879">
      <c r="A879" s="1" t="s">
        <v>7844</v>
      </c>
      <c r="B879" s="1" t="s">
        <v>7845</v>
      </c>
      <c r="C879" s="1" t="s">
        <v>7050</v>
      </c>
      <c r="D879" s="1" t="s">
        <v>7846</v>
      </c>
      <c r="E879" s="1" t="s">
        <v>7847</v>
      </c>
      <c r="F879" s="2">
        <v>0.66</v>
      </c>
      <c r="G879" s="1">
        <v>4.1</v>
      </c>
      <c r="H879" s="3">
        <v>10976.0</v>
      </c>
      <c r="I879" s="1" t="s">
        <v>7848</v>
      </c>
      <c r="J879" s="1" t="s">
        <v>7849</v>
      </c>
      <c r="K879" s="1" t="s">
        <v>7850</v>
      </c>
      <c r="L879" s="1" t="s">
        <v>7851</v>
      </c>
      <c r="M879" s="1" t="s">
        <v>7852</v>
      </c>
      <c r="N879" s="1" t="s">
        <v>7853</v>
      </c>
      <c r="O879" s="4" t="s">
        <v>7854</v>
      </c>
      <c r="P879" s="4" t="s">
        <v>7855</v>
      </c>
    </row>
    <row r="880">
      <c r="A880" s="1" t="s">
        <v>7856</v>
      </c>
      <c r="B880" s="1" t="s">
        <v>7857</v>
      </c>
      <c r="C880" s="1" t="s">
        <v>6685</v>
      </c>
      <c r="D880" s="1" t="s">
        <v>7359</v>
      </c>
      <c r="E880" s="1" t="s">
        <v>5882</v>
      </c>
      <c r="F880" s="2">
        <v>0.1</v>
      </c>
      <c r="G880" s="1">
        <v>4.3</v>
      </c>
      <c r="H880" s="3">
        <v>3061.0</v>
      </c>
      <c r="I880" s="1" t="s">
        <v>7858</v>
      </c>
      <c r="J880" s="1" t="s">
        <v>7859</v>
      </c>
      <c r="K880" s="1" t="s">
        <v>7860</v>
      </c>
      <c r="L880" s="1" t="s">
        <v>7861</v>
      </c>
      <c r="M880" s="1" t="s">
        <v>7862</v>
      </c>
      <c r="N880" s="1" t="s">
        <v>7863</v>
      </c>
      <c r="O880" s="4" t="s">
        <v>7864</v>
      </c>
      <c r="P880" s="4" t="s">
        <v>7865</v>
      </c>
    </row>
    <row r="881">
      <c r="A881" s="1" t="s">
        <v>7866</v>
      </c>
      <c r="B881" s="1" t="s">
        <v>7867</v>
      </c>
      <c r="C881" s="1" t="s">
        <v>3347</v>
      </c>
      <c r="D881" s="1" t="s">
        <v>479</v>
      </c>
      <c r="E881" s="1" t="s">
        <v>7868</v>
      </c>
      <c r="F881" s="2">
        <v>0.43</v>
      </c>
      <c r="G881" s="1">
        <v>3.6</v>
      </c>
      <c r="H881" s="3">
        <v>2272.0</v>
      </c>
      <c r="I881" s="1" t="s">
        <v>7869</v>
      </c>
      <c r="J881" s="1" t="s">
        <v>7870</v>
      </c>
      <c r="K881" s="1" t="s">
        <v>7871</v>
      </c>
      <c r="L881" s="1" t="s">
        <v>7872</v>
      </c>
      <c r="M881" s="1" t="s">
        <v>7873</v>
      </c>
      <c r="N881" s="1" t="s">
        <v>7874</v>
      </c>
      <c r="O881" s="4" t="s">
        <v>7875</v>
      </c>
      <c r="P881" s="4" t="s">
        <v>7876</v>
      </c>
    </row>
    <row r="882">
      <c r="A882" s="1" t="s">
        <v>7877</v>
      </c>
      <c r="B882" s="1" t="s">
        <v>7878</v>
      </c>
      <c r="C882" s="1" t="s">
        <v>7081</v>
      </c>
      <c r="D882" s="1" t="s">
        <v>378</v>
      </c>
      <c r="E882" s="1" t="s">
        <v>114</v>
      </c>
      <c r="F882" s="2">
        <v>0.4</v>
      </c>
      <c r="G882" s="1">
        <v>4.0</v>
      </c>
      <c r="H882" s="3">
        <v>7601.0</v>
      </c>
      <c r="I882" s="1" t="s">
        <v>7879</v>
      </c>
      <c r="J882" s="1" t="s">
        <v>7880</v>
      </c>
      <c r="K882" s="1" t="s">
        <v>7881</v>
      </c>
      <c r="L882" s="1" t="s">
        <v>7882</v>
      </c>
      <c r="M882" s="1" t="s">
        <v>7883</v>
      </c>
      <c r="N882" s="1" t="s">
        <v>7884</v>
      </c>
      <c r="O882" s="4" t="s">
        <v>7885</v>
      </c>
      <c r="P882" s="4" t="s">
        <v>7886</v>
      </c>
    </row>
    <row r="883">
      <c r="A883" s="1" t="s">
        <v>504</v>
      </c>
      <c r="B883" s="1" t="s">
        <v>505</v>
      </c>
      <c r="C883" s="1" t="s">
        <v>113</v>
      </c>
      <c r="D883" s="1" t="s">
        <v>506</v>
      </c>
      <c r="E883" s="1" t="s">
        <v>507</v>
      </c>
      <c r="F883" s="2">
        <v>0.58</v>
      </c>
      <c r="G883" s="1">
        <v>4.1</v>
      </c>
      <c r="H883" s="3">
        <v>8131.0</v>
      </c>
      <c r="I883" s="1" t="s">
        <v>508</v>
      </c>
      <c r="J883" s="1" t="s">
        <v>509</v>
      </c>
      <c r="K883" s="1" t="s">
        <v>510</v>
      </c>
      <c r="L883" s="1" t="s">
        <v>511</v>
      </c>
      <c r="M883" s="1" t="s">
        <v>512</v>
      </c>
      <c r="N883" s="1" t="s">
        <v>513</v>
      </c>
      <c r="O883" s="4" t="s">
        <v>7887</v>
      </c>
      <c r="P883" s="4" t="s">
        <v>7888</v>
      </c>
    </row>
    <row r="884">
      <c r="A884" s="1" t="s">
        <v>7889</v>
      </c>
      <c r="B884" s="1" t="s">
        <v>7890</v>
      </c>
      <c r="C884" s="1" t="s">
        <v>5756</v>
      </c>
      <c r="D884" s="1" t="s">
        <v>7161</v>
      </c>
      <c r="E884" s="1" t="s">
        <v>163</v>
      </c>
      <c r="F884" s="2">
        <v>0.53</v>
      </c>
      <c r="G884" s="1">
        <v>4.5</v>
      </c>
      <c r="H884" s="3">
        <v>4219.0</v>
      </c>
      <c r="I884" s="1" t="s">
        <v>7891</v>
      </c>
      <c r="J884" s="1" t="s">
        <v>7892</v>
      </c>
      <c r="K884" s="1" t="s">
        <v>7893</v>
      </c>
      <c r="L884" s="1" t="s">
        <v>7894</v>
      </c>
      <c r="M884" s="1" t="s">
        <v>7895</v>
      </c>
      <c r="N884" s="1" t="s">
        <v>7896</v>
      </c>
      <c r="O884" s="4" t="s">
        <v>7897</v>
      </c>
      <c r="P884" s="4" t="s">
        <v>7898</v>
      </c>
    </row>
    <row r="885">
      <c r="A885" s="1" t="s">
        <v>7899</v>
      </c>
      <c r="B885" s="1" t="s">
        <v>7900</v>
      </c>
      <c r="C885" s="1" t="s">
        <v>4761</v>
      </c>
      <c r="D885" s="1" t="s">
        <v>625</v>
      </c>
      <c r="E885" s="1" t="s">
        <v>842</v>
      </c>
      <c r="F885" s="2">
        <v>0.63</v>
      </c>
      <c r="G885" s="1">
        <v>4.2</v>
      </c>
      <c r="H885" s="3">
        <v>42775.0</v>
      </c>
      <c r="I885" s="1" t="s">
        <v>7901</v>
      </c>
      <c r="J885" s="1" t="s">
        <v>7902</v>
      </c>
      <c r="K885" s="1" t="s">
        <v>7903</v>
      </c>
      <c r="L885" s="1" t="s">
        <v>7904</v>
      </c>
      <c r="M885" s="1" t="s">
        <v>7905</v>
      </c>
      <c r="N885" s="1" t="s">
        <v>7906</v>
      </c>
      <c r="O885" s="4" t="s">
        <v>7907</v>
      </c>
      <c r="P885" s="4" t="s">
        <v>7908</v>
      </c>
    </row>
    <row r="886">
      <c r="A886" s="1" t="s">
        <v>7909</v>
      </c>
      <c r="B886" s="1" t="s">
        <v>7910</v>
      </c>
      <c r="C886" s="1" t="s">
        <v>7574</v>
      </c>
      <c r="D886" s="1" t="s">
        <v>1894</v>
      </c>
      <c r="E886" s="1" t="s">
        <v>1683</v>
      </c>
      <c r="F886" s="2">
        <v>0.78</v>
      </c>
      <c r="G886" s="1">
        <v>4.3</v>
      </c>
      <c r="H886" s="3">
        <v>5556.0</v>
      </c>
      <c r="I886" s="1" t="s">
        <v>7911</v>
      </c>
      <c r="J886" s="1" t="s">
        <v>7912</v>
      </c>
      <c r="K886" s="1" t="s">
        <v>7913</v>
      </c>
      <c r="L886" s="1" t="s">
        <v>7914</v>
      </c>
      <c r="M886" s="1" t="s">
        <v>7915</v>
      </c>
      <c r="N886" s="1" t="s">
        <v>7916</v>
      </c>
      <c r="O886" s="4" t="s">
        <v>7917</v>
      </c>
      <c r="P886" s="4" t="s">
        <v>7918</v>
      </c>
    </row>
    <row r="887">
      <c r="A887" s="1" t="s">
        <v>534</v>
      </c>
      <c r="B887" s="1" t="s">
        <v>535</v>
      </c>
      <c r="C887" s="1" t="s">
        <v>18</v>
      </c>
      <c r="D887" s="1" t="s">
        <v>31</v>
      </c>
      <c r="E887" s="1" t="s">
        <v>536</v>
      </c>
      <c r="F887" s="2">
        <v>0.5</v>
      </c>
      <c r="G887" s="1">
        <v>4.2</v>
      </c>
      <c r="H887" s="3">
        <v>92595.0</v>
      </c>
      <c r="I887" s="1" t="s">
        <v>537</v>
      </c>
      <c r="J887" s="1" t="s">
        <v>538</v>
      </c>
      <c r="K887" s="1" t="s">
        <v>539</v>
      </c>
      <c r="L887" s="1" t="s">
        <v>540</v>
      </c>
      <c r="M887" s="1" t="s">
        <v>541</v>
      </c>
      <c r="N887" s="1" t="s">
        <v>542</v>
      </c>
      <c r="O887" s="4" t="s">
        <v>543</v>
      </c>
      <c r="P887" s="4" t="s">
        <v>7919</v>
      </c>
    </row>
    <row r="888">
      <c r="A888" s="1" t="s">
        <v>7920</v>
      </c>
      <c r="B888" s="1" t="s">
        <v>7921</v>
      </c>
      <c r="C888" s="1" t="s">
        <v>5206</v>
      </c>
      <c r="D888" s="1" t="s">
        <v>5597</v>
      </c>
      <c r="E888" s="1" t="s">
        <v>7922</v>
      </c>
      <c r="F888" s="2">
        <v>0.21</v>
      </c>
      <c r="G888" s="1">
        <v>4.6</v>
      </c>
      <c r="H888" s="3">
        <v>12375.0</v>
      </c>
      <c r="I888" s="1" t="s">
        <v>7923</v>
      </c>
      <c r="J888" s="1" t="s">
        <v>7924</v>
      </c>
      <c r="K888" s="1" t="s">
        <v>7925</v>
      </c>
      <c r="L888" s="1" t="s">
        <v>7926</v>
      </c>
      <c r="M888" s="1" t="s">
        <v>7927</v>
      </c>
      <c r="N888" s="1" t="s">
        <v>7928</v>
      </c>
      <c r="O888" s="4" t="s">
        <v>7929</v>
      </c>
      <c r="P888" s="4" t="s">
        <v>7930</v>
      </c>
    </row>
    <row r="889">
      <c r="A889" s="1" t="s">
        <v>7931</v>
      </c>
      <c r="B889" s="1" t="s">
        <v>7932</v>
      </c>
      <c r="C889" s="1" t="s">
        <v>5744</v>
      </c>
      <c r="D889" s="1" t="s">
        <v>7933</v>
      </c>
      <c r="E889" s="1" t="s">
        <v>7933</v>
      </c>
      <c r="F889" s="2">
        <v>0.0</v>
      </c>
      <c r="G889" s="1">
        <v>4.5</v>
      </c>
      <c r="H889" s="3">
        <v>5882.0</v>
      </c>
      <c r="I889" s="1" t="s">
        <v>7934</v>
      </c>
      <c r="J889" s="1" t="s">
        <v>7935</v>
      </c>
      <c r="K889" s="1" t="s">
        <v>7936</v>
      </c>
      <c r="L889" s="1" t="s">
        <v>7937</v>
      </c>
      <c r="M889" s="1" t="s">
        <v>7938</v>
      </c>
      <c r="N889" s="1" t="s">
        <v>7939</v>
      </c>
      <c r="O889" s="4" t="s">
        <v>7940</v>
      </c>
      <c r="P889" s="4" t="s">
        <v>7941</v>
      </c>
    </row>
    <row r="890">
      <c r="A890" s="1" t="s">
        <v>4786</v>
      </c>
      <c r="B890" s="1" t="s">
        <v>4787</v>
      </c>
      <c r="C890" s="1" t="s">
        <v>4788</v>
      </c>
      <c r="D890" s="1" t="s">
        <v>77</v>
      </c>
      <c r="E890" s="1" t="s">
        <v>77</v>
      </c>
      <c r="F890" s="2">
        <v>0.0</v>
      </c>
      <c r="G890" s="1">
        <v>4.3</v>
      </c>
      <c r="H890" s="3">
        <v>10833.0</v>
      </c>
      <c r="I890" s="1" t="s">
        <v>4789</v>
      </c>
      <c r="J890" s="1" t="s">
        <v>4790</v>
      </c>
      <c r="K890" s="1" t="s">
        <v>4791</v>
      </c>
      <c r="L890" s="1" t="s">
        <v>4792</v>
      </c>
      <c r="M890" s="1" t="s">
        <v>4793</v>
      </c>
      <c r="N890" s="1" t="s">
        <v>4794</v>
      </c>
      <c r="O890" s="4" t="s">
        <v>7942</v>
      </c>
      <c r="P890" s="4" t="s">
        <v>7943</v>
      </c>
    </row>
    <row r="891">
      <c r="A891" s="1" t="s">
        <v>7944</v>
      </c>
      <c r="B891" s="1" t="s">
        <v>7945</v>
      </c>
      <c r="C891" s="1" t="s">
        <v>5479</v>
      </c>
      <c r="D891" s="1" t="s">
        <v>3433</v>
      </c>
      <c r="E891" s="1" t="s">
        <v>625</v>
      </c>
      <c r="F891" s="2">
        <v>0.23</v>
      </c>
      <c r="G891" s="1">
        <v>4.1</v>
      </c>
      <c r="H891" s="3">
        <v>10443.0</v>
      </c>
      <c r="I891" s="1" t="s">
        <v>7946</v>
      </c>
      <c r="J891" s="1" t="s">
        <v>7947</v>
      </c>
      <c r="K891" s="1" t="s">
        <v>7948</v>
      </c>
      <c r="L891" s="1" t="s">
        <v>7949</v>
      </c>
      <c r="M891" s="1" t="s">
        <v>7950</v>
      </c>
      <c r="N891" s="1" t="s">
        <v>7951</v>
      </c>
      <c r="O891" s="4" t="s">
        <v>7952</v>
      </c>
      <c r="P891" s="4" t="s">
        <v>7953</v>
      </c>
    </row>
    <row r="892">
      <c r="A892" s="1" t="s">
        <v>7954</v>
      </c>
      <c r="B892" s="1" t="s">
        <v>7955</v>
      </c>
      <c r="C892" s="1" t="s">
        <v>5242</v>
      </c>
      <c r="D892" s="1" t="s">
        <v>90</v>
      </c>
      <c r="E892" s="1" t="s">
        <v>888</v>
      </c>
      <c r="F892" s="2">
        <v>0.62</v>
      </c>
      <c r="G892" s="1">
        <v>4.5</v>
      </c>
      <c r="H892" s="1">
        <v>434.0</v>
      </c>
      <c r="I892" s="1" t="s">
        <v>7956</v>
      </c>
      <c r="J892" s="1" t="s">
        <v>7957</v>
      </c>
      <c r="K892" s="1" t="s">
        <v>7958</v>
      </c>
      <c r="L892" s="1" t="s">
        <v>7959</v>
      </c>
      <c r="M892" s="1" t="s">
        <v>7960</v>
      </c>
      <c r="N892" s="1" t="s">
        <v>7961</v>
      </c>
      <c r="O892" s="4" t="s">
        <v>7962</v>
      </c>
      <c r="P892" s="4" t="s">
        <v>7963</v>
      </c>
    </row>
    <row r="893">
      <c r="A893" s="1" t="s">
        <v>7964</v>
      </c>
      <c r="B893" s="1" t="s">
        <v>7965</v>
      </c>
      <c r="C893" s="1" t="s">
        <v>3347</v>
      </c>
      <c r="D893" s="1" t="s">
        <v>114</v>
      </c>
      <c r="E893" s="1" t="s">
        <v>7966</v>
      </c>
      <c r="F893" s="2">
        <v>0.76</v>
      </c>
      <c r="G893" s="1">
        <v>3.5</v>
      </c>
      <c r="H893" s="3">
        <v>1913.0</v>
      </c>
      <c r="I893" s="1" t="s">
        <v>7967</v>
      </c>
      <c r="J893" s="1" t="s">
        <v>7968</v>
      </c>
      <c r="K893" s="1" t="s">
        <v>7969</v>
      </c>
      <c r="L893" s="1" t="s">
        <v>7970</v>
      </c>
      <c r="M893" s="1" t="s">
        <v>7971</v>
      </c>
      <c r="N893" s="1" t="s">
        <v>7972</v>
      </c>
      <c r="O893" s="4" t="s">
        <v>7973</v>
      </c>
      <c r="P893" s="4" t="s">
        <v>7974</v>
      </c>
    </row>
    <row r="894">
      <c r="A894" s="1" t="s">
        <v>7975</v>
      </c>
      <c r="B894" s="1" t="s">
        <v>7976</v>
      </c>
      <c r="C894" s="1" t="s">
        <v>7214</v>
      </c>
      <c r="D894" s="1" t="s">
        <v>7977</v>
      </c>
      <c r="E894" s="1" t="s">
        <v>7978</v>
      </c>
      <c r="F894" s="2">
        <v>0.57</v>
      </c>
      <c r="G894" s="1">
        <v>4.4</v>
      </c>
      <c r="H894" s="3">
        <v>3029.0</v>
      </c>
      <c r="I894" s="1" t="s">
        <v>7979</v>
      </c>
      <c r="J894" s="1" t="s">
        <v>7980</v>
      </c>
      <c r="K894" s="1" t="s">
        <v>7981</v>
      </c>
      <c r="L894" s="1" t="s">
        <v>7982</v>
      </c>
      <c r="M894" s="1" t="s">
        <v>7983</v>
      </c>
      <c r="N894" s="1" t="s">
        <v>7984</v>
      </c>
      <c r="O894" s="4" t="s">
        <v>7985</v>
      </c>
      <c r="P894" s="4" t="s">
        <v>7986</v>
      </c>
    </row>
    <row r="895">
      <c r="A895" s="1" t="s">
        <v>7987</v>
      </c>
      <c r="B895" s="1" t="s">
        <v>7988</v>
      </c>
      <c r="C895" s="1" t="s">
        <v>5431</v>
      </c>
      <c r="D895" s="1" t="s">
        <v>5942</v>
      </c>
      <c r="E895" s="1" t="s">
        <v>5942</v>
      </c>
      <c r="F895" s="2">
        <v>0.0</v>
      </c>
      <c r="G895" s="1">
        <v>4.2</v>
      </c>
      <c r="H895" s="3">
        <v>2628.0</v>
      </c>
      <c r="I895" s="1" t="s">
        <v>7989</v>
      </c>
      <c r="J895" s="1" t="s">
        <v>7990</v>
      </c>
      <c r="K895" s="1" t="s">
        <v>7991</v>
      </c>
      <c r="L895" s="1" t="s">
        <v>7992</v>
      </c>
      <c r="M895" s="1" t="s">
        <v>7993</v>
      </c>
      <c r="N895" s="1" t="s">
        <v>7994</v>
      </c>
      <c r="O895" s="4" t="s">
        <v>7995</v>
      </c>
      <c r="P895" s="4" t="s">
        <v>7996</v>
      </c>
    </row>
    <row r="896">
      <c r="A896" s="1" t="s">
        <v>545</v>
      </c>
      <c r="B896" s="1" t="s">
        <v>546</v>
      </c>
      <c r="C896" s="1" t="s">
        <v>113</v>
      </c>
      <c r="D896" s="1" t="s">
        <v>547</v>
      </c>
      <c r="E896" s="1" t="s">
        <v>548</v>
      </c>
      <c r="F896" s="2">
        <v>0.45</v>
      </c>
      <c r="G896" s="1">
        <v>4.4</v>
      </c>
      <c r="H896" s="3">
        <v>24780.0</v>
      </c>
      <c r="I896" s="1" t="s">
        <v>549</v>
      </c>
      <c r="J896" s="1" t="s">
        <v>550</v>
      </c>
      <c r="K896" s="1" t="s">
        <v>551</v>
      </c>
      <c r="L896" s="1" t="s">
        <v>552</v>
      </c>
      <c r="M896" s="1" t="s">
        <v>553</v>
      </c>
      <c r="N896" s="1" t="s">
        <v>554</v>
      </c>
      <c r="O896" s="4" t="s">
        <v>555</v>
      </c>
      <c r="P896" s="4" t="s">
        <v>7997</v>
      </c>
    </row>
    <row r="897">
      <c r="A897" s="1" t="s">
        <v>7998</v>
      </c>
      <c r="B897" s="1" t="s">
        <v>7999</v>
      </c>
      <c r="C897" s="1" t="s">
        <v>8000</v>
      </c>
      <c r="D897" s="1" t="s">
        <v>7359</v>
      </c>
      <c r="E897" s="1" t="s">
        <v>5882</v>
      </c>
      <c r="F897" s="2">
        <v>0.1</v>
      </c>
      <c r="G897" s="1">
        <v>4.4</v>
      </c>
      <c r="H897" s="3">
        <v>10718.0</v>
      </c>
      <c r="I897" s="1" t="s">
        <v>8001</v>
      </c>
      <c r="J897" s="1" t="s">
        <v>8002</v>
      </c>
      <c r="K897" s="1" t="s">
        <v>8003</v>
      </c>
      <c r="L897" s="1" t="s">
        <v>8004</v>
      </c>
      <c r="M897" s="1" t="s">
        <v>8005</v>
      </c>
      <c r="N897" s="1" t="s">
        <v>8006</v>
      </c>
      <c r="O897" s="4" t="s">
        <v>8007</v>
      </c>
      <c r="P897" s="4" t="s">
        <v>8008</v>
      </c>
    </row>
    <row r="898">
      <c r="A898" s="1" t="s">
        <v>8009</v>
      </c>
      <c r="B898" s="1" t="s">
        <v>8010</v>
      </c>
      <c r="C898" s="1" t="s">
        <v>4188</v>
      </c>
      <c r="D898" s="1" t="s">
        <v>8011</v>
      </c>
      <c r="E898" s="1" t="s">
        <v>3590</v>
      </c>
      <c r="F898" s="2">
        <v>0.66</v>
      </c>
      <c r="G898" s="1">
        <v>4.2</v>
      </c>
      <c r="H898" s="3">
        <v>6233.0</v>
      </c>
      <c r="I898" s="1" t="s">
        <v>8012</v>
      </c>
      <c r="J898" s="1" t="s">
        <v>8013</v>
      </c>
      <c r="K898" s="1" t="s">
        <v>8014</v>
      </c>
      <c r="L898" s="1" t="s">
        <v>8015</v>
      </c>
      <c r="M898" s="1" t="s">
        <v>8016</v>
      </c>
      <c r="N898" s="1" t="s">
        <v>8017</v>
      </c>
      <c r="O898" s="4" t="s">
        <v>8018</v>
      </c>
      <c r="P898" s="4" t="s">
        <v>8019</v>
      </c>
    </row>
    <row r="899">
      <c r="A899" s="1" t="s">
        <v>8020</v>
      </c>
      <c r="B899" s="1" t="s">
        <v>8021</v>
      </c>
      <c r="C899" s="1" t="s">
        <v>5733</v>
      </c>
      <c r="D899" s="1" t="s">
        <v>6485</v>
      </c>
      <c r="E899" s="1" t="s">
        <v>5405</v>
      </c>
      <c r="F899" s="2">
        <v>0.25</v>
      </c>
      <c r="G899" s="1">
        <v>4.5</v>
      </c>
      <c r="H899" s="3">
        <v>10541.0</v>
      </c>
      <c r="I899" s="1" t="s">
        <v>8022</v>
      </c>
      <c r="J899" s="1" t="s">
        <v>8023</v>
      </c>
      <c r="K899" s="1" t="s">
        <v>8024</v>
      </c>
      <c r="L899" s="1" t="s">
        <v>8025</v>
      </c>
      <c r="M899" s="1" t="s">
        <v>8026</v>
      </c>
      <c r="N899" s="1" t="s">
        <v>8027</v>
      </c>
      <c r="O899" s="4" t="s">
        <v>8028</v>
      </c>
      <c r="P899" s="4" t="s">
        <v>8029</v>
      </c>
    </row>
    <row r="900">
      <c r="A900" s="1" t="s">
        <v>563</v>
      </c>
      <c r="B900" s="1" t="s">
        <v>564</v>
      </c>
      <c r="C900" s="1" t="s">
        <v>18</v>
      </c>
      <c r="D900" s="1" t="s">
        <v>142</v>
      </c>
      <c r="E900" s="1" t="s">
        <v>565</v>
      </c>
      <c r="F900" s="2">
        <v>0.62</v>
      </c>
      <c r="G900" s="1">
        <v>4.3</v>
      </c>
      <c r="H900" s="3">
        <v>8188.0</v>
      </c>
      <c r="I900" s="1" t="s">
        <v>566</v>
      </c>
      <c r="J900" s="1" t="s">
        <v>567</v>
      </c>
      <c r="K900" s="1" t="s">
        <v>568</v>
      </c>
      <c r="L900" s="1" t="s">
        <v>569</v>
      </c>
      <c r="M900" s="1" t="s">
        <v>570</v>
      </c>
      <c r="N900" s="1" t="s">
        <v>571</v>
      </c>
      <c r="O900" s="4" t="s">
        <v>8030</v>
      </c>
      <c r="P900" s="4" t="s">
        <v>8031</v>
      </c>
    </row>
    <row r="901">
      <c r="A901" s="1" t="s">
        <v>8032</v>
      </c>
      <c r="B901" s="1" t="s">
        <v>8033</v>
      </c>
      <c r="C901" s="1" t="s">
        <v>5924</v>
      </c>
      <c r="D901" s="1" t="s">
        <v>163</v>
      </c>
      <c r="E901" s="1" t="s">
        <v>547</v>
      </c>
      <c r="F901" s="2">
        <v>0.25</v>
      </c>
      <c r="G901" s="1">
        <v>3.8</v>
      </c>
      <c r="H901" s="3">
        <v>10751.0</v>
      </c>
      <c r="I901" s="1" t="s">
        <v>8034</v>
      </c>
      <c r="J901" s="1" t="s">
        <v>8035</v>
      </c>
      <c r="K901" s="1" t="s">
        <v>8036</v>
      </c>
      <c r="L901" s="1" t="s">
        <v>8037</v>
      </c>
      <c r="M901" s="1" t="s">
        <v>8038</v>
      </c>
      <c r="N901" s="1" t="s">
        <v>8039</v>
      </c>
      <c r="O901" s="4" t="s">
        <v>8040</v>
      </c>
      <c r="P901" s="4" t="s">
        <v>8041</v>
      </c>
    </row>
    <row r="902">
      <c r="A902" s="1" t="s">
        <v>8042</v>
      </c>
      <c r="B902" s="1" t="s">
        <v>8043</v>
      </c>
      <c r="C902" s="1" t="s">
        <v>8044</v>
      </c>
      <c r="D902" s="1" t="s">
        <v>32</v>
      </c>
      <c r="E902" s="1" t="s">
        <v>114</v>
      </c>
      <c r="F902" s="2">
        <v>0.65</v>
      </c>
      <c r="G902" s="1">
        <v>3.9</v>
      </c>
      <c r="H902" s="1">
        <v>817.0</v>
      </c>
      <c r="I902" s="1" t="s">
        <v>8045</v>
      </c>
      <c r="J902" s="1" t="s">
        <v>8046</v>
      </c>
      <c r="K902" s="1" t="s">
        <v>8047</v>
      </c>
      <c r="L902" s="1" t="s">
        <v>8048</v>
      </c>
      <c r="M902" s="1" t="s">
        <v>8049</v>
      </c>
      <c r="N902" s="1" t="s">
        <v>8050</v>
      </c>
      <c r="O902" s="4" t="s">
        <v>8051</v>
      </c>
      <c r="P902" s="4" t="s">
        <v>8052</v>
      </c>
    </row>
    <row r="903">
      <c r="A903" s="1" t="s">
        <v>8053</v>
      </c>
      <c r="B903" s="1" t="s">
        <v>8054</v>
      </c>
      <c r="C903" s="1" t="s">
        <v>3252</v>
      </c>
      <c r="D903" s="1" t="s">
        <v>2928</v>
      </c>
      <c r="E903" s="1" t="s">
        <v>1683</v>
      </c>
      <c r="F903" s="2">
        <v>0.64</v>
      </c>
      <c r="G903" s="1">
        <v>4.0</v>
      </c>
      <c r="H903" s="3">
        <v>36384.0</v>
      </c>
      <c r="I903" s="1" t="s">
        <v>8055</v>
      </c>
      <c r="J903" s="1" t="s">
        <v>4908</v>
      </c>
      <c r="K903" s="1" t="s">
        <v>4909</v>
      </c>
      <c r="L903" s="1" t="s">
        <v>4910</v>
      </c>
      <c r="M903" s="1" t="s">
        <v>4911</v>
      </c>
      <c r="N903" s="1" t="s">
        <v>4912</v>
      </c>
      <c r="O903" s="4" t="s">
        <v>8056</v>
      </c>
      <c r="P903" s="4" t="s">
        <v>8057</v>
      </c>
    </row>
    <row r="904">
      <c r="A904" s="1" t="s">
        <v>8058</v>
      </c>
      <c r="B904" s="1" t="s">
        <v>8059</v>
      </c>
      <c r="C904" s="1" t="s">
        <v>6345</v>
      </c>
      <c r="D904" s="1" t="s">
        <v>7125</v>
      </c>
      <c r="E904" s="1" t="s">
        <v>3703</v>
      </c>
      <c r="F904" s="2">
        <v>0.38</v>
      </c>
      <c r="G904" s="1">
        <v>4.1</v>
      </c>
      <c r="H904" s="3">
        <v>3606.0</v>
      </c>
      <c r="I904" s="1" t="s">
        <v>8060</v>
      </c>
      <c r="J904" s="1" t="s">
        <v>8061</v>
      </c>
      <c r="K904" s="1" t="s">
        <v>8062</v>
      </c>
      <c r="L904" s="1" t="s">
        <v>8063</v>
      </c>
      <c r="M904" s="1" t="s">
        <v>8064</v>
      </c>
      <c r="N904" s="1" t="s">
        <v>8065</v>
      </c>
      <c r="O904" s="4" t="s">
        <v>8066</v>
      </c>
      <c r="P904" s="4" t="s">
        <v>8067</v>
      </c>
    </row>
    <row r="905">
      <c r="A905" s="1" t="s">
        <v>8068</v>
      </c>
      <c r="B905" s="1" t="s">
        <v>8069</v>
      </c>
      <c r="C905" s="1" t="s">
        <v>5941</v>
      </c>
      <c r="D905" s="1" t="s">
        <v>8070</v>
      </c>
      <c r="E905" s="1" t="s">
        <v>8071</v>
      </c>
      <c r="F905" s="2">
        <v>0.42</v>
      </c>
      <c r="G905" s="1">
        <v>4.4</v>
      </c>
      <c r="H905" s="1">
        <v>357.0</v>
      </c>
      <c r="I905" s="1" t="s">
        <v>8072</v>
      </c>
      <c r="J905" s="1" t="s">
        <v>8073</v>
      </c>
      <c r="K905" s="1" t="s">
        <v>8074</v>
      </c>
      <c r="L905" s="1" t="s">
        <v>8075</v>
      </c>
      <c r="M905" s="1" t="s">
        <v>8076</v>
      </c>
      <c r="N905" s="1" t="s">
        <v>8077</v>
      </c>
      <c r="O905" s="4" t="s">
        <v>8078</v>
      </c>
      <c r="P905" s="4" t="s">
        <v>8079</v>
      </c>
    </row>
    <row r="906">
      <c r="A906" s="1" t="s">
        <v>8080</v>
      </c>
      <c r="B906" s="1" t="s">
        <v>8081</v>
      </c>
      <c r="C906" s="1" t="s">
        <v>5744</v>
      </c>
      <c r="D906" s="1" t="s">
        <v>8071</v>
      </c>
      <c r="E906" s="1" t="s">
        <v>599</v>
      </c>
      <c r="F906" s="2">
        <v>0.13</v>
      </c>
      <c r="G906" s="1">
        <v>4.4</v>
      </c>
      <c r="H906" s="3">
        <v>10170.0</v>
      </c>
      <c r="I906" s="1" t="s">
        <v>8082</v>
      </c>
      <c r="J906" s="1" t="s">
        <v>8083</v>
      </c>
      <c r="K906" s="1" t="s">
        <v>8084</v>
      </c>
      <c r="L906" s="1" t="s">
        <v>8085</v>
      </c>
      <c r="M906" s="1" t="s">
        <v>8086</v>
      </c>
      <c r="N906" s="1" t="s">
        <v>8087</v>
      </c>
      <c r="O906" s="4" t="s">
        <v>8088</v>
      </c>
      <c r="P906" s="4" t="s">
        <v>8089</v>
      </c>
    </row>
    <row r="907">
      <c r="A907" s="1" t="s">
        <v>8090</v>
      </c>
      <c r="B907" s="1" t="s">
        <v>8091</v>
      </c>
      <c r="C907" s="1" t="s">
        <v>7403</v>
      </c>
      <c r="D907" s="1" t="s">
        <v>2186</v>
      </c>
      <c r="E907" s="1" t="s">
        <v>8092</v>
      </c>
      <c r="F907" s="2">
        <v>0.55</v>
      </c>
      <c r="G907" s="1">
        <v>4.4</v>
      </c>
      <c r="H907" s="3">
        <v>4598.0</v>
      </c>
      <c r="I907" s="1" t="s">
        <v>8093</v>
      </c>
      <c r="J907" s="1" t="s">
        <v>8094</v>
      </c>
      <c r="K907" s="1" t="s">
        <v>8095</v>
      </c>
      <c r="L907" s="1" t="s">
        <v>8096</v>
      </c>
      <c r="M907" s="1" t="s">
        <v>8097</v>
      </c>
      <c r="N907" s="1" t="s">
        <v>8098</v>
      </c>
      <c r="O907" s="4" t="s">
        <v>8099</v>
      </c>
      <c r="P907" s="4" t="s">
        <v>8100</v>
      </c>
    </row>
    <row r="908">
      <c r="A908" s="1" t="s">
        <v>8101</v>
      </c>
      <c r="B908" s="1" t="s">
        <v>8102</v>
      </c>
      <c r="C908" s="1" t="s">
        <v>8103</v>
      </c>
      <c r="D908" s="1" t="s">
        <v>610</v>
      </c>
      <c r="E908" s="1" t="s">
        <v>114</v>
      </c>
      <c r="F908" s="2">
        <v>0.35</v>
      </c>
      <c r="G908" s="1">
        <v>3.5</v>
      </c>
      <c r="H908" s="3">
        <v>7222.0</v>
      </c>
      <c r="I908" s="1" t="s">
        <v>8104</v>
      </c>
      <c r="J908" s="1" t="s">
        <v>8105</v>
      </c>
      <c r="K908" s="1" t="s">
        <v>8106</v>
      </c>
      <c r="L908" s="1" t="s">
        <v>8107</v>
      </c>
      <c r="M908" s="1" t="s">
        <v>8108</v>
      </c>
      <c r="N908" s="1" t="s">
        <v>8109</v>
      </c>
      <c r="O908" s="4" t="s">
        <v>8110</v>
      </c>
      <c r="P908" s="4" t="s">
        <v>8111</v>
      </c>
    </row>
    <row r="909">
      <c r="A909" s="1" t="s">
        <v>8112</v>
      </c>
      <c r="B909" s="1" t="s">
        <v>8113</v>
      </c>
      <c r="C909" s="1" t="s">
        <v>8114</v>
      </c>
      <c r="D909" s="1" t="s">
        <v>8115</v>
      </c>
      <c r="E909" s="1" t="s">
        <v>4896</v>
      </c>
      <c r="F909" s="2">
        <v>0.24</v>
      </c>
      <c r="G909" s="1">
        <v>4.5</v>
      </c>
      <c r="H909" s="3">
        <v>1271.0</v>
      </c>
      <c r="I909" s="1" t="s">
        <v>8116</v>
      </c>
      <c r="J909" s="1" t="s">
        <v>8117</v>
      </c>
      <c r="K909" s="1" t="s">
        <v>8118</v>
      </c>
      <c r="L909" s="1" t="s">
        <v>8119</v>
      </c>
      <c r="M909" s="1" t="s">
        <v>8120</v>
      </c>
      <c r="N909" s="1" t="s">
        <v>8121</v>
      </c>
      <c r="O909" s="4" t="s">
        <v>8122</v>
      </c>
      <c r="P909" s="4" t="s">
        <v>8123</v>
      </c>
    </row>
    <row r="910">
      <c r="A910" s="1" t="s">
        <v>587</v>
      </c>
      <c r="B910" s="1" t="s">
        <v>588</v>
      </c>
      <c r="C910" s="1" t="s">
        <v>18</v>
      </c>
      <c r="D910" s="1" t="s">
        <v>31</v>
      </c>
      <c r="E910" s="1" t="s">
        <v>32</v>
      </c>
      <c r="F910" s="2">
        <v>0.43</v>
      </c>
      <c r="G910" s="1">
        <v>4.1</v>
      </c>
      <c r="H910" s="1">
        <v>314.0</v>
      </c>
      <c r="I910" s="1" t="s">
        <v>589</v>
      </c>
      <c r="J910" s="1" t="s">
        <v>590</v>
      </c>
      <c r="K910" s="1" t="s">
        <v>591</v>
      </c>
      <c r="L910" s="1" t="s">
        <v>592</v>
      </c>
      <c r="M910" s="1" t="s">
        <v>593</v>
      </c>
      <c r="N910" s="1" t="s">
        <v>594</v>
      </c>
      <c r="O910" s="4" t="s">
        <v>8124</v>
      </c>
      <c r="P910" s="4" t="s">
        <v>8125</v>
      </c>
    </row>
    <row r="911">
      <c r="A911" s="1" t="s">
        <v>8126</v>
      </c>
      <c r="B911" s="1" t="s">
        <v>8127</v>
      </c>
      <c r="C911" s="1" t="s">
        <v>5653</v>
      </c>
      <c r="D911" s="1" t="s">
        <v>8128</v>
      </c>
      <c r="E911" s="1" t="s">
        <v>8129</v>
      </c>
      <c r="F911" s="2">
        <v>0.18</v>
      </c>
      <c r="G911" s="1">
        <v>4.4</v>
      </c>
      <c r="H911" s="3">
        <v>3219.0</v>
      </c>
      <c r="I911" s="1" t="s">
        <v>8130</v>
      </c>
      <c r="J911" s="1" t="s">
        <v>8131</v>
      </c>
      <c r="K911" s="1" t="s">
        <v>8132</v>
      </c>
      <c r="L911" s="1" t="s">
        <v>8133</v>
      </c>
      <c r="M911" s="1" t="s">
        <v>8134</v>
      </c>
      <c r="N911" s="1" t="s">
        <v>8135</v>
      </c>
      <c r="O911" s="4" t="s">
        <v>8136</v>
      </c>
      <c r="P911" s="4" t="s">
        <v>8137</v>
      </c>
    </row>
    <row r="912">
      <c r="A912" s="1" t="s">
        <v>8138</v>
      </c>
      <c r="B912" s="1" t="s">
        <v>8139</v>
      </c>
      <c r="C912" s="1" t="s">
        <v>3219</v>
      </c>
      <c r="D912" s="1" t="s">
        <v>1683</v>
      </c>
      <c r="E912" s="1" t="s">
        <v>3590</v>
      </c>
      <c r="F912" s="2">
        <v>0.58</v>
      </c>
      <c r="G912" s="1">
        <v>4.1</v>
      </c>
      <c r="H912" s="3">
        <v>38879.0</v>
      </c>
      <c r="I912" s="1" t="s">
        <v>8140</v>
      </c>
      <c r="J912" s="1" t="s">
        <v>4752</v>
      </c>
      <c r="K912" s="1" t="s">
        <v>4753</v>
      </c>
      <c r="L912" s="1" t="s">
        <v>4754</v>
      </c>
      <c r="M912" s="1" t="s">
        <v>4755</v>
      </c>
      <c r="N912" s="1" t="s">
        <v>4756</v>
      </c>
      <c r="O912" s="4" t="s">
        <v>8141</v>
      </c>
      <c r="P912" s="4" t="s">
        <v>8142</v>
      </c>
    </row>
    <row r="913">
      <c r="A913" s="1" t="s">
        <v>8143</v>
      </c>
      <c r="B913" s="1" t="s">
        <v>8144</v>
      </c>
      <c r="C913" s="1" t="s">
        <v>8145</v>
      </c>
      <c r="D913" s="1" t="s">
        <v>2220</v>
      </c>
      <c r="E913" s="1" t="s">
        <v>1661</v>
      </c>
      <c r="F913" s="2">
        <v>0.6</v>
      </c>
      <c r="G913" s="1">
        <v>4.2</v>
      </c>
      <c r="H913" s="3">
        <v>4541.0</v>
      </c>
      <c r="I913" s="1" t="s">
        <v>8146</v>
      </c>
      <c r="J913" s="1" t="s">
        <v>8147</v>
      </c>
      <c r="K913" s="1" t="s">
        <v>8148</v>
      </c>
      <c r="L913" s="1" t="s">
        <v>8149</v>
      </c>
      <c r="M913" s="1" t="s">
        <v>8150</v>
      </c>
      <c r="N913" s="1" t="s">
        <v>8151</v>
      </c>
      <c r="O913" s="4" t="s">
        <v>8152</v>
      </c>
      <c r="P913" s="4" t="s">
        <v>8153</v>
      </c>
    </row>
    <row r="914">
      <c r="A914" s="1" t="s">
        <v>8154</v>
      </c>
      <c r="B914" s="1" t="s">
        <v>8155</v>
      </c>
      <c r="C914" s="1" t="s">
        <v>3347</v>
      </c>
      <c r="D914" s="1" t="s">
        <v>19</v>
      </c>
      <c r="E914" s="1" t="s">
        <v>5456</v>
      </c>
      <c r="F914" s="2">
        <v>0.69</v>
      </c>
      <c r="G914" s="1">
        <v>4.2</v>
      </c>
      <c r="H914" s="3">
        <v>76042.0</v>
      </c>
      <c r="I914" s="1" t="s">
        <v>8156</v>
      </c>
      <c r="J914" s="1" t="s">
        <v>8157</v>
      </c>
      <c r="K914" s="1" t="s">
        <v>8158</v>
      </c>
      <c r="L914" s="1" t="s">
        <v>8159</v>
      </c>
      <c r="M914" s="1" t="s">
        <v>8160</v>
      </c>
      <c r="N914" s="1" t="s">
        <v>8161</v>
      </c>
      <c r="O914" s="4" t="s">
        <v>8162</v>
      </c>
      <c r="P914" s="4" t="s">
        <v>8163</v>
      </c>
    </row>
    <row r="915">
      <c r="A915" s="1" t="s">
        <v>8164</v>
      </c>
      <c r="B915" s="1" t="s">
        <v>8165</v>
      </c>
      <c r="C915" s="1" t="s">
        <v>5941</v>
      </c>
      <c r="D915" s="1" t="s">
        <v>8070</v>
      </c>
      <c r="E915" s="1" t="s">
        <v>8071</v>
      </c>
      <c r="F915" s="2">
        <v>0.42</v>
      </c>
      <c r="G915" s="1">
        <v>4.3</v>
      </c>
      <c r="H915" s="1">
        <v>485.0</v>
      </c>
      <c r="I915" s="1" t="s">
        <v>8166</v>
      </c>
      <c r="J915" s="1" t="s">
        <v>8167</v>
      </c>
      <c r="K915" s="1" t="s">
        <v>8168</v>
      </c>
      <c r="L915" s="1" t="s">
        <v>8169</v>
      </c>
      <c r="M915" s="1" t="s">
        <v>8170</v>
      </c>
      <c r="N915" s="1" t="s">
        <v>8171</v>
      </c>
      <c r="O915" s="4" t="s">
        <v>8172</v>
      </c>
      <c r="P915" s="4" t="s">
        <v>8173</v>
      </c>
    </row>
    <row r="916">
      <c r="A916" s="1" t="s">
        <v>8174</v>
      </c>
      <c r="B916" s="1" t="s">
        <v>8175</v>
      </c>
      <c r="C916" s="1" t="s">
        <v>6345</v>
      </c>
      <c r="D916" s="1" t="s">
        <v>4386</v>
      </c>
      <c r="E916" s="1" t="s">
        <v>3590</v>
      </c>
      <c r="F916" s="2">
        <v>0.25</v>
      </c>
      <c r="G916" s="1">
        <v>4.3</v>
      </c>
      <c r="H916" s="3">
        <v>44696.0</v>
      </c>
      <c r="I916" s="1" t="s">
        <v>8176</v>
      </c>
      <c r="J916" s="1" t="s">
        <v>8177</v>
      </c>
      <c r="K916" s="1" t="s">
        <v>8178</v>
      </c>
      <c r="L916" s="1" t="s">
        <v>8179</v>
      </c>
      <c r="M916" s="1" t="s">
        <v>8180</v>
      </c>
      <c r="N916" s="1" t="s">
        <v>8181</v>
      </c>
      <c r="O916" s="4" t="s">
        <v>8182</v>
      </c>
      <c r="P916" s="4" t="s">
        <v>8183</v>
      </c>
    </row>
    <row r="917">
      <c r="A917" s="1" t="s">
        <v>8184</v>
      </c>
      <c r="B917" s="1" t="s">
        <v>8185</v>
      </c>
      <c r="C917" s="1" t="s">
        <v>6550</v>
      </c>
      <c r="D917" s="1" t="s">
        <v>8186</v>
      </c>
      <c r="E917" s="1" t="s">
        <v>90</v>
      </c>
      <c r="F917" s="2">
        <v>0.34</v>
      </c>
      <c r="G917" s="1">
        <v>3.7</v>
      </c>
      <c r="H917" s="3">
        <v>8566.0</v>
      </c>
      <c r="I917" s="1" t="s">
        <v>8187</v>
      </c>
      <c r="J917" s="1" t="s">
        <v>8188</v>
      </c>
      <c r="K917" s="1" t="s">
        <v>8189</v>
      </c>
      <c r="L917" s="1" t="s">
        <v>8190</v>
      </c>
      <c r="M917" s="1" t="s">
        <v>8191</v>
      </c>
      <c r="N917" s="1" t="s">
        <v>8192</v>
      </c>
      <c r="O917" s="4" t="s">
        <v>8193</v>
      </c>
      <c r="P917" s="4" t="s">
        <v>8194</v>
      </c>
    </row>
    <row r="918">
      <c r="A918" s="1" t="s">
        <v>8195</v>
      </c>
      <c r="B918" s="1" t="s">
        <v>8196</v>
      </c>
      <c r="C918" s="1" t="s">
        <v>5859</v>
      </c>
      <c r="D918" s="1" t="s">
        <v>610</v>
      </c>
      <c r="E918" s="1" t="s">
        <v>1683</v>
      </c>
      <c r="F918" s="2">
        <v>0.74</v>
      </c>
      <c r="G918" s="1">
        <v>3.9</v>
      </c>
      <c r="H918" s="3">
        <v>13049.0</v>
      </c>
      <c r="I918" s="1" t="s">
        <v>8197</v>
      </c>
      <c r="J918" s="1" t="s">
        <v>8198</v>
      </c>
      <c r="K918" s="1" t="s">
        <v>8199</v>
      </c>
      <c r="L918" s="1" t="s">
        <v>8200</v>
      </c>
      <c r="M918" s="1" t="s">
        <v>8201</v>
      </c>
      <c r="N918" s="1" t="s">
        <v>8202</v>
      </c>
      <c r="O918" s="4" t="s">
        <v>8203</v>
      </c>
      <c r="P918" s="4" t="s">
        <v>8204</v>
      </c>
    </row>
    <row r="919">
      <c r="A919" s="1" t="s">
        <v>8205</v>
      </c>
      <c r="B919" s="1" t="s">
        <v>8206</v>
      </c>
      <c r="C919" s="1" t="s">
        <v>6440</v>
      </c>
      <c r="D919" s="1" t="s">
        <v>8207</v>
      </c>
      <c r="E919" s="1" t="s">
        <v>479</v>
      </c>
      <c r="F919" s="2">
        <v>0.23</v>
      </c>
      <c r="G919" s="1">
        <v>4.5</v>
      </c>
      <c r="H919" s="3">
        <v>16680.0</v>
      </c>
      <c r="I919" s="1" t="s">
        <v>8208</v>
      </c>
      <c r="J919" s="1" t="s">
        <v>8209</v>
      </c>
      <c r="K919" s="1" t="s">
        <v>8210</v>
      </c>
      <c r="L919" s="1" t="s">
        <v>8211</v>
      </c>
      <c r="M919" s="1" t="s">
        <v>8212</v>
      </c>
      <c r="N919" s="1" t="s">
        <v>8213</v>
      </c>
      <c r="O919" s="4" t="s">
        <v>8214</v>
      </c>
      <c r="P919" s="4" t="s">
        <v>8215</v>
      </c>
    </row>
    <row r="920">
      <c r="A920" s="1" t="s">
        <v>4759</v>
      </c>
      <c r="B920" s="1" t="s">
        <v>4760</v>
      </c>
      <c r="C920" s="1" t="s">
        <v>4761</v>
      </c>
      <c r="D920" s="1" t="s">
        <v>611</v>
      </c>
      <c r="E920" s="1" t="s">
        <v>4762</v>
      </c>
      <c r="F920" s="2">
        <v>0.53</v>
      </c>
      <c r="G920" s="1">
        <v>4.1</v>
      </c>
      <c r="H920" s="3">
        <v>97174.0</v>
      </c>
      <c r="I920" s="1" t="s">
        <v>4763</v>
      </c>
      <c r="J920" s="1" t="s">
        <v>4764</v>
      </c>
      <c r="K920" s="1" t="s">
        <v>4765</v>
      </c>
      <c r="L920" s="1" t="s">
        <v>4766</v>
      </c>
      <c r="M920" s="1" t="s">
        <v>4767</v>
      </c>
      <c r="N920" s="1" t="s">
        <v>4768</v>
      </c>
      <c r="O920" s="4" t="s">
        <v>8216</v>
      </c>
      <c r="P920" s="4" t="s">
        <v>8217</v>
      </c>
    </row>
    <row r="921">
      <c r="A921" s="1" t="s">
        <v>8218</v>
      </c>
      <c r="B921" s="1" t="s">
        <v>8219</v>
      </c>
      <c r="C921" s="1" t="s">
        <v>7596</v>
      </c>
      <c r="D921" s="1" t="s">
        <v>8220</v>
      </c>
      <c r="E921" s="1" t="s">
        <v>1883</v>
      </c>
      <c r="F921" s="2">
        <v>0.15</v>
      </c>
      <c r="G921" s="1">
        <v>4.0</v>
      </c>
      <c r="H921" s="3">
        <v>3686.0</v>
      </c>
      <c r="I921" s="1" t="s">
        <v>8221</v>
      </c>
      <c r="J921" s="1" t="s">
        <v>8222</v>
      </c>
      <c r="K921" s="1" t="s">
        <v>8223</v>
      </c>
      <c r="L921" s="1" t="s">
        <v>8224</v>
      </c>
      <c r="M921" s="1" t="s">
        <v>8225</v>
      </c>
      <c r="N921" s="1" t="s">
        <v>8226</v>
      </c>
      <c r="O921" s="4" t="s">
        <v>8227</v>
      </c>
      <c r="P921" s="4" t="s">
        <v>8228</v>
      </c>
    </row>
    <row r="922">
      <c r="A922" s="1" t="s">
        <v>8229</v>
      </c>
      <c r="B922" s="1" t="s">
        <v>8230</v>
      </c>
      <c r="C922" s="1" t="s">
        <v>8231</v>
      </c>
      <c r="D922" s="1" t="s">
        <v>399</v>
      </c>
      <c r="E922" s="1" t="s">
        <v>114</v>
      </c>
      <c r="F922" s="2">
        <v>0.9</v>
      </c>
      <c r="G922" s="1">
        <v>3.8</v>
      </c>
      <c r="H922" s="1">
        <v>594.0</v>
      </c>
      <c r="I922" s="1" t="s">
        <v>8232</v>
      </c>
      <c r="J922" s="1" t="s">
        <v>8233</v>
      </c>
      <c r="K922" s="1" t="s">
        <v>8234</v>
      </c>
      <c r="L922" s="1" t="s">
        <v>8235</v>
      </c>
      <c r="M922" s="1" t="s">
        <v>8236</v>
      </c>
      <c r="N922" s="1" t="s">
        <v>8237</v>
      </c>
      <c r="O922" s="4" t="s">
        <v>8238</v>
      </c>
      <c r="P922" s="4" t="s">
        <v>8239</v>
      </c>
    </row>
    <row r="923">
      <c r="A923" s="1" t="s">
        <v>8240</v>
      </c>
      <c r="B923" s="1" t="s">
        <v>8241</v>
      </c>
      <c r="C923" s="1" t="s">
        <v>8242</v>
      </c>
      <c r="D923" s="1" t="s">
        <v>8243</v>
      </c>
      <c r="E923" s="1" t="s">
        <v>8244</v>
      </c>
      <c r="F923" s="2">
        <v>0.1</v>
      </c>
      <c r="G923" s="1">
        <v>3.4</v>
      </c>
      <c r="H923" s="3">
        <v>12185.0</v>
      </c>
      <c r="I923" s="1" t="s">
        <v>8245</v>
      </c>
      <c r="J923" s="1" t="s">
        <v>8246</v>
      </c>
      <c r="K923" s="1" t="s">
        <v>8247</v>
      </c>
      <c r="L923" s="1" t="s">
        <v>8248</v>
      </c>
      <c r="M923" s="1" t="s">
        <v>8249</v>
      </c>
      <c r="N923" s="1" t="s">
        <v>8250</v>
      </c>
      <c r="O923" s="4" t="s">
        <v>8251</v>
      </c>
      <c r="P923" s="4" t="s">
        <v>8252</v>
      </c>
    </row>
    <row r="924">
      <c r="A924" s="1" t="s">
        <v>8253</v>
      </c>
      <c r="B924" s="1" t="s">
        <v>8254</v>
      </c>
      <c r="C924" s="1" t="s">
        <v>6253</v>
      </c>
      <c r="D924" s="1" t="s">
        <v>8255</v>
      </c>
      <c r="E924" s="1" t="s">
        <v>8256</v>
      </c>
      <c r="F924" s="2">
        <v>0.47</v>
      </c>
      <c r="G924" s="1">
        <v>4.3</v>
      </c>
      <c r="H924" s="3">
        <v>2623.0</v>
      </c>
      <c r="I924" s="1" t="s">
        <v>8257</v>
      </c>
      <c r="J924" s="1" t="s">
        <v>8258</v>
      </c>
      <c r="K924" s="1" t="s">
        <v>8259</v>
      </c>
      <c r="L924" s="1" t="s">
        <v>8260</v>
      </c>
      <c r="M924" s="1" t="s">
        <v>8261</v>
      </c>
      <c r="N924" s="1" t="s">
        <v>8262</v>
      </c>
      <c r="O924" s="4" t="s">
        <v>8263</v>
      </c>
      <c r="P924" s="4" t="s">
        <v>8264</v>
      </c>
    </row>
    <row r="925">
      <c r="A925" s="1" t="s">
        <v>8265</v>
      </c>
      <c r="B925" s="1" t="s">
        <v>8266</v>
      </c>
      <c r="C925" s="1" t="s">
        <v>6652</v>
      </c>
      <c r="D925" s="1" t="s">
        <v>1086</v>
      </c>
      <c r="E925" s="1" t="s">
        <v>114</v>
      </c>
      <c r="F925" s="2">
        <v>0.55</v>
      </c>
      <c r="G925" s="1">
        <v>4.3</v>
      </c>
      <c r="H925" s="3">
        <v>9701.0</v>
      </c>
      <c r="I925" s="1" t="s">
        <v>8267</v>
      </c>
      <c r="J925" s="1" t="s">
        <v>8268</v>
      </c>
      <c r="K925" s="1" t="s">
        <v>8269</v>
      </c>
      <c r="L925" s="1" t="s">
        <v>8270</v>
      </c>
      <c r="M925" s="1" t="s">
        <v>8271</v>
      </c>
      <c r="N925" s="1" t="s">
        <v>8272</v>
      </c>
      <c r="O925" s="4" t="s">
        <v>8273</v>
      </c>
      <c r="P925" s="4" t="s">
        <v>8274</v>
      </c>
    </row>
    <row r="926">
      <c r="A926" s="1" t="s">
        <v>8275</v>
      </c>
      <c r="B926" s="1" t="s">
        <v>8276</v>
      </c>
      <c r="C926" s="1" t="s">
        <v>8277</v>
      </c>
      <c r="D926" s="1" t="s">
        <v>4994</v>
      </c>
      <c r="E926" s="1" t="s">
        <v>4994</v>
      </c>
      <c r="F926" s="2">
        <v>0.0</v>
      </c>
      <c r="G926" s="1">
        <v>4.3</v>
      </c>
      <c r="H926" s="3">
        <v>15867.0</v>
      </c>
      <c r="I926" s="1" t="s">
        <v>8278</v>
      </c>
      <c r="J926" s="1" t="s">
        <v>8279</v>
      </c>
      <c r="K926" s="1" t="s">
        <v>8280</v>
      </c>
      <c r="L926" s="1" t="s">
        <v>8281</v>
      </c>
      <c r="M926" s="1" t="s">
        <v>8282</v>
      </c>
      <c r="N926" s="1" t="s">
        <v>8283</v>
      </c>
      <c r="O926" s="4" t="s">
        <v>8284</v>
      </c>
      <c r="P926" s="4" t="s">
        <v>8285</v>
      </c>
    </row>
    <row r="927">
      <c r="A927" s="1" t="s">
        <v>622</v>
      </c>
      <c r="B927" s="1" t="s">
        <v>623</v>
      </c>
      <c r="C927" s="1" t="s">
        <v>18</v>
      </c>
      <c r="D927" s="1" t="s">
        <v>624</v>
      </c>
      <c r="E927" s="1" t="s">
        <v>625</v>
      </c>
      <c r="F927" s="2">
        <v>0.77</v>
      </c>
      <c r="G927" s="1">
        <v>4.2</v>
      </c>
      <c r="H927" s="1">
        <v>656.0</v>
      </c>
      <c r="I927" s="1" t="s">
        <v>626</v>
      </c>
      <c r="J927" s="1" t="s">
        <v>627</v>
      </c>
      <c r="K927" s="1" t="s">
        <v>628</v>
      </c>
      <c r="L927" s="1" t="s">
        <v>629</v>
      </c>
      <c r="M927" s="1" t="s">
        <v>630</v>
      </c>
      <c r="N927" s="1" t="s">
        <v>631</v>
      </c>
      <c r="O927" s="4" t="s">
        <v>632</v>
      </c>
      <c r="P927" s="4" t="s">
        <v>8286</v>
      </c>
    </row>
    <row r="928">
      <c r="A928" s="1" t="s">
        <v>8287</v>
      </c>
      <c r="B928" s="1" t="s">
        <v>8288</v>
      </c>
      <c r="C928" s="1" t="s">
        <v>5848</v>
      </c>
      <c r="D928" s="1" t="s">
        <v>547</v>
      </c>
      <c r="E928" s="1" t="s">
        <v>730</v>
      </c>
      <c r="F928" s="2">
        <v>0.6</v>
      </c>
      <c r="G928" s="1">
        <v>4.1</v>
      </c>
      <c r="H928" s="3">
        <v>10725.0</v>
      </c>
      <c r="I928" s="1" t="s">
        <v>8289</v>
      </c>
      <c r="J928" s="1" t="s">
        <v>8290</v>
      </c>
      <c r="K928" s="1" t="s">
        <v>8291</v>
      </c>
      <c r="L928" s="1" t="s">
        <v>8292</v>
      </c>
      <c r="M928" s="1" t="s">
        <v>8293</v>
      </c>
      <c r="N928" s="1" t="s">
        <v>8294</v>
      </c>
      <c r="O928" s="4" t="s">
        <v>8295</v>
      </c>
      <c r="P928" s="4" t="s">
        <v>8296</v>
      </c>
    </row>
    <row r="929">
      <c r="A929" s="1" t="s">
        <v>8297</v>
      </c>
      <c r="B929" s="1" t="s">
        <v>8298</v>
      </c>
      <c r="C929" s="1" t="s">
        <v>5767</v>
      </c>
      <c r="D929" s="1" t="s">
        <v>8299</v>
      </c>
      <c r="E929" s="1" t="s">
        <v>163</v>
      </c>
      <c r="F929" s="2">
        <v>0.56</v>
      </c>
      <c r="G929" s="1">
        <v>4.0</v>
      </c>
      <c r="H929" s="3">
        <v>3025.0</v>
      </c>
      <c r="I929" s="1" t="s">
        <v>8300</v>
      </c>
      <c r="J929" s="1" t="s">
        <v>8301</v>
      </c>
      <c r="K929" s="1" t="s">
        <v>8302</v>
      </c>
      <c r="L929" s="1" t="s">
        <v>8303</v>
      </c>
      <c r="M929" s="1" t="s">
        <v>8304</v>
      </c>
      <c r="N929" s="1" t="s">
        <v>8305</v>
      </c>
      <c r="O929" s="4" t="s">
        <v>8306</v>
      </c>
      <c r="P929" s="4" t="s">
        <v>8307</v>
      </c>
    </row>
    <row r="930">
      <c r="A930" s="1" t="s">
        <v>634</v>
      </c>
      <c r="B930" s="1" t="s">
        <v>635</v>
      </c>
      <c r="C930" s="1" t="s">
        <v>18</v>
      </c>
      <c r="D930" s="1" t="s">
        <v>66</v>
      </c>
      <c r="E930" s="1" t="s">
        <v>32</v>
      </c>
      <c r="F930" s="2">
        <v>0.56</v>
      </c>
      <c r="G930" s="1">
        <v>4.3</v>
      </c>
      <c r="H930" s="3">
        <v>7064.0</v>
      </c>
      <c r="I930" s="1" t="s">
        <v>636</v>
      </c>
      <c r="J930" s="1" t="s">
        <v>637</v>
      </c>
      <c r="K930" s="1" t="s">
        <v>638</v>
      </c>
      <c r="L930" s="1" t="s">
        <v>639</v>
      </c>
      <c r="M930" s="1" t="s">
        <v>640</v>
      </c>
      <c r="N930" s="1" t="s">
        <v>641</v>
      </c>
      <c r="O930" s="4" t="s">
        <v>8308</v>
      </c>
      <c r="P930" s="4" t="s">
        <v>8309</v>
      </c>
    </row>
    <row r="931">
      <c r="A931" s="1" t="s">
        <v>8310</v>
      </c>
      <c r="B931" s="1" t="s">
        <v>8311</v>
      </c>
      <c r="C931" s="1" t="s">
        <v>6451</v>
      </c>
      <c r="D931" s="1" t="s">
        <v>55</v>
      </c>
      <c r="E931" s="1" t="s">
        <v>2139</v>
      </c>
      <c r="F931" s="2">
        <v>0.53</v>
      </c>
      <c r="G931" s="1">
        <v>4.0</v>
      </c>
      <c r="H931" s="3">
        <v>5736.0</v>
      </c>
      <c r="I931" s="1" t="s">
        <v>8312</v>
      </c>
      <c r="J931" s="1" t="s">
        <v>8313</v>
      </c>
      <c r="K931" s="1" t="s">
        <v>8314</v>
      </c>
      <c r="L931" s="1" t="s">
        <v>8315</v>
      </c>
      <c r="M931" s="1" t="s">
        <v>8316</v>
      </c>
      <c r="N931" s="1" t="s">
        <v>8317</v>
      </c>
      <c r="O931" s="4" t="s">
        <v>8318</v>
      </c>
      <c r="P931" s="4" t="s">
        <v>8319</v>
      </c>
    </row>
    <row r="932">
      <c r="A932" s="1" t="s">
        <v>8320</v>
      </c>
      <c r="B932" s="1" t="s">
        <v>8321</v>
      </c>
      <c r="C932" s="1" t="s">
        <v>3347</v>
      </c>
      <c r="D932" s="1" t="s">
        <v>8322</v>
      </c>
      <c r="E932" s="1" t="s">
        <v>324</v>
      </c>
      <c r="F932" s="2">
        <v>0.16</v>
      </c>
      <c r="G932" s="1">
        <v>4.1</v>
      </c>
      <c r="H932" s="3">
        <v>72563.0</v>
      </c>
      <c r="I932" s="1" t="s">
        <v>8323</v>
      </c>
      <c r="J932" s="1" t="s">
        <v>8324</v>
      </c>
      <c r="K932" s="1" t="s">
        <v>8325</v>
      </c>
      <c r="L932" s="1" t="s">
        <v>8326</v>
      </c>
      <c r="M932" s="1" t="s">
        <v>8327</v>
      </c>
      <c r="N932" s="1" t="s">
        <v>8328</v>
      </c>
      <c r="O932" s="4" t="s">
        <v>8329</v>
      </c>
      <c r="P932" s="4" t="s">
        <v>8330</v>
      </c>
    </row>
    <row r="933">
      <c r="A933" s="1" t="s">
        <v>8331</v>
      </c>
      <c r="B933" s="1" t="s">
        <v>8332</v>
      </c>
      <c r="C933" s="1" t="s">
        <v>5218</v>
      </c>
      <c r="D933" s="1" t="s">
        <v>8333</v>
      </c>
      <c r="E933" s="1" t="s">
        <v>1351</v>
      </c>
      <c r="F933" s="2">
        <v>0.76</v>
      </c>
      <c r="G933" s="1">
        <v>4.0</v>
      </c>
      <c r="H933" s="3">
        <v>1026.0</v>
      </c>
      <c r="I933" s="1" t="s">
        <v>8334</v>
      </c>
      <c r="J933" s="1" t="s">
        <v>8335</v>
      </c>
      <c r="K933" s="1" t="s">
        <v>8336</v>
      </c>
      <c r="L933" s="1" t="s">
        <v>8337</v>
      </c>
      <c r="M933" s="1" t="s">
        <v>8338</v>
      </c>
      <c r="N933" s="1" t="s">
        <v>8339</v>
      </c>
      <c r="O933" s="4" t="s">
        <v>8340</v>
      </c>
      <c r="P933" s="4" t="s">
        <v>8341</v>
      </c>
    </row>
    <row r="934">
      <c r="A934" s="1" t="s">
        <v>8342</v>
      </c>
      <c r="B934" s="1" t="s">
        <v>8343</v>
      </c>
      <c r="C934" s="1" t="s">
        <v>8344</v>
      </c>
      <c r="D934" s="1" t="s">
        <v>547</v>
      </c>
      <c r="E934" s="1" t="s">
        <v>5556</v>
      </c>
      <c r="F934" s="2">
        <v>0.78</v>
      </c>
      <c r="G934" s="1">
        <v>3.8</v>
      </c>
      <c r="H934" s="3">
        <v>2043.0</v>
      </c>
      <c r="I934" s="1" t="s">
        <v>8345</v>
      </c>
      <c r="J934" s="1" t="s">
        <v>8346</v>
      </c>
      <c r="K934" s="1" t="s">
        <v>8347</v>
      </c>
      <c r="L934" s="1" t="s">
        <v>8348</v>
      </c>
      <c r="M934" s="1" t="s">
        <v>8349</v>
      </c>
      <c r="N934" s="1" t="s">
        <v>8350</v>
      </c>
      <c r="O934" s="4" t="s">
        <v>8351</v>
      </c>
      <c r="P934" s="4" t="s">
        <v>8352</v>
      </c>
    </row>
    <row r="935">
      <c r="A935" s="1" t="s">
        <v>8353</v>
      </c>
      <c r="B935" s="1" t="s">
        <v>8354</v>
      </c>
      <c r="C935" s="1" t="s">
        <v>6440</v>
      </c>
      <c r="D935" s="1" t="s">
        <v>1825</v>
      </c>
      <c r="E935" s="1" t="s">
        <v>625</v>
      </c>
      <c r="F935" s="2">
        <v>0.75</v>
      </c>
      <c r="G935" s="1">
        <v>4.2</v>
      </c>
      <c r="H935" s="3">
        <v>4149.0</v>
      </c>
      <c r="I935" s="1" t="s">
        <v>8355</v>
      </c>
      <c r="J935" s="1" t="s">
        <v>8356</v>
      </c>
      <c r="K935" s="1" t="s">
        <v>8357</v>
      </c>
      <c r="L935" s="1" t="s">
        <v>8358</v>
      </c>
      <c r="M935" s="1" t="s">
        <v>8359</v>
      </c>
      <c r="N935" s="1" t="s">
        <v>8360</v>
      </c>
      <c r="O935" s="4" t="s">
        <v>8361</v>
      </c>
      <c r="P935" s="4" t="s">
        <v>8362</v>
      </c>
    </row>
    <row r="936">
      <c r="A936" s="1" t="s">
        <v>8363</v>
      </c>
      <c r="B936" s="1" t="s">
        <v>8364</v>
      </c>
      <c r="C936" s="1" t="s">
        <v>5500</v>
      </c>
      <c r="D936" s="1" t="s">
        <v>90</v>
      </c>
      <c r="E936" s="1" t="s">
        <v>8365</v>
      </c>
      <c r="F936" s="2">
        <v>0.36</v>
      </c>
      <c r="G936" s="1">
        <v>4.3</v>
      </c>
      <c r="H936" s="1">
        <v>74.0</v>
      </c>
      <c r="I936" s="1" t="s">
        <v>8366</v>
      </c>
      <c r="J936" s="1" t="s">
        <v>8367</v>
      </c>
      <c r="K936" s="1" t="s">
        <v>8368</v>
      </c>
      <c r="L936" s="1" t="s">
        <v>8369</v>
      </c>
      <c r="M936" s="1" t="s">
        <v>8370</v>
      </c>
      <c r="N936" s="1" t="s">
        <v>8371</v>
      </c>
      <c r="O936" s="4" t="s">
        <v>8372</v>
      </c>
      <c r="P936" s="4" t="s">
        <v>8373</v>
      </c>
    </row>
    <row r="937">
      <c r="A937" s="1" t="s">
        <v>8374</v>
      </c>
      <c r="B937" s="1" t="s">
        <v>8375</v>
      </c>
      <c r="C937" s="1" t="s">
        <v>8376</v>
      </c>
      <c r="D937" s="1" t="s">
        <v>8377</v>
      </c>
      <c r="E937" s="1" t="s">
        <v>8378</v>
      </c>
      <c r="F937" s="2">
        <v>0.68</v>
      </c>
      <c r="G937" s="1">
        <v>4.4</v>
      </c>
      <c r="H937" s="3">
        <v>41398.0</v>
      </c>
      <c r="I937" s="1" t="s">
        <v>8379</v>
      </c>
      <c r="J937" s="1" t="s">
        <v>8380</v>
      </c>
      <c r="K937" s="1" t="s">
        <v>8381</v>
      </c>
      <c r="L937" s="1" t="s">
        <v>8382</v>
      </c>
      <c r="M937" s="1" t="s">
        <v>8383</v>
      </c>
      <c r="N937" s="1" t="s">
        <v>8384</v>
      </c>
      <c r="O937" s="4" t="s">
        <v>8385</v>
      </c>
      <c r="P937" s="4" t="s">
        <v>8386</v>
      </c>
    </row>
    <row r="938">
      <c r="A938" s="1" t="s">
        <v>8387</v>
      </c>
      <c r="B938" s="1" t="s">
        <v>8388</v>
      </c>
      <c r="C938" s="1" t="s">
        <v>7530</v>
      </c>
      <c r="D938" s="1" t="s">
        <v>610</v>
      </c>
      <c r="E938" s="1" t="s">
        <v>8389</v>
      </c>
      <c r="F938" s="2">
        <v>0.5</v>
      </c>
      <c r="G938" s="1">
        <v>4.1</v>
      </c>
      <c r="H938" s="3">
        <v>5195.0</v>
      </c>
      <c r="I938" s="1" t="s">
        <v>8390</v>
      </c>
      <c r="J938" s="1" t="s">
        <v>8391</v>
      </c>
      <c r="K938" s="1" t="s">
        <v>8392</v>
      </c>
      <c r="L938" s="1" t="s">
        <v>8393</v>
      </c>
      <c r="M938" s="1" t="s">
        <v>8394</v>
      </c>
      <c r="N938" s="1" t="s">
        <v>8395</v>
      </c>
      <c r="O938" s="4" t="s">
        <v>8396</v>
      </c>
      <c r="P938" s="4" t="s">
        <v>8397</v>
      </c>
    </row>
    <row r="939">
      <c r="A939" s="1" t="s">
        <v>8398</v>
      </c>
      <c r="B939" s="1" t="s">
        <v>8399</v>
      </c>
      <c r="C939" s="1" t="s">
        <v>8400</v>
      </c>
      <c r="D939" s="1" t="s">
        <v>547</v>
      </c>
      <c r="E939" s="1" t="s">
        <v>324</v>
      </c>
      <c r="F939" s="2">
        <v>0.4</v>
      </c>
      <c r="G939" s="1">
        <v>4.5</v>
      </c>
      <c r="H939" s="3">
        <v>22420.0</v>
      </c>
      <c r="I939" s="1" t="s">
        <v>8401</v>
      </c>
      <c r="J939" s="1" t="s">
        <v>1010</v>
      </c>
      <c r="K939" s="1" t="s">
        <v>1011</v>
      </c>
      <c r="L939" s="1" t="s">
        <v>1012</v>
      </c>
      <c r="M939" s="1" t="s">
        <v>1013</v>
      </c>
      <c r="N939" s="1" t="s">
        <v>1014</v>
      </c>
      <c r="O939" s="4" t="s">
        <v>8402</v>
      </c>
      <c r="P939" s="4" t="s">
        <v>8403</v>
      </c>
    </row>
    <row r="940">
      <c r="A940" s="1" t="s">
        <v>666</v>
      </c>
      <c r="B940" s="1" t="s">
        <v>667</v>
      </c>
      <c r="C940" s="1" t="s">
        <v>18</v>
      </c>
      <c r="D940" s="1" t="s">
        <v>668</v>
      </c>
      <c r="E940" s="1" t="s">
        <v>114</v>
      </c>
      <c r="F940" s="2">
        <v>0.86</v>
      </c>
      <c r="G940" s="1">
        <v>4.0</v>
      </c>
      <c r="H940" s="3">
        <v>1313.0</v>
      </c>
      <c r="I940" s="1" t="s">
        <v>669</v>
      </c>
      <c r="J940" s="1" t="s">
        <v>670</v>
      </c>
      <c r="K940" s="1" t="s">
        <v>671</v>
      </c>
      <c r="L940" s="1" t="s">
        <v>672</v>
      </c>
      <c r="M940" s="1" t="s">
        <v>673</v>
      </c>
      <c r="N940" s="1" t="s">
        <v>674</v>
      </c>
      <c r="O940" s="4" t="s">
        <v>675</v>
      </c>
      <c r="P940" s="4" t="s">
        <v>8404</v>
      </c>
    </row>
    <row r="941">
      <c r="A941" s="1" t="s">
        <v>8405</v>
      </c>
      <c r="B941" s="1" t="s">
        <v>8406</v>
      </c>
      <c r="C941" s="1" t="s">
        <v>3347</v>
      </c>
      <c r="D941" s="1" t="s">
        <v>5680</v>
      </c>
      <c r="E941" s="1" t="s">
        <v>324</v>
      </c>
      <c r="F941" s="2">
        <v>0.56</v>
      </c>
      <c r="G941" s="1">
        <v>4.2</v>
      </c>
      <c r="H941" s="3">
        <v>2284.0</v>
      </c>
      <c r="I941" s="1" t="s">
        <v>8407</v>
      </c>
      <c r="J941" s="1" t="s">
        <v>8408</v>
      </c>
      <c r="K941" s="1" t="s">
        <v>8409</v>
      </c>
      <c r="L941" s="1" t="s">
        <v>8410</v>
      </c>
      <c r="M941" s="1" t="s">
        <v>8411</v>
      </c>
      <c r="N941" s="1" t="s">
        <v>8412</v>
      </c>
      <c r="O941" s="4" t="s">
        <v>8413</v>
      </c>
      <c r="P941" s="4" t="s">
        <v>8414</v>
      </c>
    </row>
    <row r="942">
      <c r="A942" s="1" t="s">
        <v>8415</v>
      </c>
      <c r="B942" s="1" t="s">
        <v>8416</v>
      </c>
      <c r="C942" s="1" t="s">
        <v>5479</v>
      </c>
      <c r="D942" s="1" t="s">
        <v>8417</v>
      </c>
      <c r="E942" s="1" t="s">
        <v>548</v>
      </c>
      <c r="F942" s="2">
        <v>0.36</v>
      </c>
      <c r="G942" s="1">
        <v>3.9</v>
      </c>
      <c r="H942" s="1">
        <v>427.0</v>
      </c>
      <c r="I942" s="1" t="s">
        <v>8418</v>
      </c>
      <c r="J942" s="1" t="s">
        <v>8419</v>
      </c>
      <c r="K942" s="1" t="s">
        <v>8420</v>
      </c>
      <c r="L942" s="1" t="s">
        <v>8421</v>
      </c>
      <c r="M942" s="1" t="s">
        <v>8422</v>
      </c>
      <c r="N942" s="1" t="s">
        <v>8423</v>
      </c>
      <c r="O942" s="4" t="s">
        <v>8424</v>
      </c>
      <c r="P942" s="4" t="s">
        <v>8425</v>
      </c>
    </row>
    <row r="943">
      <c r="A943" s="1" t="s">
        <v>8426</v>
      </c>
      <c r="B943" s="1" t="s">
        <v>8427</v>
      </c>
      <c r="C943" s="1" t="s">
        <v>8428</v>
      </c>
      <c r="D943" s="1" t="s">
        <v>1894</v>
      </c>
      <c r="E943" s="1" t="s">
        <v>324</v>
      </c>
      <c r="F943" s="2">
        <v>0.73</v>
      </c>
      <c r="G943" s="1">
        <v>4.3</v>
      </c>
      <c r="H943" s="3">
        <v>1367.0</v>
      </c>
      <c r="I943" s="1" t="s">
        <v>8429</v>
      </c>
      <c r="J943" s="1" t="s">
        <v>8430</v>
      </c>
      <c r="K943" s="1" t="s">
        <v>8431</v>
      </c>
      <c r="L943" s="1" t="s">
        <v>8432</v>
      </c>
      <c r="M943" s="1" t="s">
        <v>8433</v>
      </c>
      <c r="N943" s="1" t="s">
        <v>8434</v>
      </c>
      <c r="O943" s="4" t="s">
        <v>8435</v>
      </c>
      <c r="P943" s="4" t="s">
        <v>8436</v>
      </c>
    </row>
    <row r="944">
      <c r="A944" s="1" t="s">
        <v>8437</v>
      </c>
      <c r="B944" s="1" t="s">
        <v>8438</v>
      </c>
      <c r="C944" s="1" t="s">
        <v>8344</v>
      </c>
      <c r="D944" s="1" t="s">
        <v>1432</v>
      </c>
      <c r="E944" s="1" t="s">
        <v>236</v>
      </c>
      <c r="F944" s="2">
        <v>0.58</v>
      </c>
      <c r="G944" s="1">
        <v>4.0</v>
      </c>
      <c r="H944" s="3">
        <v>13199.0</v>
      </c>
      <c r="I944" s="1" t="s">
        <v>8439</v>
      </c>
      <c r="J944" s="1" t="s">
        <v>8440</v>
      </c>
      <c r="K944" s="1" t="s">
        <v>8441</v>
      </c>
      <c r="L944" s="1" t="s">
        <v>8442</v>
      </c>
      <c r="M944" s="1" t="s">
        <v>8443</v>
      </c>
      <c r="N944" s="1" t="s">
        <v>8444</v>
      </c>
      <c r="O944" s="4" t="s">
        <v>8445</v>
      </c>
      <c r="P944" s="4" t="s">
        <v>8446</v>
      </c>
    </row>
    <row r="945">
      <c r="A945" s="1" t="s">
        <v>677</v>
      </c>
      <c r="B945" s="1" t="s">
        <v>678</v>
      </c>
      <c r="C945" s="1" t="s">
        <v>18</v>
      </c>
      <c r="D945" s="1" t="s">
        <v>54</v>
      </c>
      <c r="E945" s="1" t="s">
        <v>679</v>
      </c>
      <c r="F945" s="2">
        <v>0.61</v>
      </c>
      <c r="G945" s="1">
        <v>4.2</v>
      </c>
      <c r="H945" s="3">
        <v>29746.0</v>
      </c>
      <c r="I945" s="1" t="s">
        <v>680</v>
      </c>
      <c r="J945" s="1" t="s">
        <v>681</v>
      </c>
      <c r="K945" s="1" t="s">
        <v>682</v>
      </c>
      <c r="L945" s="1" t="s">
        <v>683</v>
      </c>
      <c r="M945" s="1" t="s">
        <v>684</v>
      </c>
      <c r="N945" s="1" t="s">
        <v>685</v>
      </c>
      <c r="O945" s="4" t="s">
        <v>8447</v>
      </c>
      <c r="P945" s="4" t="s">
        <v>8448</v>
      </c>
    </row>
    <row r="946">
      <c r="A946" s="1" t="s">
        <v>8449</v>
      </c>
      <c r="B946" s="1" t="s">
        <v>8450</v>
      </c>
      <c r="C946" s="1" t="s">
        <v>18</v>
      </c>
      <c r="D946" s="1" t="s">
        <v>1825</v>
      </c>
      <c r="E946" s="1" t="s">
        <v>20</v>
      </c>
      <c r="F946" s="2">
        <v>0.66</v>
      </c>
      <c r="G946" s="1">
        <v>4.3</v>
      </c>
      <c r="H946" s="3">
        <v>2806.0</v>
      </c>
      <c r="I946" s="1" t="s">
        <v>8451</v>
      </c>
      <c r="J946" s="1" t="s">
        <v>1077</v>
      </c>
      <c r="K946" s="1" t="s">
        <v>1078</v>
      </c>
      <c r="L946" s="1" t="s">
        <v>1079</v>
      </c>
      <c r="M946" s="1" t="s">
        <v>1080</v>
      </c>
      <c r="N946" s="1" t="s">
        <v>1081</v>
      </c>
      <c r="O946" s="4" t="s">
        <v>8452</v>
      </c>
      <c r="P946" s="4" t="s">
        <v>8453</v>
      </c>
    </row>
    <row r="947">
      <c r="A947" s="1" t="s">
        <v>8454</v>
      </c>
      <c r="B947" s="1" t="s">
        <v>8455</v>
      </c>
      <c r="C947" s="1" t="s">
        <v>3219</v>
      </c>
      <c r="D947" s="1" t="s">
        <v>8456</v>
      </c>
      <c r="E947" s="1" t="s">
        <v>717</v>
      </c>
      <c r="F947" s="2">
        <v>0.25</v>
      </c>
      <c r="G947" s="1">
        <v>4.2</v>
      </c>
      <c r="H947" s="3">
        <v>30355.0</v>
      </c>
      <c r="I947" s="1" t="s">
        <v>8457</v>
      </c>
      <c r="J947" s="1" t="s">
        <v>8458</v>
      </c>
      <c r="K947" s="1" t="s">
        <v>8459</v>
      </c>
      <c r="L947" s="1" t="s">
        <v>8460</v>
      </c>
      <c r="M947" s="1" t="s">
        <v>8461</v>
      </c>
      <c r="N947" s="1" t="s">
        <v>8462</v>
      </c>
      <c r="O947" s="4" t="s">
        <v>8463</v>
      </c>
      <c r="P947" s="4" t="s">
        <v>8464</v>
      </c>
    </row>
    <row r="948">
      <c r="A948" s="1" t="s">
        <v>8465</v>
      </c>
      <c r="B948" s="1" t="s">
        <v>8466</v>
      </c>
      <c r="C948" s="1" t="s">
        <v>6652</v>
      </c>
      <c r="D948" s="1" t="s">
        <v>102</v>
      </c>
      <c r="E948" s="1" t="s">
        <v>625</v>
      </c>
      <c r="F948" s="2">
        <v>0.8</v>
      </c>
      <c r="G948" s="1">
        <v>4.2</v>
      </c>
      <c r="H948" s="3">
        <v>2868.0</v>
      </c>
      <c r="I948" s="1" t="s">
        <v>8467</v>
      </c>
      <c r="J948" s="1" t="s">
        <v>8468</v>
      </c>
      <c r="K948" s="1" t="s">
        <v>8469</v>
      </c>
      <c r="L948" s="1" t="s">
        <v>8470</v>
      </c>
      <c r="M948" s="1" t="s">
        <v>8471</v>
      </c>
      <c r="N948" s="1" t="s">
        <v>8472</v>
      </c>
      <c r="O948" s="4" t="s">
        <v>8473</v>
      </c>
      <c r="P948" s="4" t="s">
        <v>8474</v>
      </c>
    </row>
    <row r="949">
      <c r="A949" s="1" t="s">
        <v>8475</v>
      </c>
      <c r="B949" s="1" t="s">
        <v>8476</v>
      </c>
      <c r="C949" s="1" t="s">
        <v>6440</v>
      </c>
      <c r="D949" s="1" t="s">
        <v>1825</v>
      </c>
      <c r="E949" s="1" t="s">
        <v>625</v>
      </c>
      <c r="F949" s="2">
        <v>0.75</v>
      </c>
      <c r="G949" s="1">
        <v>4.1</v>
      </c>
      <c r="H949" s="1">
        <v>670.0</v>
      </c>
      <c r="I949" s="1" t="s">
        <v>8477</v>
      </c>
      <c r="J949" s="1" t="s">
        <v>8478</v>
      </c>
      <c r="K949" s="1" t="s">
        <v>8479</v>
      </c>
      <c r="L949" s="1" t="s">
        <v>8480</v>
      </c>
      <c r="M949" s="1" t="s">
        <v>8481</v>
      </c>
      <c r="N949" s="1" t="s">
        <v>8482</v>
      </c>
      <c r="O949" s="4" t="s">
        <v>8483</v>
      </c>
      <c r="P949" s="4" t="s">
        <v>8484</v>
      </c>
    </row>
    <row r="950">
      <c r="A950" s="1" t="s">
        <v>8485</v>
      </c>
      <c r="B950" s="1" t="s">
        <v>8486</v>
      </c>
      <c r="C950" s="1" t="s">
        <v>8487</v>
      </c>
      <c r="D950" s="1" t="s">
        <v>611</v>
      </c>
      <c r="E950" s="1" t="s">
        <v>730</v>
      </c>
      <c r="F950" s="2">
        <v>0.53</v>
      </c>
      <c r="G950" s="1">
        <v>4.3</v>
      </c>
      <c r="H950" s="3">
        <v>3530.0</v>
      </c>
      <c r="I950" s="1" t="s">
        <v>8488</v>
      </c>
      <c r="J950" s="1" t="s">
        <v>8489</v>
      </c>
      <c r="K950" s="1" t="s">
        <v>8490</v>
      </c>
      <c r="L950" s="1" t="s">
        <v>8491</v>
      </c>
      <c r="M950" s="1" t="s">
        <v>8492</v>
      </c>
      <c r="N950" s="1" t="s">
        <v>8493</v>
      </c>
      <c r="O950" s="4" t="s">
        <v>8494</v>
      </c>
      <c r="P950" s="4" t="s">
        <v>8495</v>
      </c>
    </row>
    <row r="951">
      <c r="A951" s="1" t="s">
        <v>8496</v>
      </c>
      <c r="B951" s="1" t="s">
        <v>8497</v>
      </c>
      <c r="C951" s="1" t="s">
        <v>8498</v>
      </c>
      <c r="D951" s="1" t="s">
        <v>55</v>
      </c>
      <c r="E951" s="1" t="s">
        <v>888</v>
      </c>
      <c r="F951" s="2">
        <v>0.46</v>
      </c>
      <c r="G951" s="1">
        <v>4.3</v>
      </c>
      <c r="H951" s="3">
        <v>6183.0</v>
      </c>
      <c r="I951" s="1" t="s">
        <v>8499</v>
      </c>
      <c r="J951" s="1" t="s">
        <v>8500</v>
      </c>
      <c r="K951" s="1" t="s">
        <v>8501</v>
      </c>
      <c r="L951" s="1" t="s">
        <v>8502</v>
      </c>
      <c r="M951" s="1" t="s">
        <v>8503</v>
      </c>
      <c r="N951" s="1" t="s">
        <v>8504</v>
      </c>
      <c r="O951" s="4" t="s">
        <v>8505</v>
      </c>
      <c r="P951" s="4" t="s">
        <v>8506</v>
      </c>
    </row>
    <row r="952">
      <c r="A952" s="1" t="s">
        <v>8507</v>
      </c>
      <c r="B952" s="1" t="s">
        <v>8508</v>
      </c>
      <c r="C952" s="1" t="s">
        <v>6728</v>
      </c>
      <c r="D952" s="1" t="s">
        <v>8509</v>
      </c>
      <c r="E952" s="1" t="s">
        <v>8509</v>
      </c>
      <c r="F952" s="2">
        <v>0.0</v>
      </c>
      <c r="G952" s="1">
        <v>4.2</v>
      </c>
      <c r="H952" s="1">
        <v>419.0</v>
      </c>
      <c r="I952" s="1" t="s">
        <v>8510</v>
      </c>
      <c r="J952" s="1" t="s">
        <v>8511</v>
      </c>
      <c r="K952" s="1" t="s">
        <v>8512</v>
      </c>
      <c r="L952" s="1" t="s">
        <v>8513</v>
      </c>
      <c r="M952" s="1" t="s">
        <v>8514</v>
      </c>
      <c r="N952" s="1" t="s">
        <v>8515</v>
      </c>
      <c r="O952" s="4" t="s">
        <v>8516</v>
      </c>
      <c r="P952" s="4" t="s">
        <v>8517</v>
      </c>
    </row>
    <row r="953">
      <c r="A953" s="1" t="s">
        <v>8518</v>
      </c>
      <c r="B953" s="1" t="s">
        <v>8519</v>
      </c>
      <c r="C953" s="1" t="s">
        <v>5756</v>
      </c>
      <c r="D953" s="1" t="s">
        <v>114</v>
      </c>
      <c r="E953" s="1" t="s">
        <v>5405</v>
      </c>
      <c r="F953" s="2">
        <v>0.5</v>
      </c>
      <c r="G953" s="1">
        <v>4.5</v>
      </c>
      <c r="H953" s="3">
        <v>7317.0</v>
      </c>
      <c r="I953" s="1" t="s">
        <v>8520</v>
      </c>
      <c r="J953" s="1" t="s">
        <v>8521</v>
      </c>
      <c r="K953" s="1" t="s">
        <v>8522</v>
      </c>
      <c r="L953" s="1" t="s">
        <v>8523</v>
      </c>
      <c r="M953" s="1" t="s">
        <v>8524</v>
      </c>
      <c r="N953" s="1" t="s">
        <v>8525</v>
      </c>
      <c r="O953" s="4" t="s">
        <v>8526</v>
      </c>
      <c r="P953" s="4" t="s">
        <v>8527</v>
      </c>
    </row>
    <row r="954">
      <c r="A954" s="1" t="s">
        <v>8528</v>
      </c>
      <c r="B954" s="1" t="s">
        <v>8529</v>
      </c>
      <c r="C954" s="1" t="s">
        <v>8530</v>
      </c>
      <c r="D954" s="1" t="s">
        <v>8531</v>
      </c>
      <c r="E954" s="1" t="s">
        <v>8531</v>
      </c>
      <c r="F954" s="2">
        <v>0.0</v>
      </c>
      <c r="G954" s="1">
        <v>4.4</v>
      </c>
      <c r="H954" s="3">
        <v>4426.0</v>
      </c>
      <c r="I954" s="1" t="s">
        <v>8532</v>
      </c>
      <c r="J954" s="1" t="s">
        <v>8533</v>
      </c>
      <c r="K954" s="1" t="s">
        <v>8534</v>
      </c>
      <c r="L954" s="1" t="s">
        <v>8535</v>
      </c>
      <c r="M954" s="1" t="s">
        <v>8536</v>
      </c>
      <c r="N954" s="1" t="s">
        <v>8537</v>
      </c>
      <c r="O954" s="4" t="s">
        <v>8538</v>
      </c>
      <c r="P954" s="4" t="s">
        <v>8539</v>
      </c>
    </row>
    <row r="955">
      <c r="A955" s="1" t="s">
        <v>688</v>
      </c>
      <c r="B955" s="1" t="s">
        <v>689</v>
      </c>
      <c r="C955" s="1" t="s">
        <v>194</v>
      </c>
      <c r="D955" s="1" t="s">
        <v>195</v>
      </c>
      <c r="E955" s="1" t="s">
        <v>196</v>
      </c>
      <c r="F955" s="2">
        <v>0.44</v>
      </c>
      <c r="G955" s="1">
        <v>4.2</v>
      </c>
      <c r="H955" s="3">
        <v>45237.0</v>
      </c>
      <c r="I955" s="1" t="s">
        <v>690</v>
      </c>
      <c r="J955" s="1" t="s">
        <v>691</v>
      </c>
      <c r="K955" s="1" t="s">
        <v>692</v>
      </c>
      <c r="L955" s="1" t="s">
        <v>693</v>
      </c>
      <c r="M955" s="1" t="s">
        <v>694</v>
      </c>
      <c r="N955" s="1" t="s">
        <v>695</v>
      </c>
      <c r="O955" s="4" t="s">
        <v>8540</v>
      </c>
      <c r="P955" s="4" t="s">
        <v>8541</v>
      </c>
    </row>
    <row r="956">
      <c r="A956" s="1" t="s">
        <v>8542</v>
      </c>
      <c r="B956" s="1" t="s">
        <v>8543</v>
      </c>
      <c r="C956" s="1" t="s">
        <v>6652</v>
      </c>
      <c r="D956" s="1" t="s">
        <v>934</v>
      </c>
      <c r="E956" s="1" t="s">
        <v>20</v>
      </c>
      <c r="F956" s="2">
        <v>0.76</v>
      </c>
      <c r="G956" s="1">
        <v>4.1</v>
      </c>
      <c r="H956" s="3">
        <v>1092.0</v>
      </c>
      <c r="I956" s="1" t="s">
        <v>8544</v>
      </c>
      <c r="J956" s="1" t="s">
        <v>8545</v>
      </c>
      <c r="K956" s="1" t="s">
        <v>8546</v>
      </c>
      <c r="L956" s="1" t="s">
        <v>8547</v>
      </c>
      <c r="M956" s="1" t="s">
        <v>8548</v>
      </c>
      <c r="N956" s="1" t="s">
        <v>8549</v>
      </c>
      <c r="O956" s="4" t="s">
        <v>8550</v>
      </c>
      <c r="P956" s="4" t="s">
        <v>8551</v>
      </c>
    </row>
    <row r="957">
      <c r="A957" s="1" t="s">
        <v>8552</v>
      </c>
      <c r="B957" s="1" t="s">
        <v>8553</v>
      </c>
      <c r="C957" s="1" t="s">
        <v>7596</v>
      </c>
      <c r="D957" s="1" t="s">
        <v>8554</v>
      </c>
      <c r="E957" s="1" t="s">
        <v>7450</v>
      </c>
      <c r="F957" s="2">
        <v>0.24</v>
      </c>
      <c r="G957" s="1">
        <v>4.3</v>
      </c>
      <c r="H957" s="3">
        <v>2493.0</v>
      </c>
      <c r="I957" s="1" t="s">
        <v>8555</v>
      </c>
      <c r="J957" s="1" t="s">
        <v>8556</v>
      </c>
      <c r="K957" s="1" t="s">
        <v>8557</v>
      </c>
      <c r="L957" s="1" t="s">
        <v>8558</v>
      </c>
      <c r="M957" s="1" t="s">
        <v>8559</v>
      </c>
      <c r="N957" s="1" t="s">
        <v>8560</v>
      </c>
      <c r="O957" s="4" t="s">
        <v>8561</v>
      </c>
      <c r="P957" s="4" t="s">
        <v>8562</v>
      </c>
    </row>
    <row r="958">
      <c r="A958" s="1" t="s">
        <v>8563</v>
      </c>
      <c r="B958" s="1" t="s">
        <v>8564</v>
      </c>
      <c r="C958" s="1" t="s">
        <v>5848</v>
      </c>
      <c r="D958" s="1" t="s">
        <v>1683</v>
      </c>
      <c r="E958" s="1" t="s">
        <v>842</v>
      </c>
      <c r="F958" s="2">
        <v>0.38</v>
      </c>
      <c r="G958" s="1">
        <v>4.4</v>
      </c>
      <c r="H958" s="3">
        <v>12679.0</v>
      </c>
      <c r="I958" s="1" t="s">
        <v>8565</v>
      </c>
      <c r="J958" s="1" t="s">
        <v>8566</v>
      </c>
      <c r="K958" s="1" t="s">
        <v>8567</v>
      </c>
      <c r="L958" s="1" t="s">
        <v>8568</v>
      </c>
      <c r="M958" s="1" t="s">
        <v>8569</v>
      </c>
      <c r="N958" s="1" t="s">
        <v>8570</v>
      </c>
      <c r="O958" s="4" t="s">
        <v>5855</v>
      </c>
      <c r="P958" s="4" t="s">
        <v>8571</v>
      </c>
    </row>
    <row r="959">
      <c r="A959" s="1" t="s">
        <v>759</v>
      </c>
      <c r="B959" s="1" t="s">
        <v>760</v>
      </c>
      <c r="C959" s="1" t="s">
        <v>18</v>
      </c>
      <c r="D959" s="1" t="s">
        <v>32</v>
      </c>
      <c r="E959" s="1" t="s">
        <v>378</v>
      </c>
      <c r="F959" s="2">
        <v>0.42</v>
      </c>
      <c r="G959" s="1">
        <v>4.1</v>
      </c>
      <c r="H959" s="1">
        <v>210.0</v>
      </c>
      <c r="I959" s="1" t="s">
        <v>761</v>
      </c>
      <c r="J959" s="1" t="s">
        <v>762</v>
      </c>
      <c r="K959" s="1" t="s">
        <v>763</v>
      </c>
      <c r="L959" s="1" t="s">
        <v>764</v>
      </c>
      <c r="M959" s="1" t="s">
        <v>765</v>
      </c>
      <c r="N959" s="1" t="s">
        <v>766</v>
      </c>
      <c r="O959" s="4" t="s">
        <v>8572</v>
      </c>
      <c r="P959" s="4" t="s">
        <v>8573</v>
      </c>
    </row>
    <row r="960">
      <c r="A960" s="1" t="s">
        <v>8574</v>
      </c>
      <c r="B960" s="1" t="s">
        <v>8575</v>
      </c>
      <c r="C960" s="1" t="s">
        <v>7802</v>
      </c>
      <c r="D960" s="1" t="s">
        <v>8576</v>
      </c>
      <c r="E960" s="1" t="s">
        <v>8577</v>
      </c>
      <c r="F960" s="2">
        <v>0.16</v>
      </c>
      <c r="G960" s="1">
        <v>3.6</v>
      </c>
      <c r="H960" s="3">
        <v>4199.0</v>
      </c>
      <c r="I960" s="1" t="s">
        <v>8578</v>
      </c>
      <c r="J960" s="1" t="s">
        <v>8579</v>
      </c>
      <c r="K960" s="1" t="s">
        <v>8580</v>
      </c>
      <c r="L960" s="1" t="s">
        <v>8581</v>
      </c>
      <c r="M960" s="1" t="s">
        <v>8582</v>
      </c>
      <c r="N960" s="1" t="s">
        <v>8583</v>
      </c>
      <c r="O960" s="4" t="s">
        <v>8584</v>
      </c>
      <c r="P960" s="4" t="s">
        <v>8585</v>
      </c>
    </row>
    <row r="961">
      <c r="A961" s="1" t="s">
        <v>4949</v>
      </c>
      <c r="B961" s="1" t="s">
        <v>4950</v>
      </c>
      <c r="C961" s="1" t="s">
        <v>3450</v>
      </c>
      <c r="D961" s="1" t="s">
        <v>55</v>
      </c>
      <c r="E961" s="1" t="s">
        <v>547</v>
      </c>
      <c r="F961" s="2">
        <v>0.42</v>
      </c>
      <c r="G961" s="1">
        <v>4.0</v>
      </c>
      <c r="H961" s="3">
        <v>14403.0</v>
      </c>
      <c r="I961" s="1" t="s">
        <v>4951</v>
      </c>
      <c r="J961" s="1" t="s">
        <v>3978</v>
      </c>
      <c r="K961" s="1" t="s">
        <v>3979</v>
      </c>
      <c r="L961" s="1" t="s">
        <v>3980</v>
      </c>
      <c r="M961" s="1" t="s">
        <v>3981</v>
      </c>
      <c r="N961" s="1" t="s">
        <v>3982</v>
      </c>
      <c r="O961" s="4" t="s">
        <v>8586</v>
      </c>
      <c r="P961" s="4" t="s">
        <v>8587</v>
      </c>
    </row>
    <row r="962">
      <c r="A962" s="1" t="s">
        <v>8588</v>
      </c>
      <c r="B962" s="1" t="s">
        <v>8589</v>
      </c>
      <c r="C962" s="1" t="s">
        <v>5848</v>
      </c>
      <c r="D962" s="1" t="s">
        <v>8590</v>
      </c>
      <c r="E962" s="1" t="s">
        <v>730</v>
      </c>
      <c r="F962" s="2">
        <v>0.48</v>
      </c>
      <c r="G962" s="1">
        <v>4.0</v>
      </c>
      <c r="H962" s="3">
        <v>11113.0</v>
      </c>
      <c r="I962" s="1" t="s">
        <v>8591</v>
      </c>
      <c r="J962" s="1" t="s">
        <v>8592</v>
      </c>
      <c r="K962" s="1" t="s">
        <v>8593</v>
      </c>
      <c r="L962" s="1" t="s">
        <v>8594</v>
      </c>
      <c r="M962" s="1" t="s">
        <v>8595</v>
      </c>
      <c r="N962" s="1" t="s">
        <v>8596</v>
      </c>
      <c r="O962" s="4" t="s">
        <v>8597</v>
      </c>
      <c r="P962" s="4" t="s">
        <v>8598</v>
      </c>
    </row>
    <row r="963">
      <c r="A963" s="1" t="s">
        <v>8599</v>
      </c>
      <c r="B963" s="1" t="s">
        <v>8600</v>
      </c>
      <c r="C963" s="1" t="s">
        <v>5545</v>
      </c>
      <c r="D963" s="1" t="s">
        <v>8601</v>
      </c>
      <c r="E963" s="1" t="s">
        <v>142</v>
      </c>
      <c r="F963" s="2">
        <v>0.59</v>
      </c>
      <c r="G963" s="1">
        <v>4.4</v>
      </c>
      <c r="H963" s="3">
        <v>10773.0</v>
      </c>
      <c r="I963" s="1" t="s">
        <v>8602</v>
      </c>
      <c r="J963" s="1" t="s">
        <v>8603</v>
      </c>
      <c r="K963" s="1" t="s">
        <v>8604</v>
      </c>
      <c r="L963" s="1" t="s">
        <v>8605</v>
      </c>
      <c r="M963" s="1" t="s">
        <v>8606</v>
      </c>
      <c r="N963" s="1" t="s">
        <v>8607</v>
      </c>
      <c r="O963" s="4" t="s">
        <v>8608</v>
      </c>
      <c r="P963" s="4" t="s">
        <v>8609</v>
      </c>
    </row>
    <row r="964">
      <c r="A964" s="1" t="s">
        <v>4915</v>
      </c>
      <c r="B964" s="1" t="s">
        <v>4916</v>
      </c>
      <c r="C964" s="1" t="s">
        <v>4917</v>
      </c>
      <c r="D964" s="1" t="s">
        <v>4918</v>
      </c>
      <c r="E964" s="1" t="s">
        <v>114</v>
      </c>
      <c r="F964" s="2">
        <v>0.88</v>
      </c>
      <c r="G964" s="1">
        <v>3.9</v>
      </c>
      <c r="H964" s="3">
        <v>6491.0</v>
      </c>
      <c r="I964" s="1" t="s">
        <v>4919</v>
      </c>
      <c r="J964" s="1" t="s">
        <v>4920</v>
      </c>
      <c r="K964" s="1" t="s">
        <v>4921</v>
      </c>
      <c r="L964" s="1" t="s">
        <v>4922</v>
      </c>
      <c r="M964" s="1" t="s">
        <v>4923</v>
      </c>
      <c r="N964" s="1" t="s">
        <v>8610</v>
      </c>
      <c r="O964" s="4" t="s">
        <v>8611</v>
      </c>
      <c r="P964" s="4" t="s">
        <v>8612</v>
      </c>
    </row>
    <row r="965">
      <c r="A965" s="1" t="s">
        <v>8613</v>
      </c>
      <c r="B965" s="1" t="s">
        <v>8614</v>
      </c>
      <c r="C965" s="1" t="s">
        <v>5500</v>
      </c>
      <c r="D965" s="1" t="s">
        <v>8615</v>
      </c>
      <c r="E965" s="1" t="s">
        <v>114</v>
      </c>
      <c r="F965" s="2">
        <v>0.34</v>
      </c>
      <c r="G965" s="1">
        <v>4.3</v>
      </c>
      <c r="H965" s="3">
        <v>13944.0</v>
      </c>
      <c r="I965" s="1" t="s">
        <v>8616</v>
      </c>
      <c r="J965" s="1" t="s">
        <v>8617</v>
      </c>
      <c r="K965" s="1" t="s">
        <v>8618</v>
      </c>
      <c r="L965" s="1" t="s">
        <v>8619</v>
      </c>
      <c r="M965" s="1" t="s">
        <v>8620</v>
      </c>
      <c r="N965" s="1" t="s">
        <v>8621</v>
      </c>
      <c r="O965" s="4" t="s">
        <v>8622</v>
      </c>
      <c r="P965" s="4" t="s">
        <v>8623</v>
      </c>
    </row>
    <row r="966">
      <c r="A966" s="1" t="s">
        <v>8624</v>
      </c>
      <c r="B966" s="1" t="s">
        <v>8625</v>
      </c>
      <c r="C966" s="1" t="s">
        <v>5733</v>
      </c>
      <c r="D966" s="1" t="s">
        <v>5405</v>
      </c>
      <c r="E966" s="1" t="s">
        <v>8626</v>
      </c>
      <c r="F966" s="2">
        <v>0.31</v>
      </c>
      <c r="G966" s="1">
        <v>4.6</v>
      </c>
      <c r="H966" s="3">
        <v>10760.0</v>
      </c>
      <c r="I966" s="1" t="s">
        <v>8627</v>
      </c>
      <c r="J966" s="1" t="s">
        <v>8628</v>
      </c>
      <c r="K966" s="1" t="s">
        <v>8629</v>
      </c>
      <c r="L966" s="1" t="s">
        <v>8630</v>
      </c>
      <c r="M966" s="1" t="s">
        <v>8631</v>
      </c>
      <c r="N966" s="1" t="s">
        <v>8632</v>
      </c>
      <c r="O966" s="4" t="s">
        <v>8633</v>
      </c>
      <c r="P966" s="4" t="s">
        <v>8634</v>
      </c>
    </row>
    <row r="967">
      <c r="A967" s="1" t="s">
        <v>8635</v>
      </c>
      <c r="B967" s="1" t="s">
        <v>8636</v>
      </c>
      <c r="C967" s="1" t="s">
        <v>5941</v>
      </c>
      <c r="D967" s="1" t="s">
        <v>1351</v>
      </c>
      <c r="E967" s="1" t="s">
        <v>1351</v>
      </c>
      <c r="F967" s="2">
        <v>0.0</v>
      </c>
      <c r="G967" s="1">
        <v>4.4</v>
      </c>
      <c r="H967" s="3">
        <v>25996.0</v>
      </c>
      <c r="I967" s="1" t="s">
        <v>8637</v>
      </c>
      <c r="J967" s="1" t="s">
        <v>8638</v>
      </c>
      <c r="K967" s="1" t="s">
        <v>8639</v>
      </c>
      <c r="L967" s="1" t="s">
        <v>8640</v>
      </c>
      <c r="M967" s="1" t="s">
        <v>8641</v>
      </c>
      <c r="N967" s="1" t="s">
        <v>8642</v>
      </c>
      <c r="O967" s="4" t="s">
        <v>8643</v>
      </c>
      <c r="P967" s="4" t="s">
        <v>8644</v>
      </c>
    </row>
    <row r="968">
      <c r="A968" s="1" t="s">
        <v>8645</v>
      </c>
      <c r="B968" s="1" t="s">
        <v>8646</v>
      </c>
      <c r="C968" s="1" t="s">
        <v>5376</v>
      </c>
      <c r="D968" s="1" t="s">
        <v>8647</v>
      </c>
      <c r="E968" s="1" t="s">
        <v>8648</v>
      </c>
      <c r="F968" s="2">
        <v>0.17</v>
      </c>
      <c r="G968" s="1">
        <v>4.5</v>
      </c>
      <c r="H968" s="3">
        <v>16146.0</v>
      </c>
      <c r="I968" s="1" t="s">
        <v>8649</v>
      </c>
      <c r="J968" s="1" t="s">
        <v>8650</v>
      </c>
      <c r="K968" s="1" t="s">
        <v>8651</v>
      </c>
      <c r="L968" s="1" t="s">
        <v>8652</v>
      </c>
      <c r="M968" s="1" t="s">
        <v>8653</v>
      </c>
      <c r="N968" s="1" t="s">
        <v>8654</v>
      </c>
      <c r="O968" s="4" t="s">
        <v>8655</v>
      </c>
      <c r="P968" s="4" t="s">
        <v>8656</v>
      </c>
    </row>
    <row r="969">
      <c r="A969" s="1" t="s">
        <v>8657</v>
      </c>
      <c r="B969" s="1" t="s">
        <v>8658</v>
      </c>
      <c r="C969" s="1" t="s">
        <v>7802</v>
      </c>
      <c r="D969" s="1" t="s">
        <v>4802</v>
      </c>
      <c r="E969" s="1" t="s">
        <v>8659</v>
      </c>
      <c r="F969" s="2">
        <v>0.17</v>
      </c>
      <c r="G969" s="1">
        <v>3.9</v>
      </c>
      <c r="H969" s="3">
        <v>8280.0</v>
      </c>
      <c r="I969" s="1" t="s">
        <v>8660</v>
      </c>
      <c r="J969" s="1" t="s">
        <v>8661</v>
      </c>
      <c r="K969" s="1" t="s">
        <v>8662</v>
      </c>
      <c r="L969" s="1" t="s">
        <v>8663</v>
      </c>
      <c r="M969" s="1" t="s">
        <v>8664</v>
      </c>
      <c r="N969" s="1" t="s">
        <v>8665</v>
      </c>
      <c r="O969" s="4" t="s">
        <v>8666</v>
      </c>
      <c r="P969" s="4" t="s">
        <v>8667</v>
      </c>
    </row>
    <row r="970">
      <c r="A970" s="1" t="s">
        <v>704</v>
      </c>
      <c r="B970" s="1" t="s">
        <v>705</v>
      </c>
      <c r="C970" s="1" t="s">
        <v>18</v>
      </c>
      <c r="D970" s="1" t="s">
        <v>706</v>
      </c>
      <c r="E970" s="1" t="s">
        <v>55</v>
      </c>
      <c r="F970" s="2">
        <v>0.62</v>
      </c>
      <c r="G970" s="1">
        <v>4.1</v>
      </c>
      <c r="H970" s="1">
        <v>450.0</v>
      </c>
      <c r="I970" s="1" t="s">
        <v>707</v>
      </c>
      <c r="J970" s="1" t="s">
        <v>708</v>
      </c>
      <c r="K970" s="1" t="s">
        <v>709</v>
      </c>
      <c r="L970" s="1" t="s">
        <v>710</v>
      </c>
      <c r="M970" s="1" t="s">
        <v>711</v>
      </c>
      <c r="N970" s="1" t="s">
        <v>712</v>
      </c>
      <c r="O970" s="4" t="s">
        <v>713</v>
      </c>
      <c r="P970" s="4" t="s">
        <v>8668</v>
      </c>
    </row>
    <row r="971">
      <c r="A971" s="1" t="s">
        <v>8669</v>
      </c>
      <c r="B971" s="1" t="s">
        <v>8670</v>
      </c>
      <c r="C971" s="1" t="s">
        <v>8344</v>
      </c>
      <c r="D971" s="1" t="s">
        <v>2587</v>
      </c>
      <c r="E971" s="1" t="s">
        <v>730</v>
      </c>
      <c r="F971" s="2">
        <v>0.34</v>
      </c>
      <c r="G971" s="1">
        <v>4.3</v>
      </c>
      <c r="H971" s="3">
        <v>14237.0</v>
      </c>
      <c r="I971" s="1" t="s">
        <v>8671</v>
      </c>
      <c r="J971" s="1" t="s">
        <v>8672</v>
      </c>
      <c r="K971" s="1" t="s">
        <v>8673</v>
      </c>
      <c r="L971" s="1" t="s">
        <v>8674</v>
      </c>
      <c r="M971" s="1" t="s">
        <v>8675</v>
      </c>
      <c r="N971" s="1" t="s">
        <v>8676</v>
      </c>
      <c r="O971" s="4" t="s">
        <v>8677</v>
      </c>
      <c r="P971" s="4" t="s">
        <v>8678</v>
      </c>
    </row>
    <row r="972">
      <c r="A972" s="1" t="s">
        <v>8679</v>
      </c>
      <c r="B972" s="1" t="s">
        <v>8680</v>
      </c>
      <c r="C972" s="1" t="s">
        <v>8681</v>
      </c>
      <c r="D972" s="1" t="s">
        <v>2782</v>
      </c>
      <c r="E972" s="1" t="s">
        <v>625</v>
      </c>
      <c r="F972" s="2">
        <v>0.14</v>
      </c>
      <c r="G972" s="1">
        <v>4.5</v>
      </c>
      <c r="H972" s="3">
        <v>20668.0</v>
      </c>
      <c r="I972" s="1" t="s">
        <v>8682</v>
      </c>
      <c r="J972" s="1" t="s">
        <v>8683</v>
      </c>
      <c r="K972" s="1" t="s">
        <v>8684</v>
      </c>
      <c r="L972" s="1" t="s">
        <v>8685</v>
      </c>
      <c r="M972" s="1" t="s">
        <v>8686</v>
      </c>
      <c r="N972" s="1" t="s">
        <v>8687</v>
      </c>
      <c r="O972" s="4" t="s">
        <v>8688</v>
      </c>
      <c r="P972" s="4" t="s">
        <v>8689</v>
      </c>
    </row>
    <row r="973">
      <c r="A973" s="1" t="s">
        <v>8690</v>
      </c>
      <c r="B973" s="1" t="s">
        <v>8691</v>
      </c>
      <c r="C973" s="1" t="s">
        <v>6728</v>
      </c>
      <c r="D973" s="1" t="s">
        <v>5445</v>
      </c>
      <c r="E973" s="1" t="s">
        <v>5445</v>
      </c>
      <c r="F973" s="2">
        <v>0.0</v>
      </c>
      <c r="G973" s="1">
        <v>4.5</v>
      </c>
      <c r="H973" s="3">
        <v>1674.0</v>
      </c>
      <c r="I973" s="1" t="s">
        <v>8692</v>
      </c>
      <c r="J973" s="1" t="s">
        <v>8693</v>
      </c>
      <c r="K973" s="1" t="s">
        <v>8694</v>
      </c>
      <c r="L973" s="1" t="s">
        <v>8695</v>
      </c>
      <c r="M973" s="1" t="s">
        <v>8696</v>
      </c>
      <c r="N973" s="1" t="s">
        <v>8697</v>
      </c>
      <c r="O973" s="4" t="s">
        <v>8698</v>
      </c>
      <c r="P973" s="4" t="s">
        <v>8699</v>
      </c>
    </row>
    <row r="974">
      <c r="A974" s="1" t="s">
        <v>8700</v>
      </c>
      <c r="B974" s="1" t="s">
        <v>8701</v>
      </c>
      <c r="C974" s="1" t="s">
        <v>7403</v>
      </c>
      <c r="D974" s="1" t="s">
        <v>1415</v>
      </c>
      <c r="E974" s="1" t="s">
        <v>4896</v>
      </c>
      <c r="F974" s="2">
        <v>0.51</v>
      </c>
      <c r="G974" s="1">
        <v>3.6</v>
      </c>
      <c r="H974" s="3">
        <v>7689.0</v>
      </c>
      <c r="I974" s="1" t="s">
        <v>8702</v>
      </c>
      <c r="J974" s="1" t="s">
        <v>8703</v>
      </c>
      <c r="K974" s="1" t="s">
        <v>8704</v>
      </c>
      <c r="L974" s="1" t="s">
        <v>8705</v>
      </c>
      <c r="M974" s="1" t="s">
        <v>8706</v>
      </c>
      <c r="N974" s="1" t="s">
        <v>8707</v>
      </c>
      <c r="O974" s="4" t="s">
        <v>8708</v>
      </c>
      <c r="P974" s="4" t="s">
        <v>8709</v>
      </c>
    </row>
    <row r="975">
      <c r="A975" s="1" t="s">
        <v>8710</v>
      </c>
      <c r="B975" s="1" t="s">
        <v>8711</v>
      </c>
      <c r="C975" s="1" t="s">
        <v>6345</v>
      </c>
      <c r="D975" s="1" t="s">
        <v>2187</v>
      </c>
      <c r="E975" s="1" t="s">
        <v>8712</v>
      </c>
      <c r="F975" s="2">
        <v>0.69</v>
      </c>
      <c r="G975" s="1">
        <v>4.1</v>
      </c>
      <c r="H975" s="3">
        <v>5554.0</v>
      </c>
      <c r="I975" s="1" t="s">
        <v>8713</v>
      </c>
      <c r="J975" s="1" t="s">
        <v>8714</v>
      </c>
      <c r="K975" s="1" t="s">
        <v>8715</v>
      </c>
      <c r="L975" s="1" t="s">
        <v>8716</v>
      </c>
      <c r="M975" s="1" t="s">
        <v>8717</v>
      </c>
      <c r="N975" s="1" t="s">
        <v>8718</v>
      </c>
      <c r="O975" s="4" t="s">
        <v>8719</v>
      </c>
      <c r="P975" s="4" t="s">
        <v>8720</v>
      </c>
    </row>
    <row r="976">
      <c r="A976" s="1" t="s">
        <v>739</v>
      </c>
      <c r="B976" s="1" t="s">
        <v>740</v>
      </c>
      <c r="C976" s="1" t="s">
        <v>18</v>
      </c>
      <c r="D976" s="1" t="s">
        <v>149</v>
      </c>
      <c r="E976" s="1" t="s">
        <v>150</v>
      </c>
      <c r="F976" s="2">
        <v>0.69</v>
      </c>
      <c r="G976" s="1">
        <v>4.3</v>
      </c>
      <c r="H976" s="3">
        <v>20053.0</v>
      </c>
      <c r="I976" s="1" t="s">
        <v>741</v>
      </c>
      <c r="J976" s="1" t="s">
        <v>742</v>
      </c>
      <c r="K976" s="1" t="s">
        <v>743</v>
      </c>
      <c r="L976" s="1" t="s">
        <v>744</v>
      </c>
      <c r="M976" s="1" t="s">
        <v>745</v>
      </c>
      <c r="N976" s="1" t="s">
        <v>746</v>
      </c>
      <c r="O976" s="4" t="s">
        <v>747</v>
      </c>
      <c r="P976" s="4" t="s">
        <v>8721</v>
      </c>
    </row>
    <row r="977">
      <c r="A977" s="1" t="s">
        <v>8722</v>
      </c>
      <c r="B977" s="1" t="s">
        <v>8723</v>
      </c>
      <c r="C977" s="1" t="s">
        <v>6266</v>
      </c>
      <c r="D977" s="1" t="s">
        <v>5669</v>
      </c>
      <c r="E977" s="1" t="s">
        <v>5669</v>
      </c>
      <c r="F977" s="2">
        <v>0.0</v>
      </c>
      <c r="G977" s="1">
        <v>3.8</v>
      </c>
      <c r="H977" s="3">
        <v>3344.0</v>
      </c>
      <c r="I977" s="1" t="s">
        <v>8724</v>
      </c>
      <c r="J977" s="1" t="s">
        <v>8725</v>
      </c>
      <c r="K977" s="1" t="s">
        <v>8726</v>
      </c>
      <c r="L977" s="1" t="s">
        <v>8727</v>
      </c>
      <c r="M977" s="1" t="s">
        <v>8728</v>
      </c>
      <c r="N977" s="1" t="s">
        <v>8729</v>
      </c>
      <c r="O977" s="4" t="s">
        <v>8730</v>
      </c>
      <c r="P977" s="4" t="s">
        <v>8731</v>
      </c>
    </row>
    <row r="978">
      <c r="A978" s="1" t="s">
        <v>8732</v>
      </c>
      <c r="B978" s="1" t="s">
        <v>8733</v>
      </c>
      <c r="C978" s="1" t="s">
        <v>8734</v>
      </c>
      <c r="D978" s="1" t="s">
        <v>771</v>
      </c>
      <c r="E978" s="1" t="s">
        <v>1101</v>
      </c>
      <c r="F978" s="2">
        <v>0.29</v>
      </c>
      <c r="G978" s="1">
        <v>4.6</v>
      </c>
      <c r="H978" s="3">
        <v>2886.0</v>
      </c>
      <c r="I978" s="1" t="s">
        <v>8735</v>
      </c>
      <c r="J978" s="1" t="s">
        <v>8736</v>
      </c>
      <c r="K978" s="1" t="s">
        <v>8737</v>
      </c>
      <c r="L978" s="1" t="s">
        <v>8738</v>
      </c>
      <c r="M978" s="1" t="s">
        <v>8739</v>
      </c>
      <c r="N978" s="1" t="s">
        <v>8740</v>
      </c>
      <c r="O978" s="4" t="s">
        <v>8741</v>
      </c>
      <c r="P978" s="4" t="s">
        <v>8742</v>
      </c>
    </row>
    <row r="979">
      <c r="A979" s="1" t="s">
        <v>8743</v>
      </c>
      <c r="B979" s="1" t="s">
        <v>8744</v>
      </c>
      <c r="C979" s="1" t="s">
        <v>3347</v>
      </c>
      <c r="D979" s="1" t="s">
        <v>2139</v>
      </c>
      <c r="E979" s="1" t="s">
        <v>2587</v>
      </c>
      <c r="F979" s="2">
        <v>0.25</v>
      </c>
      <c r="G979" s="1">
        <v>4.1</v>
      </c>
      <c r="H979" s="3">
        <v>98250.0</v>
      </c>
      <c r="I979" s="1" t="s">
        <v>8745</v>
      </c>
      <c r="J979" s="1" t="s">
        <v>8746</v>
      </c>
      <c r="K979" s="1" t="s">
        <v>8747</v>
      </c>
      <c r="L979" s="1" t="s">
        <v>8748</v>
      </c>
      <c r="M979" s="1" t="s">
        <v>8749</v>
      </c>
      <c r="N979" s="1" t="s">
        <v>8750</v>
      </c>
      <c r="O979" s="4" t="s">
        <v>8751</v>
      </c>
      <c r="P979" s="4" t="s">
        <v>8752</v>
      </c>
    </row>
    <row r="980">
      <c r="A980" s="1" t="s">
        <v>8753</v>
      </c>
      <c r="B980" s="1" t="s">
        <v>8754</v>
      </c>
      <c r="C980" s="1" t="s">
        <v>5242</v>
      </c>
      <c r="D980" s="1" t="s">
        <v>8755</v>
      </c>
      <c r="E980" s="1" t="s">
        <v>8756</v>
      </c>
      <c r="F980" s="2">
        <v>0.8</v>
      </c>
      <c r="G980" s="1">
        <v>4.0</v>
      </c>
      <c r="H980" s="1">
        <v>75.0</v>
      </c>
      <c r="I980" s="1" t="s">
        <v>8757</v>
      </c>
      <c r="J980" s="1" t="s">
        <v>8758</v>
      </c>
      <c r="K980" s="1" t="s">
        <v>8759</v>
      </c>
      <c r="L980" s="1" t="s">
        <v>8760</v>
      </c>
      <c r="M980" s="1" t="s">
        <v>8761</v>
      </c>
      <c r="N980" s="1" t="s">
        <v>8762</v>
      </c>
      <c r="O980" s="4" t="s">
        <v>8763</v>
      </c>
      <c r="P980" s="4" t="s">
        <v>8764</v>
      </c>
    </row>
    <row r="981">
      <c r="A981" s="1" t="s">
        <v>749</v>
      </c>
      <c r="B981" s="1" t="s">
        <v>750</v>
      </c>
      <c r="C981" s="1" t="s">
        <v>18</v>
      </c>
      <c r="D981" s="1" t="s">
        <v>32</v>
      </c>
      <c r="E981" s="1" t="s">
        <v>163</v>
      </c>
      <c r="F981" s="2">
        <v>0.61</v>
      </c>
      <c r="G981" s="1">
        <v>4.5</v>
      </c>
      <c r="H981" s="1">
        <v>149.0</v>
      </c>
      <c r="I981" s="1" t="s">
        <v>751</v>
      </c>
      <c r="J981" s="1" t="s">
        <v>752</v>
      </c>
      <c r="K981" s="1" t="s">
        <v>753</v>
      </c>
      <c r="L981" s="1" t="s">
        <v>754</v>
      </c>
      <c r="M981" s="1" t="s">
        <v>755</v>
      </c>
      <c r="N981" s="1" t="s">
        <v>8765</v>
      </c>
      <c r="O981" s="4" t="s">
        <v>8766</v>
      </c>
      <c r="P981" s="4" t="s">
        <v>8767</v>
      </c>
    </row>
    <row r="982">
      <c r="A982" s="1" t="s">
        <v>8768</v>
      </c>
      <c r="B982" s="1" t="s">
        <v>8769</v>
      </c>
      <c r="C982" s="1" t="s">
        <v>7403</v>
      </c>
      <c r="D982" s="1" t="s">
        <v>8770</v>
      </c>
      <c r="E982" s="1" t="s">
        <v>8771</v>
      </c>
      <c r="F982" s="2">
        <v>0.5</v>
      </c>
      <c r="G982" s="1">
        <v>4.3</v>
      </c>
      <c r="H982" s="3">
        <v>2585.0</v>
      </c>
      <c r="I982" s="1" t="s">
        <v>8772</v>
      </c>
      <c r="J982" s="1" t="s">
        <v>8773</v>
      </c>
      <c r="K982" s="1" t="s">
        <v>8774</v>
      </c>
      <c r="L982" s="1" t="s">
        <v>8775</v>
      </c>
      <c r="M982" s="1" t="s">
        <v>8776</v>
      </c>
      <c r="N982" s="1" t="s">
        <v>8777</v>
      </c>
      <c r="O982" s="4" t="s">
        <v>8778</v>
      </c>
      <c r="P982" s="4" t="s">
        <v>8779</v>
      </c>
    </row>
    <row r="983">
      <c r="A983" s="1" t="s">
        <v>8780</v>
      </c>
      <c r="B983" s="1" t="s">
        <v>8781</v>
      </c>
      <c r="C983" s="1" t="s">
        <v>3802</v>
      </c>
      <c r="D983" s="1" t="s">
        <v>247</v>
      </c>
      <c r="E983" s="1" t="s">
        <v>888</v>
      </c>
      <c r="F983" s="2">
        <v>0.79</v>
      </c>
      <c r="G983" s="1">
        <v>4.0</v>
      </c>
      <c r="H983" s="3">
        <v>5072.0</v>
      </c>
      <c r="I983" s="1" t="s">
        <v>8782</v>
      </c>
      <c r="J983" s="1" t="s">
        <v>8783</v>
      </c>
      <c r="K983" s="1" t="s">
        <v>8784</v>
      </c>
      <c r="L983" s="1" t="s">
        <v>8785</v>
      </c>
      <c r="M983" s="1" t="s">
        <v>8786</v>
      </c>
      <c r="N983" s="1" t="s">
        <v>8787</v>
      </c>
      <c r="O983" s="4" t="s">
        <v>8788</v>
      </c>
      <c r="P983" s="4" t="s">
        <v>8789</v>
      </c>
    </row>
    <row r="984">
      <c r="A984" s="1" t="s">
        <v>8790</v>
      </c>
      <c r="B984" s="1" t="s">
        <v>8791</v>
      </c>
      <c r="C984" s="1" t="s">
        <v>8792</v>
      </c>
      <c r="D984" s="1" t="s">
        <v>207</v>
      </c>
      <c r="E984" s="1" t="s">
        <v>378</v>
      </c>
      <c r="F984" s="2">
        <v>0.58</v>
      </c>
      <c r="G984" s="1">
        <v>4.5</v>
      </c>
      <c r="H984" s="3">
        <v>5985.0</v>
      </c>
      <c r="I984" s="1" t="s">
        <v>8793</v>
      </c>
      <c r="J984" s="1" t="s">
        <v>8794</v>
      </c>
      <c r="K984" s="1" t="s">
        <v>8795</v>
      </c>
      <c r="L984" s="1" t="s">
        <v>8796</v>
      </c>
      <c r="M984" s="1" t="s">
        <v>8797</v>
      </c>
      <c r="N984" s="1" t="s">
        <v>8798</v>
      </c>
      <c r="O984" s="4" t="s">
        <v>8799</v>
      </c>
      <c r="P984" s="4" t="s">
        <v>8800</v>
      </c>
    </row>
    <row r="985">
      <c r="A985" s="1" t="s">
        <v>776</v>
      </c>
      <c r="B985" s="1" t="s">
        <v>777</v>
      </c>
      <c r="C985" s="1" t="s">
        <v>18</v>
      </c>
      <c r="D985" s="1" t="s">
        <v>778</v>
      </c>
      <c r="E985" s="1" t="s">
        <v>90</v>
      </c>
      <c r="F985" s="2">
        <v>0.77</v>
      </c>
      <c r="G985" s="1">
        <v>4.0</v>
      </c>
      <c r="H985" s="3">
        <v>7732.0</v>
      </c>
      <c r="I985" s="1" t="s">
        <v>779</v>
      </c>
      <c r="J985" s="1" t="s">
        <v>780</v>
      </c>
      <c r="K985" s="1" t="s">
        <v>781</v>
      </c>
      <c r="L985" s="1" t="s">
        <v>782</v>
      </c>
      <c r="M985" s="1" t="s">
        <v>783</v>
      </c>
      <c r="N985" s="1" t="s">
        <v>784</v>
      </c>
      <c r="O985" s="4" t="s">
        <v>785</v>
      </c>
      <c r="P985" s="4" t="s">
        <v>8801</v>
      </c>
    </row>
    <row r="986">
      <c r="A986" s="1" t="s">
        <v>8802</v>
      </c>
      <c r="B986" s="1" t="s">
        <v>8803</v>
      </c>
      <c r="C986" s="1" t="s">
        <v>8804</v>
      </c>
      <c r="D986" s="1" t="s">
        <v>599</v>
      </c>
      <c r="E986" s="1" t="s">
        <v>599</v>
      </c>
      <c r="F986" s="2">
        <v>0.0</v>
      </c>
      <c r="G986" s="1">
        <v>4.5</v>
      </c>
      <c r="H986" s="3">
        <v>9427.0</v>
      </c>
      <c r="I986" s="1" t="s">
        <v>8805</v>
      </c>
      <c r="J986" s="1" t="s">
        <v>8806</v>
      </c>
      <c r="K986" s="1" t="s">
        <v>8807</v>
      </c>
      <c r="L986" s="1" t="s">
        <v>8808</v>
      </c>
      <c r="M986" s="1" t="s">
        <v>8809</v>
      </c>
      <c r="N986" s="1" t="s">
        <v>8810</v>
      </c>
      <c r="O986" s="4" t="s">
        <v>8811</v>
      </c>
      <c r="P986" s="4" t="s">
        <v>8812</v>
      </c>
    </row>
    <row r="987">
      <c r="A987" s="1" t="s">
        <v>787</v>
      </c>
      <c r="B987" s="1" t="s">
        <v>788</v>
      </c>
      <c r="C987" s="1" t="s">
        <v>18</v>
      </c>
      <c r="D987" s="1" t="s">
        <v>19</v>
      </c>
      <c r="E987" s="1" t="s">
        <v>114</v>
      </c>
      <c r="F987" s="2">
        <v>0.6</v>
      </c>
      <c r="G987" s="1">
        <v>4.1</v>
      </c>
      <c r="H987" s="3">
        <v>1780.0</v>
      </c>
      <c r="I987" s="1" t="s">
        <v>789</v>
      </c>
      <c r="J987" s="1" t="s">
        <v>790</v>
      </c>
      <c r="K987" s="1" t="s">
        <v>791</v>
      </c>
      <c r="L987" s="1" t="s">
        <v>792</v>
      </c>
      <c r="M987" s="1" t="s">
        <v>793</v>
      </c>
      <c r="N987" s="1" t="s">
        <v>794</v>
      </c>
      <c r="O987" s="4" t="s">
        <v>795</v>
      </c>
      <c r="P987" s="4" t="s">
        <v>8813</v>
      </c>
    </row>
    <row r="988">
      <c r="A988" s="1" t="s">
        <v>8814</v>
      </c>
      <c r="B988" s="1" t="s">
        <v>8815</v>
      </c>
      <c r="C988" s="1" t="s">
        <v>5733</v>
      </c>
      <c r="D988" s="1" t="s">
        <v>378</v>
      </c>
      <c r="E988" s="1" t="s">
        <v>150</v>
      </c>
      <c r="F988" s="2">
        <v>0.14</v>
      </c>
      <c r="G988" s="1">
        <v>4.3</v>
      </c>
      <c r="H988" s="3">
        <v>2301.0</v>
      </c>
      <c r="I988" s="1" t="s">
        <v>8816</v>
      </c>
      <c r="J988" s="1" t="s">
        <v>8817</v>
      </c>
      <c r="K988" s="1" t="s">
        <v>8818</v>
      </c>
      <c r="L988" s="1" t="s">
        <v>8819</v>
      </c>
      <c r="M988" s="1" t="s">
        <v>8820</v>
      </c>
      <c r="N988" s="1" t="s">
        <v>8821</v>
      </c>
      <c r="O988" s="4" t="s">
        <v>8822</v>
      </c>
      <c r="P988" s="4" t="s">
        <v>8823</v>
      </c>
    </row>
    <row r="989">
      <c r="A989" s="1" t="s">
        <v>8824</v>
      </c>
      <c r="B989" s="1" t="s">
        <v>8825</v>
      </c>
      <c r="C989" s="1" t="s">
        <v>8826</v>
      </c>
      <c r="D989" s="1" t="s">
        <v>2219</v>
      </c>
      <c r="E989" s="1" t="s">
        <v>8827</v>
      </c>
      <c r="F989" s="2">
        <v>0.48</v>
      </c>
      <c r="G989" s="1">
        <v>4.1</v>
      </c>
      <c r="H989" s="3">
        <v>2535.0</v>
      </c>
      <c r="I989" s="1" t="s">
        <v>8828</v>
      </c>
      <c r="J989" s="1" t="s">
        <v>8829</v>
      </c>
      <c r="K989" s="1" t="s">
        <v>8830</v>
      </c>
      <c r="L989" s="1" t="s">
        <v>8831</v>
      </c>
      <c r="M989" s="1" t="s">
        <v>8832</v>
      </c>
      <c r="N989" s="1" t="s">
        <v>8833</v>
      </c>
      <c r="O989" s="4" t="s">
        <v>8834</v>
      </c>
      <c r="P989" s="4" t="s">
        <v>8835</v>
      </c>
    </row>
    <row r="990">
      <c r="A990" s="1" t="s">
        <v>8836</v>
      </c>
      <c r="B990" s="1" t="s">
        <v>8837</v>
      </c>
      <c r="C990" s="1" t="s">
        <v>6440</v>
      </c>
      <c r="D990" s="1" t="s">
        <v>19</v>
      </c>
      <c r="E990" s="1" t="s">
        <v>625</v>
      </c>
      <c r="F990" s="2">
        <v>0.73</v>
      </c>
      <c r="G990" s="1">
        <v>4.0</v>
      </c>
      <c r="H990" s="1">
        <v>691.0</v>
      </c>
      <c r="I990" s="1" t="s">
        <v>8838</v>
      </c>
      <c r="J990" s="1" t="s">
        <v>8839</v>
      </c>
      <c r="K990" s="1" t="s">
        <v>8840</v>
      </c>
      <c r="L990" s="1" t="s">
        <v>8841</v>
      </c>
      <c r="M990" s="1" t="s">
        <v>8842</v>
      </c>
      <c r="N990" s="1" t="s">
        <v>8843</v>
      </c>
      <c r="O990" s="4" t="s">
        <v>8844</v>
      </c>
      <c r="P990" s="4" t="s">
        <v>8845</v>
      </c>
    </row>
    <row r="991">
      <c r="A991" s="1" t="s">
        <v>8846</v>
      </c>
      <c r="B991" s="1" t="s">
        <v>8847</v>
      </c>
      <c r="C991" s="1" t="s">
        <v>5242</v>
      </c>
      <c r="D991" s="1" t="s">
        <v>90</v>
      </c>
      <c r="E991" s="1" t="s">
        <v>888</v>
      </c>
      <c r="F991" s="2">
        <v>0.62</v>
      </c>
      <c r="G991" s="1">
        <v>4.1</v>
      </c>
      <c r="H991" s="3">
        <v>2740.0</v>
      </c>
      <c r="I991" s="1" t="s">
        <v>8848</v>
      </c>
      <c r="J991" s="1" t="s">
        <v>8849</v>
      </c>
      <c r="K991" s="1" t="s">
        <v>8850</v>
      </c>
      <c r="L991" s="1" t="s">
        <v>8851</v>
      </c>
      <c r="M991" s="1" t="s">
        <v>8852</v>
      </c>
      <c r="N991" s="1" t="s">
        <v>8853</v>
      </c>
      <c r="O991" s="4" t="s">
        <v>8854</v>
      </c>
      <c r="P991" s="4" t="s">
        <v>8855</v>
      </c>
    </row>
    <row r="992">
      <c r="A992" s="1" t="s">
        <v>797</v>
      </c>
      <c r="B992" s="1" t="s">
        <v>798</v>
      </c>
      <c r="C992" s="1" t="s">
        <v>18</v>
      </c>
      <c r="D992" s="1" t="s">
        <v>31</v>
      </c>
      <c r="E992" s="1" t="s">
        <v>90</v>
      </c>
      <c r="F992" s="2">
        <v>0.6</v>
      </c>
      <c r="G992" s="1">
        <v>4.1</v>
      </c>
      <c r="H992" s="1">
        <v>602.0</v>
      </c>
      <c r="I992" s="1" t="s">
        <v>799</v>
      </c>
      <c r="J992" s="1" t="s">
        <v>800</v>
      </c>
      <c r="K992" s="1" t="s">
        <v>801</v>
      </c>
      <c r="L992" s="1" t="s">
        <v>802</v>
      </c>
      <c r="M992" s="1" t="s">
        <v>803</v>
      </c>
      <c r="N992" s="1" t="s">
        <v>804</v>
      </c>
      <c r="O992" s="4" t="s">
        <v>8856</v>
      </c>
      <c r="P992" s="4" t="s">
        <v>8857</v>
      </c>
    </row>
    <row r="993">
      <c r="A993" s="1" t="s">
        <v>8858</v>
      </c>
      <c r="B993" s="1" t="s">
        <v>8859</v>
      </c>
      <c r="C993" s="1" t="s">
        <v>5206</v>
      </c>
      <c r="D993" s="1" t="s">
        <v>6333</v>
      </c>
      <c r="E993" s="1" t="s">
        <v>8860</v>
      </c>
      <c r="F993" s="2">
        <v>0.47</v>
      </c>
      <c r="G993" s="1">
        <v>4.4</v>
      </c>
      <c r="H993" s="3">
        <v>3482.0</v>
      </c>
      <c r="I993" s="1" t="s">
        <v>8861</v>
      </c>
      <c r="J993" s="1" t="s">
        <v>8862</v>
      </c>
      <c r="K993" s="1" t="s">
        <v>8863</v>
      </c>
      <c r="L993" s="1" t="s">
        <v>8864</v>
      </c>
      <c r="M993" s="1" t="s">
        <v>8865</v>
      </c>
      <c r="N993" s="1" t="s">
        <v>8866</v>
      </c>
      <c r="O993" s="4" t="s">
        <v>8867</v>
      </c>
      <c r="P993" s="4" t="s">
        <v>8868</v>
      </c>
    </row>
    <row r="994">
      <c r="A994" s="1" t="s">
        <v>807</v>
      </c>
      <c r="B994" s="1" t="s">
        <v>808</v>
      </c>
      <c r="C994" s="1" t="s">
        <v>18</v>
      </c>
      <c r="D994" s="1" t="s">
        <v>356</v>
      </c>
      <c r="E994" s="1" t="s">
        <v>19</v>
      </c>
      <c r="F994" s="2">
        <v>0.55</v>
      </c>
      <c r="G994" s="1">
        <v>4.0</v>
      </c>
      <c r="H994" s="3">
        <v>1423.0</v>
      </c>
      <c r="I994" s="1" t="s">
        <v>809</v>
      </c>
      <c r="J994" s="1" t="s">
        <v>810</v>
      </c>
      <c r="K994" s="1" t="s">
        <v>811</v>
      </c>
      <c r="L994" s="1" t="s">
        <v>812</v>
      </c>
      <c r="M994" s="1" t="s">
        <v>813</v>
      </c>
      <c r="N994" s="1" t="s">
        <v>814</v>
      </c>
      <c r="O994" s="4" t="s">
        <v>8869</v>
      </c>
      <c r="P994" s="4" t="s">
        <v>8870</v>
      </c>
    </row>
    <row r="995">
      <c r="A995" s="1" t="s">
        <v>8871</v>
      </c>
      <c r="B995" s="1" t="s">
        <v>8872</v>
      </c>
      <c r="C995" s="1" t="s">
        <v>8873</v>
      </c>
      <c r="D995" s="1" t="s">
        <v>7359</v>
      </c>
      <c r="E995" s="1" t="s">
        <v>5882</v>
      </c>
      <c r="F995" s="2">
        <v>0.1</v>
      </c>
      <c r="G995" s="1">
        <v>4.1</v>
      </c>
      <c r="H995" s="3">
        <v>6199.0</v>
      </c>
      <c r="I995" s="1" t="s">
        <v>8874</v>
      </c>
      <c r="J995" s="1" t="s">
        <v>8875</v>
      </c>
      <c r="K995" s="1" t="s">
        <v>8876</v>
      </c>
      <c r="L995" s="1" t="s">
        <v>8877</v>
      </c>
      <c r="M995" s="1" t="s">
        <v>8878</v>
      </c>
      <c r="N995" s="1" t="s">
        <v>8879</v>
      </c>
      <c r="O995" s="4" t="s">
        <v>8880</v>
      </c>
      <c r="P995" s="4" t="s">
        <v>8881</v>
      </c>
    </row>
    <row r="996">
      <c r="A996" s="1" t="s">
        <v>8882</v>
      </c>
      <c r="B996" s="1" t="s">
        <v>8883</v>
      </c>
      <c r="C996" s="1" t="s">
        <v>5242</v>
      </c>
      <c r="D996" s="1" t="s">
        <v>163</v>
      </c>
      <c r="E996" s="1" t="s">
        <v>324</v>
      </c>
      <c r="F996" s="2">
        <v>0.55</v>
      </c>
      <c r="G996" s="1">
        <v>4.4</v>
      </c>
      <c r="H996" s="3">
        <v>1667.0</v>
      </c>
      <c r="I996" s="1" t="s">
        <v>8884</v>
      </c>
      <c r="J996" s="1" t="s">
        <v>8885</v>
      </c>
      <c r="K996" s="1" t="s">
        <v>8886</v>
      </c>
      <c r="L996" s="1" t="s">
        <v>8887</v>
      </c>
      <c r="M996" s="1" t="s">
        <v>8888</v>
      </c>
      <c r="N996" s="1" t="s">
        <v>8889</v>
      </c>
      <c r="O996" s="4" t="s">
        <v>8890</v>
      </c>
      <c r="P996" s="4" t="s">
        <v>8891</v>
      </c>
    </row>
    <row r="997">
      <c r="A997" s="1" t="s">
        <v>8892</v>
      </c>
      <c r="B997" s="1" t="s">
        <v>8893</v>
      </c>
      <c r="C997" s="1" t="s">
        <v>8114</v>
      </c>
      <c r="D997" s="1" t="s">
        <v>3433</v>
      </c>
      <c r="E997" s="1" t="s">
        <v>3414</v>
      </c>
      <c r="F997" s="2">
        <v>0.36</v>
      </c>
      <c r="G997" s="1">
        <v>4.3</v>
      </c>
      <c r="H997" s="3">
        <v>4723.0</v>
      </c>
      <c r="I997" s="1" t="s">
        <v>8894</v>
      </c>
      <c r="J997" s="1" t="s">
        <v>8895</v>
      </c>
      <c r="K997" s="1" t="s">
        <v>8896</v>
      </c>
      <c r="L997" s="1" t="s">
        <v>8897</v>
      </c>
      <c r="M997" s="1" t="s">
        <v>8898</v>
      </c>
      <c r="N997" s="1" t="s">
        <v>8899</v>
      </c>
      <c r="O997" s="4" t="s">
        <v>8900</v>
      </c>
      <c r="P997" s="4" t="s">
        <v>8901</v>
      </c>
    </row>
    <row r="998">
      <c r="A998" s="1" t="s">
        <v>8902</v>
      </c>
      <c r="B998" s="1" t="s">
        <v>8903</v>
      </c>
      <c r="C998" s="1" t="s">
        <v>6652</v>
      </c>
      <c r="D998" s="1" t="s">
        <v>207</v>
      </c>
      <c r="E998" s="1" t="s">
        <v>90</v>
      </c>
      <c r="F998" s="2">
        <v>0.5</v>
      </c>
      <c r="G998" s="1">
        <v>4.2</v>
      </c>
      <c r="H998" s="3">
        <v>22860.0</v>
      </c>
      <c r="I998" s="1" t="s">
        <v>8904</v>
      </c>
      <c r="J998" s="1" t="s">
        <v>8905</v>
      </c>
      <c r="K998" s="1" t="s">
        <v>8906</v>
      </c>
      <c r="L998" s="1" t="s">
        <v>8907</v>
      </c>
      <c r="M998" s="1" t="s">
        <v>8908</v>
      </c>
      <c r="N998" s="1" t="s">
        <v>8909</v>
      </c>
      <c r="O998" s="4" t="s">
        <v>8910</v>
      </c>
      <c r="P998" s="4" t="s">
        <v>8911</v>
      </c>
    </row>
    <row r="999">
      <c r="A999" s="1" t="s">
        <v>8912</v>
      </c>
      <c r="B999" s="1" t="s">
        <v>8913</v>
      </c>
      <c r="C999" s="1" t="s">
        <v>6266</v>
      </c>
      <c r="D999" s="1" t="s">
        <v>5669</v>
      </c>
      <c r="E999" s="1" t="s">
        <v>5669</v>
      </c>
      <c r="F999" s="2">
        <v>0.0</v>
      </c>
      <c r="G999" s="1">
        <v>3.6</v>
      </c>
      <c r="H999" s="3">
        <v>13572.0</v>
      </c>
      <c r="I999" s="1" t="s">
        <v>8724</v>
      </c>
      <c r="J999" s="1" t="s">
        <v>8914</v>
      </c>
      <c r="K999" s="1" t="s">
        <v>8915</v>
      </c>
      <c r="L999" s="1" t="s">
        <v>8916</v>
      </c>
      <c r="M999" s="1" t="s">
        <v>8917</v>
      </c>
      <c r="N999" s="1" t="s">
        <v>8918</v>
      </c>
      <c r="O999" s="4" t="s">
        <v>8919</v>
      </c>
      <c r="P999" s="4" t="s">
        <v>8920</v>
      </c>
    </row>
    <row r="1000">
      <c r="A1000" s="1" t="s">
        <v>8921</v>
      </c>
      <c r="B1000" s="1" t="s">
        <v>8922</v>
      </c>
      <c r="C1000" s="1" t="s">
        <v>5608</v>
      </c>
      <c r="D1000" s="1" t="s">
        <v>479</v>
      </c>
      <c r="E1000" s="1" t="s">
        <v>8923</v>
      </c>
      <c r="F1000" s="2">
        <v>0.56</v>
      </c>
      <c r="G1000" s="1">
        <v>4.2</v>
      </c>
      <c r="H1000" s="3">
        <v>16182.0</v>
      </c>
      <c r="I1000" s="1" t="s">
        <v>8924</v>
      </c>
      <c r="J1000" s="1" t="s">
        <v>8925</v>
      </c>
      <c r="K1000" s="1" t="s">
        <v>8926</v>
      </c>
      <c r="L1000" s="1" t="s">
        <v>8927</v>
      </c>
      <c r="M1000" s="1" t="s">
        <v>8928</v>
      </c>
      <c r="N1000" s="1" t="s">
        <v>8929</v>
      </c>
      <c r="O1000" s="4" t="s">
        <v>8930</v>
      </c>
      <c r="P1000" s="4" t="s">
        <v>8931</v>
      </c>
    </row>
    <row r="1001">
      <c r="A1001" s="1" t="s">
        <v>8932</v>
      </c>
      <c r="B1001" s="1" t="s">
        <v>8933</v>
      </c>
      <c r="C1001" s="1" t="s">
        <v>5924</v>
      </c>
      <c r="D1001" s="1" t="s">
        <v>547</v>
      </c>
      <c r="E1001" s="1" t="s">
        <v>3703</v>
      </c>
      <c r="F1001" s="2">
        <v>0.7</v>
      </c>
      <c r="G1001" s="1">
        <v>4.2</v>
      </c>
      <c r="H1001" s="3">
        <v>2908.0</v>
      </c>
      <c r="I1001" s="1" t="s">
        <v>8934</v>
      </c>
      <c r="J1001" s="1" t="s">
        <v>8935</v>
      </c>
      <c r="K1001" s="1" t="s">
        <v>8936</v>
      </c>
      <c r="L1001" s="1" t="s">
        <v>8937</v>
      </c>
      <c r="M1001" s="1" t="s">
        <v>8938</v>
      </c>
      <c r="N1001" s="1" t="s">
        <v>8939</v>
      </c>
      <c r="O1001" s="4" t="s">
        <v>8940</v>
      </c>
      <c r="P1001" s="4" t="s">
        <v>8941</v>
      </c>
    </row>
    <row r="1002">
      <c r="A1002" s="1" t="s">
        <v>829</v>
      </c>
      <c r="B1002" s="1" t="s">
        <v>830</v>
      </c>
      <c r="C1002" s="1" t="s">
        <v>18</v>
      </c>
      <c r="D1002" s="1" t="s">
        <v>450</v>
      </c>
      <c r="E1002" s="1" t="s">
        <v>90</v>
      </c>
      <c r="F1002" s="2">
        <v>0.58</v>
      </c>
      <c r="G1002" s="1">
        <v>3.9</v>
      </c>
      <c r="H1002" s="1">
        <v>536.0</v>
      </c>
      <c r="I1002" s="1" t="s">
        <v>831</v>
      </c>
      <c r="J1002" s="1" t="s">
        <v>832</v>
      </c>
      <c r="K1002" s="1" t="s">
        <v>833</v>
      </c>
      <c r="L1002" s="1" t="s">
        <v>834</v>
      </c>
      <c r="M1002" s="1" t="s">
        <v>835</v>
      </c>
      <c r="N1002" s="1" t="s">
        <v>836</v>
      </c>
      <c r="O1002" s="4" t="s">
        <v>837</v>
      </c>
      <c r="P1002" s="4" t="s">
        <v>8942</v>
      </c>
    </row>
    <row r="1003">
      <c r="A1003" s="1" t="s">
        <v>8943</v>
      </c>
      <c r="B1003" s="1" t="s">
        <v>8944</v>
      </c>
      <c r="C1003" s="1" t="s">
        <v>5206</v>
      </c>
      <c r="D1003" s="1" t="s">
        <v>20</v>
      </c>
      <c r="E1003" s="1" t="s">
        <v>625</v>
      </c>
      <c r="F1003" s="2">
        <v>0.27</v>
      </c>
      <c r="G1003" s="1">
        <v>4.2</v>
      </c>
      <c r="H1003" s="3">
        <v>2375.0</v>
      </c>
      <c r="I1003" s="1" t="s">
        <v>8945</v>
      </c>
      <c r="J1003" s="1" t="s">
        <v>8946</v>
      </c>
      <c r="K1003" s="1" t="s">
        <v>8947</v>
      </c>
      <c r="L1003" s="1" t="s">
        <v>8948</v>
      </c>
      <c r="M1003" s="1" t="s">
        <v>8949</v>
      </c>
      <c r="N1003" s="1" t="s">
        <v>8950</v>
      </c>
      <c r="O1003" s="4" t="s">
        <v>8951</v>
      </c>
      <c r="P1003" s="4" t="s">
        <v>8952</v>
      </c>
    </row>
    <row r="1004">
      <c r="A1004" s="1" t="s">
        <v>8953</v>
      </c>
      <c r="B1004" s="1" t="s">
        <v>8954</v>
      </c>
      <c r="C1004" s="1" t="s">
        <v>6728</v>
      </c>
      <c r="D1004" s="1" t="s">
        <v>4918</v>
      </c>
      <c r="E1004" s="1" t="s">
        <v>4918</v>
      </c>
      <c r="F1004" s="2">
        <v>0.0</v>
      </c>
      <c r="G1004" s="1">
        <v>4.5</v>
      </c>
      <c r="H1004" s="3">
        <v>4951.0</v>
      </c>
      <c r="I1004" s="1" t="s">
        <v>8955</v>
      </c>
      <c r="J1004" s="1" t="s">
        <v>8956</v>
      </c>
      <c r="K1004" s="1" t="s">
        <v>8957</v>
      </c>
      <c r="L1004" s="1" t="s">
        <v>8958</v>
      </c>
      <c r="M1004" s="1" t="s">
        <v>8959</v>
      </c>
      <c r="N1004" s="1" t="s">
        <v>8960</v>
      </c>
      <c r="O1004" s="4" t="s">
        <v>8961</v>
      </c>
      <c r="P1004" s="4" t="s">
        <v>8962</v>
      </c>
    </row>
    <row r="1005">
      <c r="A1005" s="1" t="s">
        <v>8963</v>
      </c>
      <c r="B1005" s="1" t="s">
        <v>8964</v>
      </c>
      <c r="C1005" s="1" t="s">
        <v>8114</v>
      </c>
      <c r="D1005" s="1" t="s">
        <v>3187</v>
      </c>
      <c r="E1005" s="1" t="s">
        <v>4896</v>
      </c>
      <c r="F1005" s="2">
        <v>0.57</v>
      </c>
      <c r="G1005" s="1">
        <v>4.3</v>
      </c>
      <c r="H1005" s="1">
        <v>408.0</v>
      </c>
      <c r="I1005" s="1" t="s">
        <v>8965</v>
      </c>
      <c r="J1005" s="1" t="s">
        <v>8966</v>
      </c>
      <c r="K1005" s="1" t="s">
        <v>8967</v>
      </c>
      <c r="L1005" s="1" t="s">
        <v>8968</v>
      </c>
      <c r="M1005" s="1" t="s">
        <v>8969</v>
      </c>
      <c r="N1005" s="1" t="s">
        <v>8970</v>
      </c>
      <c r="O1005" s="4" t="s">
        <v>8971</v>
      </c>
      <c r="P1005" s="4" t="s">
        <v>8972</v>
      </c>
    </row>
    <row r="1006">
      <c r="A1006" s="1" t="s">
        <v>8973</v>
      </c>
      <c r="B1006" s="1" t="s">
        <v>8974</v>
      </c>
      <c r="C1006" s="1" t="s">
        <v>8873</v>
      </c>
      <c r="D1006" s="1" t="s">
        <v>8975</v>
      </c>
      <c r="E1006" s="1" t="s">
        <v>8975</v>
      </c>
      <c r="F1006" s="2">
        <v>0.0</v>
      </c>
      <c r="G1006" s="1">
        <v>4.2</v>
      </c>
      <c r="H1006" s="3">
        <v>1926.0</v>
      </c>
      <c r="I1006" s="1" t="s">
        <v>8976</v>
      </c>
      <c r="J1006" s="1" t="s">
        <v>8977</v>
      </c>
      <c r="K1006" s="1" t="s">
        <v>8978</v>
      </c>
      <c r="L1006" s="1" t="s">
        <v>8979</v>
      </c>
      <c r="M1006" s="1" t="s">
        <v>8980</v>
      </c>
      <c r="N1006" s="1" t="s">
        <v>8981</v>
      </c>
      <c r="O1006" s="4" t="s">
        <v>8982</v>
      </c>
      <c r="P1006" s="4" t="s">
        <v>8983</v>
      </c>
    </row>
    <row r="1007">
      <c r="A1007" s="1" t="s">
        <v>8984</v>
      </c>
      <c r="B1007" s="1" t="s">
        <v>8985</v>
      </c>
      <c r="C1007" s="1" t="s">
        <v>8986</v>
      </c>
      <c r="D1007" s="1" t="s">
        <v>1927</v>
      </c>
      <c r="E1007" s="1" t="s">
        <v>1927</v>
      </c>
      <c r="F1007" s="2">
        <v>0.0</v>
      </c>
      <c r="G1007" s="1">
        <v>4.1</v>
      </c>
      <c r="H1007" s="3">
        <v>4798.0</v>
      </c>
      <c r="I1007" s="1" t="s">
        <v>8987</v>
      </c>
      <c r="J1007" s="1" t="s">
        <v>8988</v>
      </c>
      <c r="K1007" s="1" t="s">
        <v>8989</v>
      </c>
      <c r="L1007" s="1" t="s">
        <v>8990</v>
      </c>
      <c r="M1007" s="1" t="s">
        <v>8991</v>
      </c>
      <c r="N1007" s="1" t="s">
        <v>8992</v>
      </c>
      <c r="O1007" s="4" t="s">
        <v>8993</v>
      </c>
      <c r="P1007" s="4" t="s">
        <v>8994</v>
      </c>
    </row>
    <row r="1008">
      <c r="A1008" s="1" t="s">
        <v>8995</v>
      </c>
      <c r="B1008" s="1" t="s">
        <v>8996</v>
      </c>
      <c r="C1008" s="1" t="s">
        <v>8997</v>
      </c>
      <c r="D1008" s="1" t="s">
        <v>31</v>
      </c>
      <c r="E1008" s="1" t="s">
        <v>142</v>
      </c>
      <c r="F1008" s="2">
        <v>0.75</v>
      </c>
      <c r="G1008" s="1">
        <v>4.1</v>
      </c>
      <c r="H1008" s="3">
        <v>7333.0</v>
      </c>
      <c r="I1008" s="1" t="s">
        <v>8998</v>
      </c>
      <c r="J1008" s="1" t="s">
        <v>8999</v>
      </c>
      <c r="K1008" s="1" t="s">
        <v>9000</v>
      </c>
      <c r="L1008" s="1" t="s">
        <v>9001</v>
      </c>
      <c r="M1008" s="1" t="s">
        <v>9002</v>
      </c>
      <c r="N1008" s="1" t="s">
        <v>9003</v>
      </c>
      <c r="O1008" s="4" t="s">
        <v>9004</v>
      </c>
      <c r="P1008" s="4" t="s">
        <v>9005</v>
      </c>
    </row>
    <row r="1009">
      <c r="A1009" s="1" t="s">
        <v>5054</v>
      </c>
      <c r="B1009" s="1" t="s">
        <v>5055</v>
      </c>
      <c r="C1009" s="1" t="s">
        <v>3737</v>
      </c>
      <c r="D1009" s="1" t="s">
        <v>236</v>
      </c>
      <c r="E1009" s="1" t="s">
        <v>842</v>
      </c>
      <c r="F1009" s="2">
        <v>0.55</v>
      </c>
      <c r="G1009" s="1">
        <v>4.6</v>
      </c>
      <c r="H1009" s="1">
        <v>245.0</v>
      </c>
      <c r="I1009" s="1" t="s">
        <v>5056</v>
      </c>
      <c r="J1009" s="1" t="s">
        <v>5057</v>
      </c>
      <c r="K1009" s="1" t="s">
        <v>5058</v>
      </c>
      <c r="L1009" s="1" t="s">
        <v>5059</v>
      </c>
      <c r="M1009" s="1" t="s">
        <v>5060</v>
      </c>
      <c r="N1009" s="1" t="s">
        <v>5061</v>
      </c>
      <c r="O1009" s="4" t="s">
        <v>9006</v>
      </c>
      <c r="P1009" s="4" t="s">
        <v>9007</v>
      </c>
    </row>
    <row r="1010">
      <c r="A1010" s="1" t="s">
        <v>9008</v>
      </c>
      <c r="B1010" s="1" t="s">
        <v>9009</v>
      </c>
      <c r="C1010" s="1" t="s">
        <v>8242</v>
      </c>
      <c r="D1010" s="1" t="s">
        <v>9010</v>
      </c>
      <c r="E1010" s="1" t="s">
        <v>9011</v>
      </c>
      <c r="F1010" s="2">
        <v>0.13</v>
      </c>
      <c r="G1010" s="1">
        <v>3.8</v>
      </c>
      <c r="H1010" s="3">
        <v>3652.0</v>
      </c>
      <c r="I1010" s="1" t="s">
        <v>9012</v>
      </c>
      <c r="J1010" s="1" t="s">
        <v>9013</v>
      </c>
      <c r="K1010" s="1" t="s">
        <v>9014</v>
      </c>
      <c r="L1010" s="1" t="s">
        <v>9015</v>
      </c>
      <c r="M1010" s="1" t="s">
        <v>9016</v>
      </c>
      <c r="N1010" s="1" t="s">
        <v>9017</v>
      </c>
      <c r="O1010" s="4" t="s">
        <v>9018</v>
      </c>
      <c r="P1010" s="4" t="s">
        <v>9019</v>
      </c>
    </row>
    <row r="1011">
      <c r="A1011" s="1" t="s">
        <v>9020</v>
      </c>
      <c r="B1011" s="1" t="s">
        <v>9021</v>
      </c>
      <c r="C1011" s="1" t="s">
        <v>7214</v>
      </c>
      <c r="D1011" s="1" t="s">
        <v>9022</v>
      </c>
      <c r="E1011" s="1" t="s">
        <v>9023</v>
      </c>
      <c r="F1011" s="2">
        <v>0.46</v>
      </c>
      <c r="G1011" s="1">
        <v>4.3</v>
      </c>
      <c r="H1011" s="3">
        <v>2515.0</v>
      </c>
      <c r="I1011" s="1" t="s">
        <v>9024</v>
      </c>
      <c r="J1011" s="1" t="s">
        <v>9025</v>
      </c>
      <c r="K1011" s="1" t="s">
        <v>9026</v>
      </c>
      <c r="L1011" s="1" t="s">
        <v>9027</v>
      </c>
      <c r="M1011" s="1" t="s">
        <v>9028</v>
      </c>
      <c r="N1011" s="1" t="s">
        <v>9029</v>
      </c>
      <c r="O1011" s="4" t="s">
        <v>9030</v>
      </c>
      <c r="P1011" s="4" t="s">
        <v>9031</v>
      </c>
    </row>
    <row r="1012">
      <c r="A1012" s="1" t="s">
        <v>885</v>
      </c>
      <c r="B1012" s="1" t="s">
        <v>886</v>
      </c>
      <c r="C1012" s="1" t="s">
        <v>18</v>
      </c>
      <c r="D1012" s="1" t="s">
        <v>887</v>
      </c>
      <c r="E1012" s="1" t="s">
        <v>888</v>
      </c>
      <c r="F1012" s="2">
        <v>0.75</v>
      </c>
      <c r="G1012" s="1">
        <v>4.2</v>
      </c>
      <c r="H1012" s="3">
        <v>10576.0</v>
      </c>
      <c r="I1012" s="1" t="s">
        <v>889</v>
      </c>
      <c r="J1012" s="1" t="s">
        <v>890</v>
      </c>
      <c r="K1012" s="1" t="s">
        <v>891</v>
      </c>
      <c r="L1012" s="1" t="s">
        <v>892</v>
      </c>
      <c r="M1012" s="1" t="s">
        <v>893</v>
      </c>
      <c r="N1012" s="1" t="s">
        <v>894</v>
      </c>
      <c r="O1012" s="4" t="s">
        <v>9032</v>
      </c>
      <c r="P1012" s="4" t="s">
        <v>9033</v>
      </c>
    </row>
    <row r="1013">
      <c r="A1013" s="1" t="s">
        <v>9034</v>
      </c>
      <c r="B1013" s="1" t="s">
        <v>9035</v>
      </c>
      <c r="C1013" s="1" t="s">
        <v>5193</v>
      </c>
      <c r="D1013" s="1" t="s">
        <v>1086</v>
      </c>
      <c r="E1013" s="1" t="s">
        <v>8389</v>
      </c>
      <c r="F1013" s="2">
        <v>0.65</v>
      </c>
      <c r="G1013" s="1">
        <v>4.2</v>
      </c>
      <c r="H1013" s="3">
        <v>4959.0</v>
      </c>
      <c r="I1013" s="1" t="s">
        <v>9036</v>
      </c>
      <c r="J1013" s="1" t="s">
        <v>9037</v>
      </c>
      <c r="K1013" s="1" t="s">
        <v>9038</v>
      </c>
      <c r="L1013" s="1" t="s">
        <v>9039</v>
      </c>
      <c r="M1013" s="1" t="s">
        <v>9040</v>
      </c>
      <c r="N1013" s="1" t="s">
        <v>9041</v>
      </c>
      <c r="O1013" s="4" t="s">
        <v>9042</v>
      </c>
      <c r="P1013" s="4" t="s">
        <v>9043</v>
      </c>
    </row>
    <row r="1014">
      <c r="A1014" s="1" t="s">
        <v>9044</v>
      </c>
      <c r="B1014" s="1" t="s">
        <v>9045</v>
      </c>
      <c r="C1014" s="1" t="s">
        <v>5418</v>
      </c>
      <c r="D1014" s="1" t="s">
        <v>9046</v>
      </c>
      <c r="E1014" s="1" t="s">
        <v>7563</v>
      </c>
      <c r="F1014" s="2">
        <v>0.05</v>
      </c>
      <c r="G1014" s="1">
        <v>4.4</v>
      </c>
      <c r="H1014" s="3">
        <v>2111.0</v>
      </c>
      <c r="I1014" s="1" t="s">
        <v>9047</v>
      </c>
      <c r="J1014" s="1" t="s">
        <v>9048</v>
      </c>
      <c r="K1014" s="1" t="s">
        <v>9049</v>
      </c>
      <c r="L1014" s="1" t="s">
        <v>9050</v>
      </c>
      <c r="M1014" s="1" t="s">
        <v>9051</v>
      </c>
      <c r="N1014" s="1" t="s">
        <v>9052</v>
      </c>
      <c r="O1014" s="4" t="s">
        <v>9053</v>
      </c>
      <c r="P1014" s="4" t="s">
        <v>9054</v>
      </c>
    </row>
    <row r="1015">
      <c r="A1015" s="1" t="s">
        <v>9055</v>
      </c>
      <c r="B1015" s="1" t="s">
        <v>9056</v>
      </c>
      <c r="C1015" s="1" t="s">
        <v>5218</v>
      </c>
      <c r="D1015" s="1" t="s">
        <v>90</v>
      </c>
      <c r="E1015" s="1" t="s">
        <v>611</v>
      </c>
      <c r="F1015" s="2">
        <v>0.64</v>
      </c>
      <c r="G1015" s="1">
        <v>3.9</v>
      </c>
      <c r="H1015" s="3">
        <v>1462.0</v>
      </c>
      <c r="I1015" s="1" t="s">
        <v>9057</v>
      </c>
      <c r="J1015" s="1" t="s">
        <v>9058</v>
      </c>
      <c r="K1015" s="1" t="s">
        <v>9059</v>
      </c>
      <c r="L1015" s="1" t="s">
        <v>9060</v>
      </c>
      <c r="M1015" s="1" t="s">
        <v>9061</v>
      </c>
      <c r="N1015" s="1" t="s">
        <v>9062</v>
      </c>
      <c r="O1015" s="4" t="s">
        <v>9063</v>
      </c>
      <c r="P1015" s="4" t="s">
        <v>9064</v>
      </c>
    </row>
    <row r="1016">
      <c r="A1016" s="1" t="s">
        <v>9065</v>
      </c>
      <c r="B1016" s="1" t="s">
        <v>9066</v>
      </c>
      <c r="C1016" s="1" t="s">
        <v>9067</v>
      </c>
      <c r="D1016" s="1" t="s">
        <v>9068</v>
      </c>
      <c r="E1016" s="1" t="s">
        <v>9069</v>
      </c>
      <c r="F1016" s="2">
        <v>0.38</v>
      </c>
      <c r="G1016" s="1">
        <v>4.0</v>
      </c>
      <c r="H1016" s="1">
        <v>323.0</v>
      </c>
      <c r="I1016" s="1" t="s">
        <v>9070</v>
      </c>
      <c r="J1016" s="1" t="s">
        <v>9071</v>
      </c>
      <c r="K1016" s="1" t="s">
        <v>9072</v>
      </c>
      <c r="L1016" s="1" t="s">
        <v>9073</v>
      </c>
      <c r="M1016" s="1" t="s">
        <v>9074</v>
      </c>
      <c r="N1016" s="1" t="s">
        <v>9075</v>
      </c>
      <c r="O1016" s="4" t="s">
        <v>9076</v>
      </c>
      <c r="P1016" s="4" t="s">
        <v>9077</v>
      </c>
    </row>
    <row r="1017">
      <c r="A1017" s="1" t="s">
        <v>9078</v>
      </c>
      <c r="B1017" s="1" t="s">
        <v>9079</v>
      </c>
      <c r="C1017" s="1" t="s">
        <v>4761</v>
      </c>
      <c r="D1017" s="1" t="s">
        <v>1040</v>
      </c>
      <c r="E1017" s="1" t="s">
        <v>7125</v>
      </c>
      <c r="F1017" s="2">
        <v>0.66</v>
      </c>
      <c r="G1017" s="1">
        <v>4.2</v>
      </c>
      <c r="H1017" s="3">
        <v>91188.0</v>
      </c>
      <c r="I1017" s="1" t="s">
        <v>9080</v>
      </c>
      <c r="J1017" s="1" t="s">
        <v>9081</v>
      </c>
      <c r="K1017" s="1" t="s">
        <v>9082</v>
      </c>
      <c r="L1017" s="1" t="s">
        <v>9083</v>
      </c>
      <c r="M1017" s="1" t="s">
        <v>9084</v>
      </c>
      <c r="N1017" s="1" t="s">
        <v>9085</v>
      </c>
      <c r="O1017" s="4" t="s">
        <v>9086</v>
      </c>
      <c r="P1017" s="4" t="s">
        <v>9087</v>
      </c>
    </row>
    <row r="1018">
      <c r="A1018" s="1" t="s">
        <v>9088</v>
      </c>
      <c r="B1018" s="1" t="s">
        <v>9089</v>
      </c>
      <c r="C1018" s="1" t="s">
        <v>6641</v>
      </c>
      <c r="D1018" s="1" t="s">
        <v>142</v>
      </c>
      <c r="E1018" s="1" t="s">
        <v>324</v>
      </c>
      <c r="F1018" s="2">
        <v>0.6</v>
      </c>
      <c r="G1018" s="1">
        <v>3.7</v>
      </c>
      <c r="H1018" s="1">
        <v>418.0</v>
      </c>
      <c r="I1018" s="1" t="s">
        <v>9090</v>
      </c>
      <c r="J1018" s="1" t="s">
        <v>9091</v>
      </c>
      <c r="K1018" s="1" t="s">
        <v>9092</v>
      </c>
      <c r="L1018" s="1" t="s">
        <v>9093</v>
      </c>
      <c r="M1018" s="1" t="s">
        <v>9094</v>
      </c>
      <c r="N1018" s="1" t="s">
        <v>9095</v>
      </c>
      <c r="O1018" s="4" t="s">
        <v>9096</v>
      </c>
      <c r="P1018" s="4" t="s">
        <v>9097</v>
      </c>
    </row>
    <row r="1019">
      <c r="A1019" s="1" t="s">
        <v>5159</v>
      </c>
      <c r="B1019" s="1" t="s">
        <v>5160</v>
      </c>
      <c r="C1019" s="1" t="s">
        <v>4188</v>
      </c>
      <c r="D1019" s="1" t="s">
        <v>4739</v>
      </c>
      <c r="E1019" s="1" t="s">
        <v>577</v>
      </c>
      <c r="F1019" s="2">
        <v>0.63</v>
      </c>
      <c r="G1019" s="1">
        <v>4.5</v>
      </c>
      <c r="H1019" s="3">
        <v>1526.0</v>
      </c>
      <c r="I1019" s="1" t="s">
        <v>5161</v>
      </c>
      <c r="J1019" s="1" t="s">
        <v>5162</v>
      </c>
      <c r="K1019" s="1" t="s">
        <v>5163</v>
      </c>
      <c r="L1019" s="1" t="s">
        <v>5164</v>
      </c>
      <c r="M1019" s="1" t="s">
        <v>5165</v>
      </c>
      <c r="N1019" s="1" t="s">
        <v>5166</v>
      </c>
      <c r="O1019" s="4" t="s">
        <v>9098</v>
      </c>
      <c r="P1019" s="4" t="s">
        <v>9099</v>
      </c>
    </row>
    <row r="1020">
      <c r="A1020" s="1" t="s">
        <v>917</v>
      </c>
      <c r="B1020" s="1" t="s">
        <v>918</v>
      </c>
      <c r="C1020" s="1" t="s">
        <v>18</v>
      </c>
      <c r="D1020" s="1" t="s">
        <v>31</v>
      </c>
      <c r="E1020" s="1" t="s">
        <v>114</v>
      </c>
      <c r="F1020" s="2">
        <v>0.8</v>
      </c>
      <c r="G1020" s="1">
        <v>4.5</v>
      </c>
      <c r="H1020" s="1">
        <v>127.0</v>
      </c>
      <c r="I1020" s="1" t="s">
        <v>919</v>
      </c>
      <c r="J1020" s="1" t="s">
        <v>920</v>
      </c>
      <c r="K1020" s="1" t="s">
        <v>921</v>
      </c>
      <c r="L1020" s="1" t="s">
        <v>922</v>
      </c>
      <c r="M1020" s="1" t="s">
        <v>923</v>
      </c>
      <c r="N1020" s="1" t="s">
        <v>924</v>
      </c>
      <c r="O1020" s="4" t="s">
        <v>925</v>
      </c>
      <c r="P1020" s="4" t="s">
        <v>9100</v>
      </c>
    </row>
    <row r="1021">
      <c r="A1021" s="1" t="s">
        <v>932</v>
      </c>
      <c r="B1021" s="1" t="s">
        <v>933</v>
      </c>
      <c r="C1021" s="1" t="s">
        <v>113</v>
      </c>
      <c r="D1021" s="1" t="s">
        <v>934</v>
      </c>
      <c r="E1021" s="1" t="s">
        <v>935</v>
      </c>
      <c r="F1021" s="2">
        <v>0.66</v>
      </c>
      <c r="G1021" s="1">
        <v>3.6</v>
      </c>
      <c r="H1021" s="3">
        <v>10134.0</v>
      </c>
      <c r="I1021" s="1" t="s">
        <v>936</v>
      </c>
      <c r="J1021" s="1" t="s">
        <v>937</v>
      </c>
      <c r="K1021" s="1" t="s">
        <v>938</v>
      </c>
      <c r="L1021" s="1" t="s">
        <v>939</v>
      </c>
      <c r="M1021" s="1" t="s">
        <v>940</v>
      </c>
      <c r="N1021" s="1" t="s">
        <v>941</v>
      </c>
      <c r="O1021" s="4" t="s">
        <v>9101</v>
      </c>
      <c r="P1021" s="4" t="s">
        <v>9102</v>
      </c>
    </row>
    <row r="1022">
      <c r="A1022" s="1" t="s">
        <v>9103</v>
      </c>
      <c r="B1022" s="1" t="s">
        <v>9104</v>
      </c>
      <c r="C1022" s="1" t="s">
        <v>6266</v>
      </c>
      <c r="D1022" s="1" t="s">
        <v>9105</v>
      </c>
      <c r="E1022" s="1" t="s">
        <v>114</v>
      </c>
      <c r="F1022" s="2">
        <v>0.7</v>
      </c>
      <c r="G1022" s="1">
        <v>4.3</v>
      </c>
      <c r="H1022" s="3">
        <v>1552.0</v>
      </c>
      <c r="I1022" s="1" t="s">
        <v>9106</v>
      </c>
      <c r="J1022" s="1" t="s">
        <v>9107</v>
      </c>
      <c r="K1022" s="1" t="s">
        <v>9108</v>
      </c>
      <c r="L1022" s="1" t="s">
        <v>9109</v>
      </c>
      <c r="M1022" s="1" t="s">
        <v>9110</v>
      </c>
      <c r="N1022" s="1" t="s">
        <v>9111</v>
      </c>
      <c r="O1022" s="4" t="s">
        <v>9112</v>
      </c>
      <c r="P1022" s="4" t="s">
        <v>9113</v>
      </c>
    </row>
    <row r="1023">
      <c r="A1023" s="1" t="s">
        <v>9114</v>
      </c>
      <c r="B1023" s="1" t="s">
        <v>9115</v>
      </c>
      <c r="C1023" s="1" t="s">
        <v>6641</v>
      </c>
      <c r="D1023" s="1" t="s">
        <v>625</v>
      </c>
      <c r="E1023" s="1" t="s">
        <v>730</v>
      </c>
      <c r="F1023" s="2">
        <v>0.5</v>
      </c>
      <c r="G1023" s="1">
        <v>4.1</v>
      </c>
      <c r="H1023" s="3">
        <v>25262.0</v>
      </c>
      <c r="I1023" s="1" t="s">
        <v>9116</v>
      </c>
      <c r="J1023" s="1" t="s">
        <v>9117</v>
      </c>
      <c r="K1023" s="1" t="s">
        <v>9118</v>
      </c>
      <c r="L1023" s="1" t="s">
        <v>9119</v>
      </c>
      <c r="M1023" s="1" t="s">
        <v>9120</v>
      </c>
      <c r="N1023" s="1" t="s">
        <v>9121</v>
      </c>
      <c r="O1023" s="4" t="s">
        <v>9122</v>
      </c>
      <c r="P1023" s="4" t="s">
        <v>9123</v>
      </c>
    </row>
    <row r="1024">
      <c r="A1024" s="1" t="s">
        <v>9124</v>
      </c>
      <c r="B1024" s="1" t="s">
        <v>9125</v>
      </c>
      <c r="C1024" s="1" t="s">
        <v>9126</v>
      </c>
      <c r="D1024" s="1" t="s">
        <v>610</v>
      </c>
      <c r="E1024" s="1" t="s">
        <v>9127</v>
      </c>
      <c r="F1024" s="2">
        <v>0.48</v>
      </c>
      <c r="G1024" s="1">
        <v>3.9</v>
      </c>
      <c r="H1024" s="1" t="s">
        <v>9128</v>
      </c>
      <c r="I1024" s="1" t="s">
        <v>9129</v>
      </c>
      <c r="J1024" s="1" t="s">
        <v>9130</v>
      </c>
      <c r="K1024" s="1" t="s">
        <v>9131</v>
      </c>
      <c r="L1024" s="1" t="s">
        <v>9132</v>
      </c>
      <c r="M1024" s="1" t="s">
        <v>9133</v>
      </c>
      <c r="N1024" s="1" t="s">
        <v>9134</v>
      </c>
      <c r="O1024" s="4" t="s">
        <v>9135</v>
      </c>
      <c r="P1024" s="4" t="s">
        <v>9136</v>
      </c>
    </row>
    <row r="1025">
      <c r="A1025" s="1" t="s">
        <v>9137</v>
      </c>
      <c r="B1025" s="1" t="s">
        <v>9138</v>
      </c>
      <c r="C1025" s="1" t="s">
        <v>9139</v>
      </c>
      <c r="D1025" s="1" t="s">
        <v>547</v>
      </c>
      <c r="E1025" s="1" t="s">
        <v>9140</v>
      </c>
      <c r="F1025" s="2">
        <v>0.29</v>
      </c>
      <c r="G1025" s="1">
        <v>3.6</v>
      </c>
      <c r="H1025" s="3">
        <v>13300.0</v>
      </c>
      <c r="I1025" s="1" t="s">
        <v>9141</v>
      </c>
      <c r="J1025" s="1" t="s">
        <v>9142</v>
      </c>
      <c r="K1025" s="1" t="s">
        <v>9143</v>
      </c>
      <c r="L1025" s="1" t="s">
        <v>9144</v>
      </c>
      <c r="M1025" s="1" t="s">
        <v>9145</v>
      </c>
      <c r="N1025" s="1" t="s">
        <v>9146</v>
      </c>
      <c r="O1025" s="4" t="s">
        <v>9147</v>
      </c>
      <c r="P1025" s="4" t="s">
        <v>9148</v>
      </c>
    </row>
    <row r="1026">
      <c r="A1026" s="1" t="s">
        <v>9149</v>
      </c>
      <c r="B1026" s="1" t="s">
        <v>9150</v>
      </c>
      <c r="C1026" s="1" t="s">
        <v>9151</v>
      </c>
      <c r="D1026" s="1" t="s">
        <v>547</v>
      </c>
      <c r="E1026" s="1" t="s">
        <v>6587</v>
      </c>
      <c r="F1026" s="2">
        <v>0.4</v>
      </c>
      <c r="G1026" s="1">
        <v>4.0</v>
      </c>
      <c r="H1026" s="3">
        <v>18543.0</v>
      </c>
      <c r="I1026" s="1" t="s">
        <v>9152</v>
      </c>
      <c r="J1026" s="1" t="s">
        <v>9153</v>
      </c>
      <c r="K1026" s="1" t="s">
        <v>9154</v>
      </c>
      <c r="L1026" s="1" t="s">
        <v>9155</v>
      </c>
      <c r="M1026" s="1" t="s">
        <v>9156</v>
      </c>
      <c r="N1026" s="1" t="s">
        <v>9157</v>
      </c>
      <c r="O1026" s="4" t="s">
        <v>9158</v>
      </c>
      <c r="P1026" s="4" t="s">
        <v>9159</v>
      </c>
    </row>
    <row r="1027">
      <c r="A1027" s="1" t="s">
        <v>9160</v>
      </c>
      <c r="B1027" s="1" t="s">
        <v>9161</v>
      </c>
      <c r="C1027" s="1" t="s">
        <v>9162</v>
      </c>
      <c r="D1027" s="1" t="s">
        <v>5620</v>
      </c>
      <c r="E1027" s="1" t="s">
        <v>114</v>
      </c>
      <c r="F1027" s="2">
        <v>0.54</v>
      </c>
      <c r="G1027" s="1">
        <v>4.1</v>
      </c>
      <c r="H1027" s="3">
        <v>3578.0</v>
      </c>
      <c r="I1027" s="1" t="s">
        <v>9163</v>
      </c>
      <c r="J1027" s="1" t="s">
        <v>9164</v>
      </c>
      <c r="K1027" s="1" t="s">
        <v>9165</v>
      </c>
      <c r="L1027" s="1" t="s">
        <v>9166</v>
      </c>
      <c r="M1027" s="1" t="s">
        <v>9167</v>
      </c>
      <c r="N1027" s="1" t="s">
        <v>9168</v>
      </c>
      <c r="O1027" s="4" t="s">
        <v>9169</v>
      </c>
      <c r="P1027" s="4" t="s">
        <v>9170</v>
      </c>
    </row>
    <row r="1028">
      <c r="A1028" s="1" t="s">
        <v>9171</v>
      </c>
      <c r="B1028" s="1" t="s">
        <v>9172</v>
      </c>
      <c r="C1028" s="1" t="s">
        <v>9173</v>
      </c>
      <c r="D1028" s="1" t="s">
        <v>31</v>
      </c>
      <c r="E1028" s="1" t="s">
        <v>324</v>
      </c>
      <c r="F1028" s="2">
        <v>0.9</v>
      </c>
      <c r="G1028" s="1">
        <v>3.7</v>
      </c>
      <c r="H1028" s="3">
        <v>2031.0</v>
      </c>
      <c r="I1028" s="1" t="s">
        <v>9174</v>
      </c>
      <c r="J1028" s="1" t="s">
        <v>9175</v>
      </c>
      <c r="K1028" s="1" t="s">
        <v>9176</v>
      </c>
      <c r="L1028" s="1" t="s">
        <v>9177</v>
      </c>
      <c r="M1028" s="1" t="s">
        <v>9178</v>
      </c>
      <c r="N1028" s="1" t="s">
        <v>9179</v>
      </c>
      <c r="O1028" s="4" t="s">
        <v>9180</v>
      </c>
      <c r="P1028" s="4" t="s">
        <v>9181</v>
      </c>
    </row>
    <row r="1029">
      <c r="A1029" s="1" t="s">
        <v>9182</v>
      </c>
      <c r="B1029" s="1" t="s">
        <v>9183</v>
      </c>
      <c r="C1029" s="1" t="s">
        <v>9173</v>
      </c>
      <c r="D1029" s="1" t="s">
        <v>9184</v>
      </c>
      <c r="E1029" s="1" t="s">
        <v>90</v>
      </c>
      <c r="F1029" s="2">
        <v>0.41</v>
      </c>
      <c r="G1029" s="1">
        <v>3.9</v>
      </c>
      <c r="H1029" s="3">
        <v>44994.0</v>
      </c>
      <c r="I1029" s="1" t="s">
        <v>9185</v>
      </c>
      <c r="J1029" s="1" t="s">
        <v>9186</v>
      </c>
      <c r="K1029" s="1" t="s">
        <v>9187</v>
      </c>
      <c r="L1029" s="1" t="s">
        <v>9188</v>
      </c>
      <c r="M1029" s="1" t="s">
        <v>9189</v>
      </c>
      <c r="N1029" s="1" t="s">
        <v>9190</v>
      </c>
      <c r="O1029" s="4" t="s">
        <v>9191</v>
      </c>
      <c r="P1029" s="4" t="s">
        <v>9192</v>
      </c>
    </row>
    <row r="1030">
      <c r="A1030" s="1" t="s">
        <v>9193</v>
      </c>
      <c r="B1030" s="1" t="s">
        <v>9194</v>
      </c>
      <c r="C1030" s="1" t="s">
        <v>9195</v>
      </c>
      <c r="D1030" s="1" t="s">
        <v>31</v>
      </c>
      <c r="E1030" s="1" t="s">
        <v>3572</v>
      </c>
      <c r="F1030" s="2">
        <v>0.6</v>
      </c>
      <c r="G1030" s="1">
        <v>4.1</v>
      </c>
      <c r="H1030" s="1" t="s">
        <v>9196</v>
      </c>
      <c r="I1030" s="1" t="s">
        <v>9197</v>
      </c>
      <c r="J1030" s="1" t="s">
        <v>9198</v>
      </c>
      <c r="K1030" s="1" t="s">
        <v>9199</v>
      </c>
      <c r="L1030" s="1" t="s">
        <v>9200</v>
      </c>
      <c r="M1030" s="1" t="s">
        <v>9201</v>
      </c>
      <c r="N1030" s="1" t="s">
        <v>9202</v>
      </c>
      <c r="O1030" s="4" t="s">
        <v>9203</v>
      </c>
      <c r="P1030" s="4" t="s">
        <v>9204</v>
      </c>
    </row>
    <row r="1031">
      <c r="A1031" s="1" t="s">
        <v>9205</v>
      </c>
      <c r="B1031" s="1" t="s">
        <v>9206</v>
      </c>
      <c r="C1031" s="1" t="s">
        <v>9126</v>
      </c>
      <c r="D1031" s="1" t="s">
        <v>1432</v>
      </c>
      <c r="E1031" s="1" t="s">
        <v>9127</v>
      </c>
      <c r="F1031" s="2">
        <v>0.4</v>
      </c>
      <c r="G1031" s="1">
        <v>3.9</v>
      </c>
      <c r="H1031" s="3">
        <v>31783.0</v>
      </c>
      <c r="I1031" s="1" t="s">
        <v>9207</v>
      </c>
      <c r="J1031" s="1" t="s">
        <v>9208</v>
      </c>
      <c r="K1031" s="1" t="s">
        <v>9209</v>
      </c>
      <c r="L1031" s="1" t="s">
        <v>9210</v>
      </c>
      <c r="M1031" s="1" t="s">
        <v>9211</v>
      </c>
      <c r="N1031" s="1" t="s">
        <v>9212</v>
      </c>
      <c r="O1031" s="4" t="s">
        <v>9213</v>
      </c>
      <c r="P1031" s="4" t="s">
        <v>9214</v>
      </c>
    </row>
    <row r="1032">
      <c r="A1032" s="1" t="s">
        <v>9215</v>
      </c>
      <c r="B1032" s="1" t="s">
        <v>9216</v>
      </c>
      <c r="C1032" s="1" t="s">
        <v>9139</v>
      </c>
      <c r="D1032" s="1" t="s">
        <v>611</v>
      </c>
      <c r="E1032" s="1" t="s">
        <v>6158</v>
      </c>
      <c r="F1032" s="2">
        <v>0.1</v>
      </c>
      <c r="G1032" s="1">
        <v>3.9</v>
      </c>
      <c r="H1032" s="3">
        <v>2602.0</v>
      </c>
      <c r="I1032" s="1" t="s">
        <v>9217</v>
      </c>
      <c r="J1032" s="1" t="s">
        <v>9218</v>
      </c>
      <c r="K1032" s="1" t="s">
        <v>9219</v>
      </c>
      <c r="L1032" s="1" t="s">
        <v>9220</v>
      </c>
      <c r="M1032" s="1" t="s">
        <v>9221</v>
      </c>
      <c r="N1032" s="1" t="s">
        <v>9222</v>
      </c>
      <c r="O1032" s="4" t="s">
        <v>9223</v>
      </c>
      <c r="P1032" s="4" t="s">
        <v>9224</v>
      </c>
    </row>
    <row r="1033">
      <c r="A1033" s="1" t="s">
        <v>9225</v>
      </c>
      <c r="B1033" s="1" t="s">
        <v>9226</v>
      </c>
      <c r="C1033" s="1" t="s">
        <v>9126</v>
      </c>
      <c r="D1033" s="1" t="s">
        <v>1432</v>
      </c>
      <c r="E1033" s="1" t="s">
        <v>9227</v>
      </c>
      <c r="F1033" s="2">
        <v>0.48</v>
      </c>
      <c r="G1033" s="1">
        <v>3.9</v>
      </c>
      <c r="H1033" s="3">
        <v>63350.0</v>
      </c>
      <c r="I1033" s="1" t="s">
        <v>9228</v>
      </c>
      <c r="J1033" s="1" t="s">
        <v>9229</v>
      </c>
      <c r="K1033" s="1" t="s">
        <v>9230</v>
      </c>
      <c r="L1033" s="1" t="s">
        <v>9231</v>
      </c>
      <c r="M1033" s="1" t="s">
        <v>9232</v>
      </c>
      <c r="N1033" s="1" t="s">
        <v>9233</v>
      </c>
      <c r="O1033" s="4" t="s">
        <v>9234</v>
      </c>
      <c r="P1033" s="4" t="s">
        <v>9235</v>
      </c>
    </row>
    <row r="1034">
      <c r="A1034" s="1" t="s">
        <v>9236</v>
      </c>
      <c r="B1034" s="1" t="s">
        <v>9237</v>
      </c>
      <c r="C1034" s="1" t="s">
        <v>9238</v>
      </c>
      <c r="D1034" s="1" t="s">
        <v>1415</v>
      </c>
      <c r="E1034" s="1" t="s">
        <v>9239</v>
      </c>
      <c r="F1034" s="2">
        <v>0.47</v>
      </c>
      <c r="G1034" s="1">
        <v>3.8</v>
      </c>
      <c r="H1034" s="3">
        <v>54032.0</v>
      </c>
      <c r="I1034" s="1" t="s">
        <v>9240</v>
      </c>
      <c r="J1034" s="1" t="s">
        <v>9241</v>
      </c>
      <c r="K1034" s="1" t="s">
        <v>9242</v>
      </c>
      <c r="L1034" s="1" t="s">
        <v>9243</v>
      </c>
      <c r="M1034" s="1" t="s">
        <v>9244</v>
      </c>
      <c r="N1034" s="1" t="s">
        <v>9245</v>
      </c>
      <c r="O1034" s="4" t="s">
        <v>9246</v>
      </c>
      <c r="P1034" s="4" t="s">
        <v>9247</v>
      </c>
    </row>
    <row r="1035">
      <c r="A1035" s="1" t="s">
        <v>9248</v>
      </c>
      <c r="B1035" s="1" t="s">
        <v>9249</v>
      </c>
      <c r="C1035" s="1" t="s">
        <v>9126</v>
      </c>
      <c r="D1035" s="1" t="s">
        <v>9250</v>
      </c>
      <c r="E1035" s="1" t="s">
        <v>7414</v>
      </c>
      <c r="F1035" s="2">
        <v>0.22</v>
      </c>
      <c r="G1035" s="1">
        <v>3.8</v>
      </c>
      <c r="H1035" s="3">
        <v>15592.0</v>
      </c>
      <c r="I1035" s="1" t="s">
        <v>9251</v>
      </c>
      <c r="J1035" s="1" t="s">
        <v>9252</v>
      </c>
      <c r="K1035" s="1" t="s">
        <v>9253</v>
      </c>
      <c r="L1035" s="1" t="s">
        <v>9254</v>
      </c>
      <c r="M1035" s="1" t="s">
        <v>9255</v>
      </c>
      <c r="N1035" s="1" t="s">
        <v>9256</v>
      </c>
      <c r="O1035" s="4" t="s">
        <v>9257</v>
      </c>
      <c r="P1035" s="4" t="s">
        <v>9258</v>
      </c>
    </row>
    <row r="1036">
      <c r="A1036" s="1" t="s">
        <v>9259</v>
      </c>
      <c r="B1036" s="1" t="s">
        <v>9260</v>
      </c>
      <c r="C1036" s="1" t="s">
        <v>9162</v>
      </c>
      <c r="D1036" s="1" t="s">
        <v>90</v>
      </c>
      <c r="E1036" s="1" t="s">
        <v>114</v>
      </c>
      <c r="F1036" s="2">
        <v>0.5</v>
      </c>
      <c r="G1036" s="1">
        <v>4.1</v>
      </c>
      <c r="H1036" s="3">
        <v>4859.0</v>
      </c>
      <c r="I1036" s="1" t="s">
        <v>9261</v>
      </c>
      <c r="J1036" s="1" t="s">
        <v>9262</v>
      </c>
      <c r="K1036" s="1" t="s">
        <v>9263</v>
      </c>
      <c r="L1036" s="1" t="s">
        <v>9264</v>
      </c>
      <c r="M1036" s="1" t="s">
        <v>9265</v>
      </c>
      <c r="N1036" s="1" t="s">
        <v>9266</v>
      </c>
      <c r="O1036" s="4" t="s">
        <v>9267</v>
      </c>
      <c r="P1036" s="4" t="s">
        <v>9268</v>
      </c>
    </row>
    <row r="1037">
      <c r="A1037" s="1" t="s">
        <v>9269</v>
      </c>
      <c r="B1037" s="1" t="s">
        <v>9270</v>
      </c>
      <c r="C1037" s="1" t="s">
        <v>9151</v>
      </c>
      <c r="D1037" s="1" t="s">
        <v>9271</v>
      </c>
      <c r="E1037" s="1" t="s">
        <v>6762</v>
      </c>
      <c r="F1037" s="2">
        <v>0.11</v>
      </c>
      <c r="G1037" s="1">
        <v>4.1</v>
      </c>
      <c r="H1037" s="3">
        <v>14120.0</v>
      </c>
      <c r="I1037" s="1" t="s">
        <v>9272</v>
      </c>
      <c r="J1037" s="1" t="s">
        <v>9273</v>
      </c>
      <c r="K1037" s="1" t="s">
        <v>9274</v>
      </c>
      <c r="L1037" s="1" t="s">
        <v>9275</v>
      </c>
      <c r="M1037" s="1" t="s">
        <v>9276</v>
      </c>
      <c r="N1037" s="1" t="s">
        <v>9277</v>
      </c>
      <c r="O1037" s="4" t="s">
        <v>9278</v>
      </c>
      <c r="P1037" s="4" t="s">
        <v>9279</v>
      </c>
    </row>
    <row r="1038">
      <c r="A1038" s="1" t="s">
        <v>9280</v>
      </c>
      <c r="B1038" s="1" t="s">
        <v>9281</v>
      </c>
      <c r="C1038" s="1" t="s">
        <v>9282</v>
      </c>
      <c r="D1038" s="1" t="s">
        <v>207</v>
      </c>
      <c r="E1038" s="1" t="s">
        <v>90</v>
      </c>
      <c r="F1038" s="2">
        <v>0.5</v>
      </c>
      <c r="G1038" s="1">
        <v>3.3</v>
      </c>
      <c r="H1038" s="3">
        <v>8427.0</v>
      </c>
      <c r="I1038" s="1" t="s">
        <v>9283</v>
      </c>
      <c r="J1038" s="1" t="s">
        <v>9284</v>
      </c>
      <c r="K1038" s="1" t="s">
        <v>9285</v>
      </c>
      <c r="L1038" s="1" t="s">
        <v>9286</v>
      </c>
      <c r="M1038" s="1" t="s">
        <v>9287</v>
      </c>
      <c r="N1038" s="1" t="s">
        <v>9288</v>
      </c>
      <c r="O1038" s="4" t="s">
        <v>9289</v>
      </c>
      <c r="P1038" s="4" t="s">
        <v>9290</v>
      </c>
    </row>
    <row r="1039">
      <c r="A1039" s="1" t="s">
        <v>9291</v>
      </c>
      <c r="B1039" s="1" t="s">
        <v>9292</v>
      </c>
      <c r="C1039" s="1" t="s">
        <v>9293</v>
      </c>
      <c r="D1039" s="1" t="s">
        <v>9294</v>
      </c>
      <c r="E1039" s="1" t="s">
        <v>700</v>
      </c>
      <c r="F1039" s="2">
        <v>0.55</v>
      </c>
      <c r="G1039" s="1">
        <v>4.2</v>
      </c>
      <c r="H1039" s="3">
        <v>23316.0</v>
      </c>
      <c r="I1039" s="1" t="s">
        <v>9295</v>
      </c>
      <c r="J1039" s="1" t="s">
        <v>9296</v>
      </c>
      <c r="K1039" s="1" t="s">
        <v>9297</v>
      </c>
      <c r="L1039" s="1" t="s">
        <v>9298</v>
      </c>
      <c r="M1039" s="1" t="s">
        <v>9299</v>
      </c>
      <c r="N1039" s="1" t="s">
        <v>9300</v>
      </c>
      <c r="O1039" s="4" t="s">
        <v>9301</v>
      </c>
      <c r="P1039" s="4" t="s">
        <v>9302</v>
      </c>
    </row>
    <row r="1040">
      <c r="A1040" s="1" t="s">
        <v>9303</v>
      </c>
      <c r="B1040" s="1" t="s">
        <v>9304</v>
      </c>
      <c r="C1040" s="1" t="s">
        <v>9305</v>
      </c>
      <c r="D1040" s="1" t="s">
        <v>5456</v>
      </c>
      <c r="E1040" s="1" t="s">
        <v>5681</v>
      </c>
      <c r="F1040" s="2">
        <v>0.48</v>
      </c>
      <c r="G1040" s="1">
        <v>4.0</v>
      </c>
      <c r="H1040" s="3">
        <v>6530.0</v>
      </c>
      <c r="I1040" s="1" t="s">
        <v>9306</v>
      </c>
      <c r="J1040" s="1" t="s">
        <v>9307</v>
      </c>
      <c r="K1040" s="1" t="s">
        <v>9308</v>
      </c>
      <c r="L1040" s="1" t="s">
        <v>9309</v>
      </c>
      <c r="M1040" s="1" t="s">
        <v>9310</v>
      </c>
      <c r="N1040" s="1" t="s">
        <v>9311</v>
      </c>
      <c r="O1040" s="4" t="s">
        <v>9312</v>
      </c>
      <c r="P1040" s="4" t="s">
        <v>9313</v>
      </c>
    </row>
    <row r="1041">
      <c r="A1041" s="1" t="s">
        <v>9314</v>
      </c>
      <c r="B1041" s="1" t="s">
        <v>9315</v>
      </c>
      <c r="C1041" s="1" t="s">
        <v>9316</v>
      </c>
      <c r="D1041" s="1" t="s">
        <v>9317</v>
      </c>
      <c r="E1041" s="1" t="s">
        <v>9318</v>
      </c>
      <c r="F1041" s="2">
        <v>0.42</v>
      </c>
      <c r="G1041" s="1">
        <v>4.3</v>
      </c>
      <c r="H1041" s="3">
        <v>11924.0</v>
      </c>
      <c r="I1041" s="1" t="s">
        <v>9319</v>
      </c>
      <c r="J1041" s="1" t="s">
        <v>9320</v>
      </c>
      <c r="K1041" s="1" t="s">
        <v>9321</v>
      </c>
      <c r="L1041" s="1" t="s">
        <v>9322</v>
      </c>
      <c r="M1041" s="1" t="s">
        <v>9323</v>
      </c>
      <c r="N1041" s="1" t="s">
        <v>9324</v>
      </c>
      <c r="O1041" s="4" t="s">
        <v>9325</v>
      </c>
      <c r="P1041" s="4" t="s">
        <v>9326</v>
      </c>
    </row>
    <row r="1042">
      <c r="A1042" s="1" t="s">
        <v>9327</v>
      </c>
      <c r="B1042" s="1" t="s">
        <v>9328</v>
      </c>
      <c r="C1042" s="1" t="s">
        <v>9329</v>
      </c>
      <c r="D1042" s="1" t="s">
        <v>9330</v>
      </c>
      <c r="E1042" s="1" t="s">
        <v>195</v>
      </c>
      <c r="F1042" s="2">
        <v>0.53</v>
      </c>
      <c r="G1042" s="1">
        <v>4.0</v>
      </c>
      <c r="H1042" s="3">
        <v>2961.0</v>
      </c>
      <c r="I1042" s="1" t="s">
        <v>9331</v>
      </c>
      <c r="J1042" s="1" t="s">
        <v>9332</v>
      </c>
      <c r="K1042" s="1" t="s">
        <v>9333</v>
      </c>
      <c r="L1042" s="1" t="s">
        <v>9334</v>
      </c>
      <c r="M1042" s="1" t="s">
        <v>9335</v>
      </c>
      <c r="N1042" s="1" t="s">
        <v>9336</v>
      </c>
      <c r="O1042" s="4" t="s">
        <v>9337</v>
      </c>
      <c r="P1042" s="4" t="s">
        <v>9338</v>
      </c>
    </row>
    <row r="1043">
      <c r="A1043" s="1" t="s">
        <v>9339</v>
      </c>
      <c r="B1043" s="1" t="s">
        <v>9340</v>
      </c>
      <c r="C1043" s="1" t="s">
        <v>9126</v>
      </c>
      <c r="D1043" s="1" t="s">
        <v>9341</v>
      </c>
      <c r="E1043" s="1" t="s">
        <v>9342</v>
      </c>
      <c r="F1043" s="2">
        <v>0.46</v>
      </c>
      <c r="G1043" s="1">
        <v>4.5</v>
      </c>
      <c r="H1043" s="3">
        <v>23484.0</v>
      </c>
      <c r="I1043" s="1" t="s">
        <v>9343</v>
      </c>
      <c r="J1043" s="1" t="s">
        <v>9344</v>
      </c>
      <c r="K1043" s="1" t="s">
        <v>9345</v>
      </c>
      <c r="L1043" s="1" t="s">
        <v>9346</v>
      </c>
      <c r="M1043" s="1" t="s">
        <v>9347</v>
      </c>
      <c r="N1043" s="1" t="s">
        <v>9348</v>
      </c>
      <c r="O1043" s="4" t="s">
        <v>9349</v>
      </c>
      <c r="P1043" s="4" t="s">
        <v>9350</v>
      </c>
    </row>
    <row r="1044">
      <c r="A1044" s="1" t="s">
        <v>9351</v>
      </c>
      <c r="B1044" s="1" t="s">
        <v>9352</v>
      </c>
      <c r="C1044" s="1" t="s">
        <v>9316</v>
      </c>
      <c r="D1044" s="1" t="s">
        <v>4739</v>
      </c>
      <c r="E1044" s="1" t="s">
        <v>9353</v>
      </c>
      <c r="F1044" s="2">
        <v>0.56</v>
      </c>
      <c r="G1044" s="1">
        <v>4.1</v>
      </c>
      <c r="H1044" s="3">
        <v>21783.0</v>
      </c>
      <c r="I1044" s="1" t="s">
        <v>9354</v>
      </c>
      <c r="J1044" s="1" t="s">
        <v>9355</v>
      </c>
      <c r="K1044" s="1" t="s">
        <v>9356</v>
      </c>
      <c r="L1044" s="1" t="s">
        <v>9357</v>
      </c>
      <c r="M1044" s="1" t="s">
        <v>9358</v>
      </c>
      <c r="N1044" s="1" t="s">
        <v>9359</v>
      </c>
      <c r="O1044" s="4" t="s">
        <v>9360</v>
      </c>
      <c r="P1044" s="4" t="s">
        <v>9361</v>
      </c>
    </row>
    <row r="1045">
      <c r="A1045" s="1" t="s">
        <v>9362</v>
      </c>
      <c r="B1045" s="1" t="s">
        <v>9363</v>
      </c>
      <c r="C1045" s="1" t="s">
        <v>9364</v>
      </c>
      <c r="D1045" s="1" t="s">
        <v>547</v>
      </c>
      <c r="E1045" s="1" t="s">
        <v>6587</v>
      </c>
      <c r="F1045" s="2">
        <v>0.4</v>
      </c>
      <c r="G1045" s="1">
        <v>4.0</v>
      </c>
      <c r="H1045" s="3">
        <v>14030.0</v>
      </c>
      <c r="I1045" s="1" t="s">
        <v>9365</v>
      </c>
      <c r="J1045" s="1" t="s">
        <v>9366</v>
      </c>
      <c r="K1045" s="1" t="s">
        <v>9367</v>
      </c>
      <c r="L1045" s="1" t="s">
        <v>9368</v>
      </c>
      <c r="M1045" s="1" t="s">
        <v>9369</v>
      </c>
      <c r="N1045" s="1" t="s">
        <v>9370</v>
      </c>
      <c r="O1045" s="4" t="s">
        <v>9371</v>
      </c>
      <c r="P1045" s="4" t="s">
        <v>9372</v>
      </c>
    </row>
    <row r="1046">
      <c r="A1046" s="1" t="s">
        <v>9373</v>
      </c>
      <c r="B1046" s="1" t="s">
        <v>9374</v>
      </c>
      <c r="C1046" s="1" t="s">
        <v>9375</v>
      </c>
      <c r="D1046" s="1" t="s">
        <v>5556</v>
      </c>
      <c r="E1046" s="1" t="s">
        <v>9376</v>
      </c>
      <c r="F1046" s="2">
        <v>0.58</v>
      </c>
      <c r="G1046" s="1">
        <v>4.2</v>
      </c>
      <c r="H1046" s="3">
        <v>6398.0</v>
      </c>
      <c r="I1046" s="1" t="s">
        <v>9377</v>
      </c>
      <c r="J1046" s="1" t="s">
        <v>9378</v>
      </c>
      <c r="K1046" s="1" t="s">
        <v>9379</v>
      </c>
      <c r="L1046" s="1" t="s">
        <v>9380</v>
      </c>
      <c r="M1046" s="1" t="s">
        <v>9381</v>
      </c>
      <c r="N1046" s="1" t="s">
        <v>9382</v>
      </c>
      <c r="O1046" s="4" t="s">
        <v>9383</v>
      </c>
      <c r="P1046" s="4" t="s">
        <v>9384</v>
      </c>
    </row>
    <row r="1047">
      <c r="A1047" s="1" t="s">
        <v>9385</v>
      </c>
      <c r="B1047" s="1" t="s">
        <v>9386</v>
      </c>
      <c r="C1047" s="1" t="s">
        <v>9305</v>
      </c>
      <c r="D1047" s="1" t="s">
        <v>888</v>
      </c>
      <c r="E1047" s="1" t="s">
        <v>3000</v>
      </c>
      <c r="F1047" s="2">
        <v>0.63</v>
      </c>
      <c r="G1047" s="1">
        <v>3.8</v>
      </c>
      <c r="H1047" s="3">
        <v>44050.0</v>
      </c>
      <c r="I1047" s="1" t="s">
        <v>9387</v>
      </c>
      <c r="J1047" s="1" t="s">
        <v>9388</v>
      </c>
      <c r="K1047" s="1" t="s">
        <v>9389</v>
      </c>
      <c r="L1047" s="1" t="s">
        <v>9390</v>
      </c>
      <c r="M1047" s="1" t="s">
        <v>9391</v>
      </c>
      <c r="N1047" s="1" t="s">
        <v>9392</v>
      </c>
      <c r="O1047" s="4" t="s">
        <v>9393</v>
      </c>
      <c r="P1047" s="4" t="s">
        <v>9394</v>
      </c>
    </row>
    <row r="1048">
      <c r="A1048" s="1" t="s">
        <v>9395</v>
      </c>
      <c r="B1048" s="1" t="s">
        <v>9396</v>
      </c>
      <c r="C1048" s="1" t="s">
        <v>9293</v>
      </c>
      <c r="D1048" s="1" t="s">
        <v>378</v>
      </c>
      <c r="E1048" s="1" t="s">
        <v>9397</v>
      </c>
      <c r="F1048" s="2">
        <v>0.24</v>
      </c>
      <c r="G1048" s="1">
        <v>4.2</v>
      </c>
      <c r="H1048" s="3">
        <v>24247.0</v>
      </c>
      <c r="I1048" s="1" t="s">
        <v>9398</v>
      </c>
      <c r="J1048" s="1" t="s">
        <v>9399</v>
      </c>
      <c r="K1048" s="1" t="s">
        <v>9400</v>
      </c>
      <c r="L1048" s="1" t="s">
        <v>9401</v>
      </c>
      <c r="M1048" s="1" t="s">
        <v>9402</v>
      </c>
      <c r="N1048" s="1" t="s">
        <v>9403</v>
      </c>
      <c r="O1048" s="4" t="s">
        <v>9404</v>
      </c>
      <c r="P1048" s="4" t="s">
        <v>9405</v>
      </c>
    </row>
    <row r="1049">
      <c r="A1049" s="1" t="s">
        <v>9406</v>
      </c>
      <c r="B1049" s="1" t="s">
        <v>9407</v>
      </c>
      <c r="C1049" s="1" t="s">
        <v>9305</v>
      </c>
      <c r="D1049" s="1" t="s">
        <v>324</v>
      </c>
      <c r="E1049" s="1" t="s">
        <v>9408</v>
      </c>
      <c r="F1049" s="2">
        <v>0.38</v>
      </c>
      <c r="G1049" s="1">
        <v>4.2</v>
      </c>
      <c r="H1049" s="3">
        <v>41349.0</v>
      </c>
      <c r="I1049" s="1" t="s">
        <v>9409</v>
      </c>
      <c r="J1049" s="1" t="s">
        <v>9410</v>
      </c>
      <c r="K1049" s="1" t="s">
        <v>9411</v>
      </c>
      <c r="L1049" s="1" t="s">
        <v>9412</v>
      </c>
      <c r="M1049" s="1" t="s">
        <v>9413</v>
      </c>
      <c r="N1049" s="1" t="s">
        <v>9414</v>
      </c>
      <c r="O1049" s="4" t="s">
        <v>9415</v>
      </c>
      <c r="P1049" s="4" t="s">
        <v>9416</v>
      </c>
    </row>
    <row r="1050">
      <c r="A1050" s="1" t="s">
        <v>9417</v>
      </c>
      <c r="B1050" s="1" t="s">
        <v>9418</v>
      </c>
      <c r="C1050" s="1" t="s">
        <v>9364</v>
      </c>
      <c r="D1050" s="1" t="s">
        <v>1894</v>
      </c>
      <c r="E1050" s="1" t="s">
        <v>78</v>
      </c>
      <c r="F1050" s="2">
        <v>0.45</v>
      </c>
      <c r="G1050" s="1">
        <v>3.6</v>
      </c>
      <c r="H1050" s="3">
        <v>1074.0</v>
      </c>
      <c r="I1050" s="1" t="s">
        <v>9419</v>
      </c>
      <c r="J1050" s="1" t="s">
        <v>9420</v>
      </c>
      <c r="K1050" s="1" t="s">
        <v>9421</v>
      </c>
      <c r="L1050" s="1" t="s">
        <v>9422</v>
      </c>
      <c r="M1050" s="1" t="s">
        <v>9423</v>
      </c>
      <c r="N1050" s="1" t="s">
        <v>9424</v>
      </c>
      <c r="O1050" s="4" t="s">
        <v>9425</v>
      </c>
      <c r="P1050" s="4" t="s">
        <v>9426</v>
      </c>
    </row>
    <row r="1051">
      <c r="A1051" s="1" t="s">
        <v>9427</v>
      </c>
      <c r="B1051" s="1" t="s">
        <v>9428</v>
      </c>
      <c r="C1051" s="1" t="s">
        <v>9139</v>
      </c>
      <c r="D1051" s="1" t="s">
        <v>114</v>
      </c>
      <c r="E1051" s="1" t="s">
        <v>6587</v>
      </c>
      <c r="F1051" s="2">
        <v>0.5</v>
      </c>
      <c r="G1051" s="1">
        <v>3.8</v>
      </c>
      <c r="H1051" s="3">
        <v>1163.0</v>
      </c>
      <c r="I1051" s="1" t="s">
        <v>9429</v>
      </c>
      <c r="J1051" s="1" t="s">
        <v>9430</v>
      </c>
      <c r="K1051" s="1" t="s">
        <v>9431</v>
      </c>
      <c r="L1051" s="1" t="s">
        <v>9432</v>
      </c>
      <c r="M1051" s="1" t="s">
        <v>9433</v>
      </c>
      <c r="N1051" s="1" t="s">
        <v>9434</v>
      </c>
      <c r="O1051" s="4" t="s">
        <v>9435</v>
      </c>
      <c r="P1051" s="4" t="s">
        <v>9436</v>
      </c>
    </row>
    <row r="1052">
      <c r="A1052" s="1" t="s">
        <v>9437</v>
      </c>
      <c r="B1052" s="1" t="s">
        <v>9438</v>
      </c>
      <c r="C1052" s="1" t="s">
        <v>9162</v>
      </c>
      <c r="D1052" s="1" t="s">
        <v>8755</v>
      </c>
      <c r="E1052" s="1" t="s">
        <v>324</v>
      </c>
      <c r="F1052" s="2">
        <v>0.8</v>
      </c>
      <c r="G1052" s="1">
        <v>4.1</v>
      </c>
      <c r="H1052" s="1">
        <v>257.0</v>
      </c>
      <c r="I1052" s="1" t="s">
        <v>9439</v>
      </c>
      <c r="J1052" s="1" t="s">
        <v>9440</v>
      </c>
      <c r="K1052" s="1" t="s">
        <v>9441</v>
      </c>
      <c r="L1052" s="1" t="s">
        <v>9442</v>
      </c>
      <c r="M1052" s="1" t="s">
        <v>9443</v>
      </c>
      <c r="N1052" s="1" t="s">
        <v>9444</v>
      </c>
      <c r="O1052" s="4" t="s">
        <v>9445</v>
      </c>
      <c r="P1052" s="4" t="s">
        <v>9446</v>
      </c>
    </row>
    <row r="1053">
      <c r="A1053" s="1" t="s">
        <v>9447</v>
      </c>
      <c r="B1053" s="1" t="s">
        <v>9448</v>
      </c>
      <c r="C1053" s="1" t="s">
        <v>9449</v>
      </c>
      <c r="D1053" s="1" t="s">
        <v>3647</v>
      </c>
      <c r="E1053" s="1" t="s">
        <v>7006</v>
      </c>
      <c r="F1053" s="2">
        <v>0.25</v>
      </c>
      <c r="G1053" s="1">
        <v>4.1</v>
      </c>
      <c r="H1053" s="3">
        <v>36017.0</v>
      </c>
      <c r="I1053" s="1" t="s">
        <v>9450</v>
      </c>
      <c r="J1053" s="1" t="s">
        <v>9451</v>
      </c>
      <c r="K1053" s="1" t="s">
        <v>9452</v>
      </c>
      <c r="L1053" s="1" t="s">
        <v>9453</v>
      </c>
      <c r="M1053" s="1" t="s">
        <v>9454</v>
      </c>
      <c r="N1053" s="1" t="s">
        <v>9455</v>
      </c>
      <c r="O1053" s="4" t="s">
        <v>9456</v>
      </c>
      <c r="P1053" s="4" t="s">
        <v>9457</v>
      </c>
    </row>
    <row r="1054">
      <c r="A1054" s="1" t="s">
        <v>9458</v>
      </c>
      <c r="B1054" s="1" t="s">
        <v>9459</v>
      </c>
      <c r="C1054" s="1" t="s">
        <v>9126</v>
      </c>
      <c r="D1054" s="1" t="s">
        <v>55</v>
      </c>
      <c r="E1054" s="1" t="s">
        <v>9460</v>
      </c>
      <c r="F1054" s="2">
        <v>0.56</v>
      </c>
      <c r="G1054" s="1">
        <v>4.1</v>
      </c>
      <c r="H1054" s="3">
        <v>8090.0</v>
      </c>
      <c r="I1054" s="1" t="s">
        <v>9461</v>
      </c>
      <c r="J1054" s="1" t="s">
        <v>9462</v>
      </c>
      <c r="K1054" s="1" t="s">
        <v>9463</v>
      </c>
      <c r="L1054" s="1" t="s">
        <v>9464</v>
      </c>
      <c r="M1054" s="1" t="s">
        <v>9465</v>
      </c>
      <c r="N1054" s="1" t="s">
        <v>9466</v>
      </c>
      <c r="O1054" s="4" t="s">
        <v>9467</v>
      </c>
      <c r="P1054" s="4" t="s">
        <v>9468</v>
      </c>
    </row>
    <row r="1055">
      <c r="A1055" s="1" t="s">
        <v>9469</v>
      </c>
      <c r="B1055" s="1" t="s">
        <v>9470</v>
      </c>
      <c r="C1055" s="1" t="s">
        <v>9238</v>
      </c>
      <c r="D1055" s="1" t="s">
        <v>9471</v>
      </c>
      <c r="E1055" s="1" t="s">
        <v>9472</v>
      </c>
      <c r="F1055" s="2">
        <v>0.41</v>
      </c>
      <c r="G1055" s="1">
        <v>4.1</v>
      </c>
      <c r="H1055" s="3">
        <v>31388.0</v>
      </c>
      <c r="I1055" s="1" t="s">
        <v>9473</v>
      </c>
      <c r="J1055" s="1" t="s">
        <v>9474</v>
      </c>
      <c r="K1055" s="1" t="s">
        <v>9475</v>
      </c>
      <c r="L1055" s="1" t="s">
        <v>9476</v>
      </c>
      <c r="M1055" s="1" t="s">
        <v>9477</v>
      </c>
      <c r="N1055" s="1" t="s">
        <v>9478</v>
      </c>
      <c r="O1055" s="4" t="s">
        <v>9479</v>
      </c>
      <c r="P1055" s="4" t="s">
        <v>9480</v>
      </c>
    </row>
    <row r="1056">
      <c r="A1056" s="1" t="s">
        <v>9481</v>
      </c>
      <c r="B1056" s="1" t="s">
        <v>9482</v>
      </c>
      <c r="C1056" s="1" t="s">
        <v>9483</v>
      </c>
      <c r="D1056" s="1" t="s">
        <v>8923</v>
      </c>
      <c r="E1056" s="1" t="s">
        <v>9484</v>
      </c>
      <c r="F1056" s="2">
        <v>0.55</v>
      </c>
      <c r="G1056" s="1">
        <v>4.2</v>
      </c>
      <c r="H1056" s="1">
        <v>136.0</v>
      </c>
      <c r="I1056" s="1" t="s">
        <v>9485</v>
      </c>
      <c r="J1056" s="1" t="s">
        <v>9486</v>
      </c>
      <c r="K1056" s="1" t="s">
        <v>9487</v>
      </c>
      <c r="L1056" s="1" t="s">
        <v>9488</v>
      </c>
      <c r="M1056" s="1" t="s">
        <v>9489</v>
      </c>
      <c r="N1056" s="1" t="s">
        <v>9490</v>
      </c>
      <c r="O1056" s="4" t="s">
        <v>9491</v>
      </c>
      <c r="P1056" s="4" t="s">
        <v>9492</v>
      </c>
    </row>
    <row r="1057">
      <c r="A1057" s="1" t="s">
        <v>9493</v>
      </c>
      <c r="B1057" s="1" t="s">
        <v>9494</v>
      </c>
      <c r="C1057" s="1" t="s">
        <v>9495</v>
      </c>
      <c r="D1057" s="1" t="s">
        <v>9496</v>
      </c>
      <c r="E1057" s="1" t="s">
        <v>114</v>
      </c>
      <c r="F1057" s="2">
        <v>0.65</v>
      </c>
      <c r="G1057" s="1">
        <v>4.0</v>
      </c>
      <c r="H1057" s="3">
        <v>5380.0</v>
      </c>
      <c r="I1057" s="1" t="s">
        <v>9497</v>
      </c>
      <c r="J1057" s="1" t="s">
        <v>9498</v>
      </c>
      <c r="K1057" s="1" t="s">
        <v>9499</v>
      </c>
      <c r="L1057" s="1" t="s">
        <v>9500</v>
      </c>
      <c r="M1057" s="1" t="s">
        <v>9501</v>
      </c>
      <c r="N1057" s="1" t="s">
        <v>9502</v>
      </c>
      <c r="O1057" s="4" t="s">
        <v>9503</v>
      </c>
      <c r="P1057" s="4" t="s">
        <v>9504</v>
      </c>
    </row>
    <row r="1058">
      <c r="A1058" s="1" t="s">
        <v>9505</v>
      </c>
      <c r="B1058" s="1" t="s">
        <v>9506</v>
      </c>
      <c r="C1058" s="1" t="s">
        <v>9507</v>
      </c>
      <c r="D1058" s="1" t="s">
        <v>9508</v>
      </c>
      <c r="E1058" s="1" t="s">
        <v>9509</v>
      </c>
      <c r="F1058" s="2">
        <v>0.08</v>
      </c>
      <c r="G1058" s="1">
        <v>4.3</v>
      </c>
      <c r="H1058" s="3">
        <v>37974.0</v>
      </c>
      <c r="I1058" s="1" t="s">
        <v>9510</v>
      </c>
      <c r="J1058" s="1" t="s">
        <v>9511</v>
      </c>
      <c r="K1058" s="1" t="s">
        <v>9512</v>
      </c>
      <c r="L1058" s="1" t="s">
        <v>9513</v>
      </c>
      <c r="M1058" s="1" t="s">
        <v>9514</v>
      </c>
      <c r="N1058" s="1" t="s">
        <v>9515</v>
      </c>
      <c r="O1058" s="4" t="s">
        <v>9516</v>
      </c>
      <c r="P1058" s="4" t="s">
        <v>9517</v>
      </c>
    </row>
    <row r="1059">
      <c r="A1059" s="1" t="s">
        <v>9518</v>
      </c>
      <c r="B1059" s="1" t="s">
        <v>9519</v>
      </c>
      <c r="C1059" s="1" t="s">
        <v>9449</v>
      </c>
      <c r="D1059" s="1" t="s">
        <v>1019</v>
      </c>
      <c r="E1059" s="1" t="s">
        <v>5597</v>
      </c>
      <c r="F1059" s="2">
        <v>0.44</v>
      </c>
      <c r="G1059" s="1">
        <v>4.2</v>
      </c>
      <c r="H1059" s="3">
        <v>17218.0</v>
      </c>
      <c r="I1059" s="1" t="s">
        <v>9520</v>
      </c>
      <c r="J1059" s="1" t="s">
        <v>9521</v>
      </c>
      <c r="K1059" s="1" t="s">
        <v>9522</v>
      </c>
      <c r="L1059" s="1" t="s">
        <v>9523</v>
      </c>
      <c r="M1059" s="1" t="s">
        <v>9524</v>
      </c>
      <c r="N1059" s="1" t="s">
        <v>9525</v>
      </c>
      <c r="O1059" s="4" t="s">
        <v>9526</v>
      </c>
      <c r="P1059" s="4" t="s">
        <v>9527</v>
      </c>
    </row>
    <row r="1060">
      <c r="A1060" s="1" t="s">
        <v>9528</v>
      </c>
      <c r="B1060" s="1" t="s">
        <v>9529</v>
      </c>
      <c r="C1060" s="1" t="s">
        <v>9162</v>
      </c>
      <c r="D1060" s="1" t="s">
        <v>9530</v>
      </c>
      <c r="E1060" s="1" t="s">
        <v>625</v>
      </c>
      <c r="F1060" s="2">
        <v>0.55</v>
      </c>
      <c r="G1060" s="1">
        <v>4.2</v>
      </c>
      <c r="H1060" s="1">
        <v>900.0</v>
      </c>
      <c r="I1060" s="1" t="s">
        <v>9531</v>
      </c>
      <c r="J1060" s="1" t="s">
        <v>9532</v>
      </c>
      <c r="K1060" s="1" t="s">
        <v>9533</v>
      </c>
      <c r="L1060" s="1" t="s">
        <v>9534</v>
      </c>
      <c r="M1060" s="1" t="s">
        <v>9535</v>
      </c>
      <c r="N1060" s="1" t="s">
        <v>9536</v>
      </c>
      <c r="O1060" s="4" t="s">
        <v>9537</v>
      </c>
      <c r="P1060" s="4" t="s">
        <v>9538</v>
      </c>
    </row>
    <row r="1061">
      <c r="A1061" s="1" t="s">
        <v>9539</v>
      </c>
      <c r="B1061" s="1" t="s">
        <v>9540</v>
      </c>
      <c r="C1061" s="1" t="s">
        <v>9364</v>
      </c>
      <c r="D1061" s="1" t="s">
        <v>9541</v>
      </c>
      <c r="E1061" s="1" t="s">
        <v>9542</v>
      </c>
      <c r="F1061" s="2">
        <v>0.48</v>
      </c>
      <c r="G1061" s="1">
        <v>3.7</v>
      </c>
      <c r="H1061" s="1">
        <v>976.0</v>
      </c>
      <c r="I1061" s="1" t="s">
        <v>9543</v>
      </c>
      <c r="J1061" s="1" t="s">
        <v>9544</v>
      </c>
      <c r="K1061" s="1" t="s">
        <v>9545</v>
      </c>
      <c r="L1061" s="1" t="s">
        <v>9546</v>
      </c>
      <c r="M1061" s="1" t="s">
        <v>9547</v>
      </c>
      <c r="N1061" s="1" t="s">
        <v>9548</v>
      </c>
      <c r="O1061" s="4" t="s">
        <v>9549</v>
      </c>
      <c r="P1061" s="4" t="s">
        <v>9550</v>
      </c>
    </row>
    <row r="1062">
      <c r="A1062" s="1" t="s">
        <v>9551</v>
      </c>
      <c r="B1062" s="1" t="s">
        <v>9552</v>
      </c>
      <c r="C1062" s="1" t="s">
        <v>9553</v>
      </c>
      <c r="D1062" s="1" t="s">
        <v>9554</v>
      </c>
      <c r="E1062" s="1" t="s">
        <v>9555</v>
      </c>
      <c r="F1062" s="2">
        <v>0.61</v>
      </c>
      <c r="G1062" s="1">
        <v>4.1</v>
      </c>
      <c r="H1062" s="3">
        <v>4927.0</v>
      </c>
      <c r="I1062" s="1" t="s">
        <v>9556</v>
      </c>
      <c r="J1062" s="1" t="s">
        <v>9557</v>
      </c>
      <c r="K1062" s="1" t="s">
        <v>9558</v>
      </c>
      <c r="L1062" s="1" t="s">
        <v>9559</v>
      </c>
      <c r="M1062" s="1" t="s">
        <v>9560</v>
      </c>
      <c r="N1062" s="1" t="s">
        <v>9561</v>
      </c>
      <c r="O1062" s="4" t="s">
        <v>9562</v>
      </c>
      <c r="P1062" s="4" t="s">
        <v>9563</v>
      </c>
    </row>
    <row r="1063">
      <c r="A1063" s="1" t="s">
        <v>9564</v>
      </c>
      <c r="B1063" s="1" t="s">
        <v>9565</v>
      </c>
      <c r="C1063" s="1" t="s">
        <v>9162</v>
      </c>
      <c r="D1063" s="1" t="s">
        <v>2139</v>
      </c>
      <c r="E1063" s="1" t="s">
        <v>9140</v>
      </c>
      <c r="F1063" s="2">
        <v>0.12</v>
      </c>
      <c r="G1063" s="1">
        <v>4.4</v>
      </c>
      <c r="H1063" s="3">
        <v>3543.0</v>
      </c>
      <c r="I1063" s="1" t="s">
        <v>9566</v>
      </c>
      <c r="J1063" s="1" t="s">
        <v>9567</v>
      </c>
      <c r="K1063" s="1" t="s">
        <v>9568</v>
      </c>
      <c r="L1063" s="1" t="s">
        <v>9569</v>
      </c>
      <c r="M1063" s="1" t="s">
        <v>9570</v>
      </c>
      <c r="N1063" s="1" t="s">
        <v>9571</v>
      </c>
      <c r="O1063" s="4" t="s">
        <v>9572</v>
      </c>
      <c r="P1063" s="4" t="s">
        <v>9573</v>
      </c>
    </row>
    <row r="1064">
      <c r="A1064" s="1" t="s">
        <v>9574</v>
      </c>
      <c r="B1064" s="1" t="s">
        <v>9575</v>
      </c>
      <c r="C1064" s="1" t="s">
        <v>9139</v>
      </c>
      <c r="D1064" s="1" t="s">
        <v>1683</v>
      </c>
      <c r="E1064" s="1" t="s">
        <v>9576</v>
      </c>
      <c r="F1064" s="2">
        <v>0.37</v>
      </c>
      <c r="G1064" s="1">
        <v>3.8</v>
      </c>
      <c r="H1064" s="3">
        <v>2732.0</v>
      </c>
      <c r="I1064" s="1" t="s">
        <v>9577</v>
      </c>
      <c r="J1064" s="1" t="s">
        <v>9578</v>
      </c>
      <c r="K1064" s="1" t="s">
        <v>9579</v>
      </c>
      <c r="L1064" s="1" t="s">
        <v>9580</v>
      </c>
      <c r="M1064" s="1" t="s">
        <v>9581</v>
      </c>
      <c r="N1064" s="1" t="s">
        <v>9582</v>
      </c>
      <c r="O1064" s="4" t="s">
        <v>9583</v>
      </c>
      <c r="P1064" s="4" t="s">
        <v>9584</v>
      </c>
    </row>
    <row r="1065">
      <c r="A1065" s="1" t="s">
        <v>9585</v>
      </c>
      <c r="B1065" s="1" t="s">
        <v>9586</v>
      </c>
      <c r="C1065" s="1" t="s">
        <v>9587</v>
      </c>
      <c r="D1065" s="1" t="s">
        <v>9588</v>
      </c>
      <c r="E1065" s="1" t="s">
        <v>4189</v>
      </c>
      <c r="F1065" s="2">
        <v>0.21</v>
      </c>
      <c r="G1065" s="1">
        <v>4.0</v>
      </c>
      <c r="H1065" s="3">
        <v>14368.0</v>
      </c>
      <c r="I1065" s="1" t="s">
        <v>9589</v>
      </c>
      <c r="J1065" s="1" t="s">
        <v>9590</v>
      </c>
      <c r="K1065" s="1" t="s">
        <v>9591</v>
      </c>
      <c r="L1065" s="1" t="s">
        <v>9592</v>
      </c>
      <c r="M1065" s="1" t="s">
        <v>9593</v>
      </c>
      <c r="N1065" s="1" t="s">
        <v>9594</v>
      </c>
      <c r="O1065" s="4" t="s">
        <v>9595</v>
      </c>
      <c r="P1065" s="4" t="s">
        <v>9596</v>
      </c>
    </row>
    <row r="1066">
      <c r="A1066" s="1" t="s">
        <v>9597</v>
      </c>
      <c r="B1066" s="1" t="s">
        <v>9598</v>
      </c>
      <c r="C1066" s="1" t="s">
        <v>9238</v>
      </c>
      <c r="D1066" s="1" t="s">
        <v>9599</v>
      </c>
      <c r="E1066" s="1" t="s">
        <v>9600</v>
      </c>
      <c r="F1066" s="2">
        <v>0.39</v>
      </c>
      <c r="G1066" s="1">
        <v>4.2</v>
      </c>
      <c r="H1066" s="3">
        <v>39724.0</v>
      </c>
      <c r="I1066" s="1" t="s">
        <v>9601</v>
      </c>
      <c r="J1066" s="1" t="s">
        <v>9602</v>
      </c>
      <c r="K1066" s="1" t="s">
        <v>9603</v>
      </c>
      <c r="L1066" s="1" t="s">
        <v>9604</v>
      </c>
      <c r="M1066" s="1" t="s">
        <v>9605</v>
      </c>
      <c r="N1066" s="1" t="s">
        <v>9606</v>
      </c>
      <c r="O1066" s="4" t="s">
        <v>9607</v>
      </c>
      <c r="P1066" s="4" t="s">
        <v>9608</v>
      </c>
    </row>
    <row r="1067">
      <c r="A1067" s="1" t="s">
        <v>9609</v>
      </c>
      <c r="B1067" s="1" t="s">
        <v>9610</v>
      </c>
      <c r="C1067" s="1" t="s">
        <v>9238</v>
      </c>
      <c r="D1067" s="1" t="s">
        <v>236</v>
      </c>
      <c r="E1067" s="1" t="s">
        <v>9611</v>
      </c>
      <c r="F1067" s="2">
        <v>0.5</v>
      </c>
      <c r="G1067" s="1">
        <v>3.8</v>
      </c>
      <c r="H1067" s="3">
        <v>9791.0</v>
      </c>
      <c r="I1067" s="1" t="s">
        <v>9612</v>
      </c>
      <c r="J1067" s="1" t="s">
        <v>9613</v>
      </c>
      <c r="K1067" s="1" t="s">
        <v>9614</v>
      </c>
      <c r="L1067" s="1" t="s">
        <v>9615</v>
      </c>
      <c r="M1067" s="1" t="s">
        <v>9616</v>
      </c>
      <c r="N1067" s="1" t="s">
        <v>9617</v>
      </c>
      <c r="O1067" s="4" t="s">
        <v>9618</v>
      </c>
      <c r="P1067" s="4" t="s">
        <v>9619</v>
      </c>
    </row>
    <row r="1068">
      <c r="A1068" s="1" t="s">
        <v>9620</v>
      </c>
      <c r="B1068" s="1" t="s">
        <v>9621</v>
      </c>
      <c r="C1068" s="1" t="s">
        <v>9126</v>
      </c>
      <c r="D1068" s="1" t="s">
        <v>9622</v>
      </c>
      <c r="E1068" s="1" t="s">
        <v>1415</v>
      </c>
      <c r="F1068" s="2">
        <v>0.26</v>
      </c>
      <c r="G1068" s="1">
        <v>4.2</v>
      </c>
      <c r="H1068" s="3">
        <v>2891.0</v>
      </c>
      <c r="I1068" s="1" t="s">
        <v>9623</v>
      </c>
      <c r="J1068" s="1" t="s">
        <v>9624</v>
      </c>
      <c r="K1068" s="1" t="s">
        <v>9625</v>
      </c>
      <c r="L1068" s="1" t="s">
        <v>9626</v>
      </c>
      <c r="M1068" s="1" t="s">
        <v>9627</v>
      </c>
      <c r="N1068" s="1" t="s">
        <v>9628</v>
      </c>
      <c r="O1068" s="4" t="s">
        <v>9629</v>
      </c>
      <c r="P1068" s="4" t="s">
        <v>9630</v>
      </c>
    </row>
    <row r="1069">
      <c r="A1069" s="1" t="s">
        <v>9631</v>
      </c>
      <c r="B1069" s="1" t="s">
        <v>9632</v>
      </c>
      <c r="C1069" s="1" t="s">
        <v>9139</v>
      </c>
      <c r="D1069" s="1" t="s">
        <v>1432</v>
      </c>
      <c r="E1069" s="1" t="s">
        <v>9633</v>
      </c>
      <c r="F1069" s="2">
        <v>0.34</v>
      </c>
      <c r="G1069" s="1">
        <v>4.0</v>
      </c>
      <c r="H1069" s="3">
        <v>2446.0</v>
      </c>
      <c r="I1069" s="1" t="s">
        <v>9634</v>
      </c>
      <c r="J1069" s="1" t="s">
        <v>9635</v>
      </c>
      <c r="K1069" s="1" t="s">
        <v>9636</v>
      </c>
      <c r="L1069" s="1" t="s">
        <v>9637</v>
      </c>
      <c r="M1069" s="1" t="s">
        <v>9638</v>
      </c>
      <c r="N1069" s="1" t="s">
        <v>9639</v>
      </c>
      <c r="O1069" s="4" t="s">
        <v>9640</v>
      </c>
      <c r="P1069" s="4" t="s">
        <v>9641</v>
      </c>
    </row>
    <row r="1070">
      <c r="A1070" s="1" t="s">
        <v>9642</v>
      </c>
      <c r="B1070" s="1" t="s">
        <v>9643</v>
      </c>
      <c r="C1070" s="1" t="s">
        <v>9305</v>
      </c>
      <c r="D1070" s="1" t="s">
        <v>4896</v>
      </c>
      <c r="E1070" s="1" t="s">
        <v>9644</v>
      </c>
      <c r="F1070" s="2">
        <v>0.4</v>
      </c>
      <c r="G1070" s="1">
        <v>3.9</v>
      </c>
      <c r="H1070" s="3">
        <v>25340.0</v>
      </c>
      <c r="I1070" s="1" t="s">
        <v>9645</v>
      </c>
      <c r="J1070" s="1" t="s">
        <v>9646</v>
      </c>
      <c r="K1070" s="1" t="s">
        <v>9647</v>
      </c>
      <c r="L1070" s="1" t="s">
        <v>9648</v>
      </c>
      <c r="M1070" s="1" t="s">
        <v>9649</v>
      </c>
      <c r="N1070" s="1" t="s">
        <v>9650</v>
      </c>
      <c r="O1070" s="4" t="s">
        <v>9651</v>
      </c>
      <c r="P1070" s="4" t="s">
        <v>9652</v>
      </c>
    </row>
    <row r="1071">
      <c r="A1071" s="1" t="s">
        <v>9653</v>
      </c>
      <c r="B1071" s="1" t="s">
        <v>9654</v>
      </c>
      <c r="C1071" s="1" t="s">
        <v>9655</v>
      </c>
      <c r="D1071" s="1" t="s">
        <v>1825</v>
      </c>
      <c r="E1071" s="1" t="s">
        <v>114</v>
      </c>
      <c r="F1071" s="2">
        <v>0.62</v>
      </c>
      <c r="G1071" s="1">
        <v>4.3</v>
      </c>
      <c r="H1071" s="3">
        <v>3096.0</v>
      </c>
      <c r="I1071" s="1" t="s">
        <v>9656</v>
      </c>
      <c r="J1071" s="1" t="s">
        <v>9657</v>
      </c>
      <c r="K1071" s="1" t="s">
        <v>9658</v>
      </c>
      <c r="L1071" s="1" t="s">
        <v>9659</v>
      </c>
      <c r="M1071" s="1" t="s">
        <v>9660</v>
      </c>
      <c r="N1071" s="1" t="s">
        <v>9661</v>
      </c>
      <c r="O1071" s="4" t="s">
        <v>9662</v>
      </c>
      <c r="P1071" s="4" t="s">
        <v>9663</v>
      </c>
    </row>
    <row r="1072">
      <c r="A1072" s="1" t="s">
        <v>9664</v>
      </c>
      <c r="B1072" s="1" t="s">
        <v>9665</v>
      </c>
      <c r="C1072" s="1" t="s">
        <v>9139</v>
      </c>
      <c r="D1072" s="1" t="s">
        <v>20</v>
      </c>
      <c r="E1072" s="1" t="s">
        <v>4773</v>
      </c>
      <c r="F1072" s="2">
        <v>0.54</v>
      </c>
      <c r="G1072" s="1">
        <v>3.8</v>
      </c>
      <c r="H1072" s="1">
        <v>4.0</v>
      </c>
      <c r="I1072" s="1" t="s">
        <v>9666</v>
      </c>
      <c r="J1072" s="1" t="s">
        <v>9667</v>
      </c>
      <c r="K1072" s="1" t="s">
        <v>9668</v>
      </c>
      <c r="L1072" s="1" t="s">
        <v>9669</v>
      </c>
      <c r="M1072" s="1" t="s">
        <v>9670</v>
      </c>
      <c r="N1072" s="1" t="s">
        <v>9671</v>
      </c>
      <c r="O1072" s="4" t="s">
        <v>9672</v>
      </c>
      <c r="P1072" s="4" t="s">
        <v>9673</v>
      </c>
    </row>
    <row r="1073">
      <c r="A1073" s="1" t="s">
        <v>9674</v>
      </c>
      <c r="B1073" s="1" t="s">
        <v>9675</v>
      </c>
      <c r="C1073" s="1" t="s">
        <v>9364</v>
      </c>
      <c r="D1073" s="1" t="s">
        <v>1432</v>
      </c>
      <c r="E1073" s="1" t="s">
        <v>888</v>
      </c>
      <c r="F1073" s="2">
        <v>0.42</v>
      </c>
      <c r="G1073" s="1">
        <v>4.0</v>
      </c>
      <c r="H1073" s="1">
        <v>119.0</v>
      </c>
      <c r="I1073" s="1" t="s">
        <v>9676</v>
      </c>
      <c r="J1073" s="1" t="s">
        <v>9677</v>
      </c>
      <c r="K1073" s="1" t="s">
        <v>9678</v>
      </c>
      <c r="L1073" s="1" t="s">
        <v>9679</v>
      </c>
      <c r="M1073" s="1" t="s">
        <v>9680</v>
      </c>
      <c r="N1073" s="1" t="s">
        <v>9681</v>
      </c>
      <c r="O1073" s="4" t="s">
        <v>9682</v>
      </c>
      <c r="P1073" s="4" t="s">
        <v>9683</v>
      </c>
    </row>
    <row r="1074">
      <c r="A1074" s="1" t="s">
        <v>9684</v>
      </c>
      <c r="B1074" s="1" t="s">
        <v>9685</v>
      </c>
      <c r="C1074" s="1" t="s">
        <v>9686</v>
      </c>
      <c r="D1074" s="1" t="s">
        <v>888</v>
      </c>
      <c r="E1074" s="1" t="s">
        <v>888</v>
      </c>
      <c r="F1074" s="2">
        <v>0.0</v>
      </c>
      <c r="G1074" s="1">
        <v>4.2</v>
      </c>
      <c r="H1074" s="3">
        <v>40106.0</v>
      </c>
      <c r="I1074" s="1" t="s">
        <v>9687</v>
      </c>
      <c r="J1074" s="1" t="s">
        <v>9688</v>
      </c>
      <c r="K1074" s="1" t="s">
        <v>9689</v>
      </c>
      <c r="L1074" s="1" t="s">
        <v>9690</v>
      </c>
      <c r="M1074" s="1" t="s">
        <v>9691</v>
      </c>
      <c r="N1074" s="1" t="s">
        <v>9692</v>
      </c>
      <c r="O1074" s="4" t="s">
        <v>9693</v>
      </c>
      <c r="P1074" s="4" t="s">
        <v>9694</v>
      </c>
    </row>
    <row r="1075">
      <c r="A1075" s="1" t="s">
        <v>9695</v>
      </c>
      <c r="B1075" s="1" t="s">
        <v>9696</v>
      </c>
      <c r="C1075" s="1" t="s">
        <v>9293</v>
      </c>
      <c r="D1075" s="1" t="s">
        <v>1894</v>
      </c>
      <c r="E1075" s="1" t="s">
        <v>8860</v>
      </c>
      <c r="F1075" s="2">
        <v>0.5</v>
      </c>
      <c r="G1075" s="1">
        <v>4.2</v>
      </c>
      <c r="H1075" s="3">
        <v>13029.0</v>
      </c>
      <c r="I1075" s="1" t="s">
        <v>9697</v>
      </c>
      <c r="J1075" s="1" t="s">
        <v>9698</v>
      </c>
      <c r="K1075" s="1" t="s">
        <v>9699</v>
      </c>
      <c r="L1075" s="1" t="s">
        <v>9700</v>
      </c>
      <c r="M1075" s="1" t="s">
        <v>9701</v>
      </c>
      <c r="N1075" s="1" t="s">
        <v>9702</v>
      </c>
      <c r="O1075" s="4" t="s">
        <v>9703</v>
      </c>
      <c r="P1075" s="4" t="s">
        <v>9704</v>
      </c>
    </row>
    <row r="1076">
      <c r="A1076" s="1" t="s">
        <v>9705</v>
      </c>
      <c r="B1076" s="1" t="s">
        <v>9706</v>
      </c>
      <c r="C1076" s="1" t="s">
        <v>9151</v>
      </c>
      <c r="D1076" s="1" t="s">
        <v>163</v>
      </c>
      <c r="E1076" s="1" t="s">
        <v>6587</v>
      </c>
      <c r="F1076" s="2">
        <v>0.55</v>
      </c>
      <c r="G1076" s="1">
        <v>3.6</v>
      </c>
      <c r="H1076" s="1">
        <v>291.0</v>
      </c>
      <c r="I1076" s="1" t="s">
        <v>9707</v>
      </c>
      <c r="J1076" s="1" t="s">
        <v>9708</v>
      </c>
      <c r="K1076" s="1" t="s">
        <v>9709</v>
      </c>
      <c r="L1076" s="1" t="s">
        <v>9710</v>
      </c>
      <c r="M1076" s="1" t="s">
        <v>9711</v>
      </c>
      <c r="N1076" s="1" t="s">
        <v>9712</v>
      </c>
      <c r="O1076" s="4" t="s">
        <v>9713</v>
      </c>
      <c r="P1076" s="4" t="s">
        <v>9714</v>
      </c>
    </row>
    <row r="1077">
      <c r="A1077" s="1" t="s">
        <v>9715</v>
      </c>
      <c r="B1077" s="1" t="s">
        <v>9716</v>
      </c>
      <c r="C1077" s="1" t="s">
        <v>9293</v>
      </c>
      <c r="D1077" s="1" t="s">
        <v>9717</v>
      </c>
      <c r="E1077" s="1" t="s">
        <v>9542</v>
      </c>
      <c r="F1077" s="2">
        <v>0.14</v>
      </c>
      <c r="G1077" s="1">
        <v>4.3</v>
      </c>
      <c r="H1077" s="3">
        <v>15453.0</v>
      </c>
      <c r="I1077" s="1" t="s">
        <v>9718</v>
      </c>
      <c r="J1077" s="1" t="s">
        <v>9719</v>
      </c>
      <c r="K1077" s="1" t="s">
        <v>9720</v>
      </c>
      <c r="L1077" s="1" t="s">
        <v>9721</v>
      </c>
      <c r="M1077" s="1" t="s">
        <v>9722</v>
      </c>
      <c r="N1077" s="1" t="s">
        <v>9723</v>
      </c>
      <c r="O1077" s="4" t="s">
        <v>9724</v>
      </c>
      <c r="P1077" s="4" t="s">
        <v>9725</v>
      </c>
    </row>
    <row r="1078">
      <c r="A1078" s="1" t="s">
        <v>9726</v>
      </c>
      <c r="B1078" s="1" t="s">
        <v>9727</v>
      </c>
      <c r="C1078" s="1" t="s">
        <v>9162</v>
      </c>
      <c r="D1078" s="1" t="s">
        <v>20</v>
      </c>
      <c r="E1078" s="1" t="s">
        <v>324</v>
      </c>
      <c r="F1078" s="2">
        <v>0.45</v>
      </c>
      <c r="G1078" s="1">
        <v>4.0</v>
      </c>
      <c r="H1078" s="1">
        <v>604.0</v>
      </c>
      <c r="I1078" s="1" t="s">
        <v>9728</v>
      </c>
      <c r="J1078" s="1" t="s">
        <v>9729</v>
      </c>
      <c r="K1078" s="1" t="s">
        <v>9730</v>
      </c>
      <c r="L1078" s="1" t="s">
        <v>9731</v>
      </c>
      <c r="M1078" s="1" t="s">
        <v>9732</v>
      </c>
      <c r="N1078" s="1" t="s">
        <v>9733</v>
      </c>
      <c r="O1078" s="4" t="s">
        <v>9734</v>
      </c>
      <c r="P1078" s="4" t="s">
        <v>9735</v>
      </c>
    </row>
    <row r="1079">
      <c r="A1079" s="1" t="s">
        <v>9736</v>
      </c>
      <c r="B1079" s="1" t="s">
        <v>9737</v>
      </c>
      <c r="C1079" s="1" t="s">
        <v>9293</v>
      </c>
      <c r="D1079" s="1" t="s">
        <v>8365</v>
      </c>
      <c r="E1079" s="1" t="s">
        <v>9738</v>
      </c>
      <c r="F1079" s="2">
        <v>0.11</v>
      </c>
      <c r="G1079" s="1">
        <v>4.2</v>
      </c>
      <c r="H1079" s="3">
        <v>46647.0</v>
      </c>
      <c r="I1079" s="1" t="s">
        <v>9739</v>
      </c>
      <c r="J1079" s="1" t="s">
        <v>9740</v>
      </c>
      <c r="K1079" s="1" t="s">
        <v>9741</v>
      </c>
      <c r="L1079" s="1" t="s">
        <v>9742</v>
      </c>
      <c r="M1079" s="1" t="s">
        <v>9743</v>
      </c>
      <c r="N1079" s="1" t="s">
        <v>9744</v>
      </c>
      <c r="O1079" s="4" t="s">
        <v>9745</v>
      </c>
      <c r="P1079" s="4" t="s">
        <v>9746</v>
      </c>
    </row>
    <row r="1080">
      <c r="A1080" s="1" t="s">
        <v>9747</v>
      </c>
      <c r="B1080" s="1" t="s">
        <v>9748</v>
      </c>
      <c r="C1080" s="1" t="s">
        <v>9375</v>
      </c>
      <c r="D1080" s="1" t="s">
        <v>6254</v>
      </c>
      <c r="E1080" s="1" t="s">
        <v>9749</v>
      </c>
      <c r="F1080" s="2">
        <v>0.59</v>
      </c>
      <c r="G1080" s="1">
        <v>4.1</v>
      </c>
      <c r="H1080" s="3">
        <v>3233.0</v>
      </c>
      <c r="I1080" s="1" t="s">
        <v>9750</v>
      </c>
      <c r="J1080" s="1" t="s">
        <v>9751</v>
      </c>
      <c r="K1080" s="1" t="s">
        <v>9752</v>
      </c>
      <c r="L1080" s="1" t="s">
        <v>9753</v>
      </c>
      <c r="M1080" s="1" t="s">
        <v>9754</v>
      </c>
      <c r="N1080" s="1" t="s">
        <v>9755</v>
      </c>
      <c r="O1080" s="4" t="s">
        <v>9756</v>
      </c>
      <c r="P1080" s="4" t="s">
        <v>9757</v>
      </c>
    </row>
    <row r="1081">
      <c r="A1081" s="1" t="s">
        <v>9758</v>
      </c>
      <c r="B1081" s="1" t="s">
        <v>9759</v>
      </c>
      <c r="C1081" s="1" t="s">
        <v>9507</v>
      </c>
      <c r="D1081" s="1" t="s">
        <v>9760</v>
      </c>
      <c r="E1081" s="1" t="s">
        <v>9761</v>
      </c>
      <c r="F1081" s="2">
        <v>0.24</v>
      </c>
      <c r="G1081" s="1">
        <v>4.0</v>
      </c>
      <c r="H1081" s="3">
        <v>1282.0</v>
      </c>
      <c r="I1081" s="1" t="s">
        <v>9762</v>
      </c>
      <c r="J1081" s="1" t="s">
        <v>9763</v>
      </c>
      <c r="K1081" s="1" t="s">
        <v>9764</v>
      </c>
      <c r="L1081" s="1" t="s">
        <v>9765</v>
      </c>
      <c r="M1081" s="1" t="s">
        <v>9766</v>
      </c>
      <c r="N1081" s="1" t="s">
        <v>9767</v>
      </c>
      <c r="O1081" s="4" t="s">
        <v>9768</v>
      </c>
      <c r="P1081" s="4" t="s">
        <v>9769</v>
      </c>
    </row>
    <row r="1082">
      <c r="A1082" s="1" t="s">
        <v>9770</v>
      </c>
      <c r="B1082" s="1" t="s">
        <v>9771</v>
      </c>
      <c r="C1082" s="1" t="s">
        <v>9139</v>
      </c>
      <c r="D1082" s="1" t="s">
        <v>142</v>
      </c>
      <c r="E1082" s="1" t="s">
        <v>4536</v>
      </c>
      <c r="F1082" s="2">
        <v>0.6</v>
      </c>
      <c r="G1082" s="1">
        <v>4.3</v>
      </c>
      <c r="H1082" s="1">
        <v>70.0</v>
      </c>
      <c r="I1082" s="1" t="s">
        <v>9772</v>
      </c>
      <c r="J1082" s="1" t="s">
        <v>9773</v>
      </c>
      <c r="K1082" s="1" t="s">
        <v>9774</v>
      </c>
      <c r="L1082" s="1" t="s">
        <v>9775</v>
      </c>
      <c r="M1082" s="1" t="s">
        <v>9776</v>
      </c>
      <c r="N1082" s="1" t="s">
        <v>9777</v>
      </c>
      <c r="O1082" s="4" t="s">
        <v>9778</v>
      </c>
      <c r="P1082" s="4" t="s">
        <v>9779</v>
      </c>
    </row>
    <row r="1083">
      <c r="A1083" s="1" t="s">
        <v>9780</v>
      </c>
      <c r="B1083" s="1" t="s">
        <v>9781</v>
      </c>
      <c r="C1083" s="1" t="s">
        <v>9553</v>
      </c>
      <c r="D1083" s="1" t="s">
        <v>2999</v>
      </c>
      <c r="E1083" s="1" t="s">
        <v>9555</v>
      </c>
      <c r="F1083" s="2">
        <v>0.46</v>
      </c>
      <c r="G1083" s="1">
        <v>4.0</v>
      </c>
      <c r="H1083" s="3">
        <v>26164.0</v>
      </c>
      <c r="I1083" s="1" t="s">
        <v>9782</v>
      </c>
      <c r="J1083" s="1" t="s">
        <v>9783</v>
      </c>
      <c r="K1083" s="1" t="s">
        <v>9784</v>
      </c>
      <c r="L1083" s="1" t="s">
        <v>9785</v>
      </c>
      <c r="M1083" s="1" t="s">
        <v>9786</v>
      </c>
      <c r="N1083" s="1" t="s">
        <v>9787</v>
      </c>
      <c r="O1083" s="4" t="s">
        <v>9788</v>
      </c>
      <c r="P1083" s="4" t="s">
        <v>9789</v>
      </c>
    </row>
    <row r="1084">
      <c r="A1084" s="1" t="s">
        <v>9790</v>
      </c>
      <c r="B1084" s="1" t="s">
        <v>9791</v>
      </c>
      <c r="C1084" s="1" t="s">
        <v>9293</v>
      </c>
      <c r="D1084" s="1" t="s">
        <v>378</v>
      </c>
      <c r="E1084" s="1" t="s">
        <v>7824</v>
      </c>
      <c r="F1084" s="2">
        <v>0.39</v>
      </c>
      <c r="G1084" s="1">
        <v>3.9</v>
      </c>
      <c r="H1084" s="3">
        <v>16166.0</v>
      </c>
      <c r="I1084" s="1" t="s">
        <v>9792</v>
      </c>
      <c r="J1084" s="1" t="s">
        <v>9793</v>
      </c>
      <c r="K1084" s="1" t="s">
        <v>9794</v>
      </c>
      <c r="L1084" s="1" t="s">
        <v>9795</v>
      </c>
      <c r="M1084" s="1" t="s">
        <v>9796</v>
      </c>
      <c r="N1084" s="1" t="s">
        <v>9797</v>
      </c>
      <c r="O1084" s="4" t="s">
        <v>9798</v>
      </c>
      <c r="P1084" s="4" t="s">
        <v>9799</v>
      </c>
    </row>
    <row r="1085">
      <c r="A1085" s="1" t="s">
        <v>9800</v>
      </c>
      <c r="B1085" s="1" t="s">
        <v>9801</v>
      </c>
      <c r="C1085" s="1" t="s">
        <v>9364</v>
      </c>
      <c r="D1085" s="1" t="s">
        <v>1432</v>
      </c>
      <c r="E1085" s="1" t="s">
        <v>9802</v>
      </c>
      <c r="F1085" s="2">
        <v>0.33</v>
      </c>
      <c r="G1085" s="1">
        <v>4.2</v>
      </c>
      <c r="H1085" s="3">
        <v>35693.0</v>
      </c>
      <c r="I1085" s="1" t="s">
        <v>9803</v>
      </c>
      <c r="J1085" s="1" t="s">
        <v>9804</v>
      </c>
      <c r="K1085" s="1" t="s">
        <v>9805</v>
      </c>
      <c r="L1085" s="1" t="s">
        <v>9806</v>
      </c>
      <c r="M1085" s="1" t="s">
        <v>9807</v>
      </c>
      <c r="N1085" s="1" t="s">
        <v>9808</v>
      </c>
      <c r="O1085" s="4" t="s">
        <v>9809</v>
      </c>
      <c r="P1085" s="4" t="s">
        <v>9810</v>
      </c>
    </row>
    <row r="1086">
      <c r="A1086" s="1" t="s">
        <v>9811</v>
      </c>
      <c r="B1086" s="1" t="s">
        <v>9812</v>
      </c>
      <c r="C1086" s="1" t="s">
        <v>9375</v>
      </c>
      <c r="D1086" s="1" t="s">
        <v>9813</v>
      </c>
      <c r="E1086" s="1" t="s">
        <v>9814</v>
      </c>
      <c r="F1086" s="2">
        <v>0.4</v>
      </c>
      <c r="G1086" s="1">
        <v>4.1</v>
      </c>
      <c r="H1086" s="3">
        <v>14391.0</v>
      </c>
      <c r="I1086" s="1" t="s">
        <v>9815</v>
      </c>
      <c r="J1086" s="1" t="s">
        <v>9816</v>
      </c>
      <c r="K1086" s="1" t="s">
        <v>9817</v>
      </c>
      <c r="L1086" s="1" t="s">
        <v>9818</v>
      </c>
      <c r="M1086" s="1" t="s">
        <v>9819</v>
      </c>
      <c r="N1086" s="1" t="s">
        <v>9820</v>
      </c>
      <c r="O1086" s="4" t="s">
        <v>9821</v>
      </c>
      <c r="P1086" s="4" t="s">
        <v>9822</v>
      </c>
    </row>
    <row r="1087">
      <c r="A1087" s="1" t="s">
        <v>9823</v>
      </c>
      <c r="B1087" s="1" t="s">
        <v>9824</v>
      </c>
      <c r="C1087" s="1" t="s">
        <v>9825</v>
      </c>
      <c r="D1087" s="1" t="s">
        <v>9826</v>
      </c>
      <c r="E1087" s="1" t="s">
        <v>7125</v>
      </c>
      <c r="F1087" s="2">
        <v>0.27</v>
      </c>
      <c r="G1087" s="1">
        <v>4.4</v>
      </c>
      <c r="H1087" s="3">
        <v>7946.0</v>
      </c>
      <c r="I1087" s="1" t="s">
        <v>9827</v>
      </c>
      <c r="J1087" s="1" t="s">
        <v>9828</v>
      </c>
      <c r="K1087" s="1" t="s">
        <v>9829</v>
      </c>
      <c r="L1087" s="1" t="s">
        <v>9830</v>
      </c>
      <c r="M1087" s="1" t="s">
        <v>9831</v>
      </c>
      <c r="N1087" s="1" t="s">
        <v>9832</v>
      </c>
      <c r="O1087" s="4" t="s">
        <v>9833</v>
      </c>
      <c r="P1087" s="4" t="s">
        <v>9834</v>
      </c>
    </row>
    <row r="1088">
      <c r="A1088" s="1" t="s">
        <v>9835</v>
      </c>
      <c r="B1088" s="1" t="s">
        <v>9836</v>
      </c>
      <c r="C1088" s="1" t="s">
        <v>9364</v>
      </c>
      <c r="D1088" s="1" t="s">
        <v>547</v>
      </c>
      <c r="E1088" s="1" t="s">
        <v>407</v>
      </c>
      <c r="F1088" s="2">
        <v>0.37</v>
      </c>
      <c r="G1088" s="1">
        <v>4.0</v>
      </c>
      <c r="H1088" s="3">
        <v>1765.0</v>
      </c>
      <c r="I1088" s="1" t="s">
        <v>9837</v>
      </c>
      <c r="J1088" s="1" t="s">
        <v>9838</v>
      </c>
      <c r="K1088" s="1" t="s">
        <v>9839</v>
      </c>
      <c r="L1088" s="1" t="s">
        <v>9840</v>
      </c>
      <c r="M1088" s="1" t="s">
        <v>9841</v>
      </c>
      <c r="N1088" s="1" t="s">
        <v>9842</v>
      </c>
      <c r="O1088" s="4" t="s">
        <v>9843</v>
      </c>
      <c r="P1088" s="4" t="s">
        <v>9844</v>
      </c>
    </row>
    <row r="1089">
      <c r="A1089" s="1" t="s">
        <v>9845</v>
      </c>
      <c r="B1089" s="1" t="s">
        <v>9846</v>
      </c>
      <c r="C1089" s="1" t="s">
        <v>9305</v>
      </c>
      <c r="D1089" s="1" t="s">
        <v>9847</v>
      </c>
      <c r="E1089" s="1" t="s">
        <v>9848</v>
      </c>
      <c r="F1089" s="2">
        <v>0.48</v>
      </c>
      <c r="G1089" s="1">
        <v>3.8</v>
      </c>
      <c r="H1089" s="3">
        <v>14062.0</v>
      </c>
      <c r="I1089" s="1" t="s">
        <v>9849</v>
      </c>
      <c r="J1089" s="1" t="s">
        <v>9850</v>
      </c>
      <c r="K1089" s="1" t="s">
        <v>9851</v>
      </c>
      <c r="L1089" s="1" t="s">
        <v>9852</v>
      </c>
      <c r="M1089" s="1" t="s">
        <v>9853</v>
      </c>
      <c r="N1089" s="1" t="s">
        <v>9854</v>
      </c>
      <c r="O1089" s="4" t="s">
        <v>9855</v>
      </c>
      <c r="P1089" s="4" t="s">
        <v>9856</v>
      </c>
    </row>
    <row r="1090">
      <c r="A1090" s="1" t="s">
        <v>9857</v>
      </c>
      <c r="B1090" s="1" t="s">
        <v>9858</v>
      </c>
      <c r="C1090" s="1" t="s">
        <v>9655</v>
      </c>
      <c r="D1090" s="1" t="s">
        <v>32</v>
      </c>
      <c r="E1090" s="1" t="s">
        <v>114</v>
      </c>
      <c r="F1090" s="2">
        <v>0.65</v>
      </c>
      <c r="G1090" s="1">
        <v>4.0</v>
      </c>
      <c r="H1090" s="3">
        <v>15646.0</v>
      </c>
      <c r="I1090" s="1" t="s">
        <v>9859</v>
      </c>
      <c r="J1090" s="1" t="s">
        <v>9860</v>
      </c>
      <c r="K1090" s="1" t="s">
        <v>9861</v>
      </c>
      <c r="L1090" s="1" t="s">
        <v>9862</v>
      </c>
      <c r="M1090" s="1" t="s">
        <v>9863</v>
      </c>
      <c r="N1090" s="1" t="s">
        <v>9864</v>
      </c>
      <c r="O1090" s="4" t="s">
        <v>9865</v>
      </c>
      <c r="P1090" s="4" t="s">
        <v>9866</v>
      </c>
    </row>
    <row r="1091">
      <c r="A1091" s="1" t="s">
        <v>9867</v>
      </c>
      <c r="B1091" s="1" t="s">
        <v>9868</v>
      </c>
      <c r="C1091" s="1" t="s">
        <v>9151</v>
      </c>
      <c r="D1091" s="1" t="s">
        <v>5925</v>
      </c>
      <c r="E1091" s="1" t="s">
        <v>1415</v>
      </c>
      <c r="F1091" s="2">
        <v>0.38</v>
      </c>
      <c r="G1091" s="1">
        <v>3.1</v>
      </c>
      <c r="H1091" s="1">
        <v>111.0</v>
      </c>
      <c r="I1091" s="1" t="s">
        <v>9869</v>
      </c>
      <c r="J1091" s="1" t="s">
        <v>9870</v>
      </c>
      <c r="K1091" s="1" t="s">
        <v>9871</v>
      </c>
      <c r="L1091" s="1" t="s">
        <v>9872</v>
      </c>
      <c r="M1091" s="1" t="s">
        <v>9873</v>
      </c>
      <c r="N1091" s="1" t="s">
        <v>9874</v>
      </c>
      <c r="O1091" s="4" t="s">
        <v>9875</v>
      </c>
      <c r="P1091" s="4" t="s">
        <v>9876</v>
      </c>
    </row>
    <row r="1092">
      <c r="A1092" s="1" t="s">
        <v>9877</v>
      </c>
      <c r="B1092" s="1" t="s">
        <v>9878</v>
      </c>
      <c r="C1092" s="1" t="s">
        <v>9879</v>
      </c>
      <c r="D1092" s="1" t="s">
        <v>142</v>
      </c>
      <c r="E1092" s="1" t="s">
        <v>1351</v>
      </c>
      <c r="F1092" s="2">
        <v>0.47</v>
      </c>
      <c r="G1092" s="1">
        <v>4.3</v>
      </c>
      <c r="H1092" s="3">
        <v>9695.0</v>
      </c>
      <c r="I1092" s="1" t="s">
        <v>9880</v>
      </c>
      <c r="J1092" s="1" t="s">
        <v>9881</v>
      </c>
      <c r="K1092" s="1" t="s">
        <v>9882</v>
      </c>
      <c r="L1092" s="1" t="s">
        <v>9883</v>
      </c>
      <c r="M1092" s="1" t="s">
        <v>9884</v>
      </c>
      <c r="N1092" s="1" t="s">
        <v>9885</v>
      </c>
      <c r="O1092" s="4" t="s">
        <v>9886</v>
      </c>
      <c r="P1092" s="4" t="s">
        <v>9887</v>
      </c>
    </row>
    <row r="1093">
      <c r="A1093" s="1" t="s">
        <v>9888</v>
      </c>
      <c r="B1093" s="1" t="s">
        <v>9889</v>
      </c>
      <c r="C1093" s="1" t="s">
        <v>9375</v>
      </c>
      <c r="D1093" s="1" t="s">
        <v>2220</v>
      </c>
      <c r="E1093" s="1" t="s">
        <v>9890</v>
      </c>
      <c r="F1093" s="2">
        <v>0.48</v>
      </c>
      <c r="G1093" s="1">
        <v>4.2</v>
      </c>
      <c r="H1093" s="3">
        <v>1772.0</v>
      </c>
      <c r="I1093" s="1" t="s">
        <v>9891</v>
      </c>
      <c r="J1093" s="1" t="s">
        <v>9892</v>
      </c>
      <c r="K1093" s="1" t="s">
        <v>9893</v>
      </c>
      <c r="L1093" s="1" t="s">
        <v>9894</v>
      </c>
      <c r="M1093" s="1" t="s">
        <v>9895</v>
      </c>
      <c r="N1093" s="1" t="s">
        <v>9896</v>
      </c>
      <c r="O1093" s="4" t="s">
        <v>9897</v>
      </c>
      <c r="P1093" s="4" t="s">
        <v>9898</v>
      </c>
    </row>
    <row r="1094">
      <c r="A1094" s="1" t="s">
        <v>9899</v>
      </c>
      <c r="B1094" s="1" t="s">
        <v>9900</v>
      </c>
      <c r="C1094" s="1" t="s">
        <v>9305</v>
      </c>
      <c r="D1094" s="1" t="s">
        <v>577</v>
      </c>
      <c r="E1094" s="1" t="s">
        <v>9901</v>
      </c>
      <c r="F1094" s="2">
        <v>0.34</v>
      </c>
      <c r="G1094" s="1">
        <v>4.4</v>
      </c>
      <c r="H1094" s="3">
        <v>11499.0</v>
      </c>
      <c r="I1094" s="1" t="s">
        <v>9902</v>
      </c>
      <c r="J1094" s="1" t="s">
        <v>9903</v>
      </c>
      <c r="K1094" s="1" t="s">
        <v>9904</v>
      </c>
      <c r="L1094" s="1" t="s">
        <v>9905</v>
      </c>
      <c r="M1094" s="1" t="s">
        <v>9906</v>
      </c>
      <c r="N1094" s="1" t="s">
        <v>9907</v>
      </c>
      <c r="O1094" s="4" t="s">
        <v>9908</v>
      </c>
      <c r="P1094" s="4" t="s">
        <v>9909</v>
      </c>
    </row>
    <row r="1095">
      <c r="A1095" s="1" t="s">
        <v>9910</v>
      </c>
      <c r="B1095" s="1" t="s">
        <v>9911</v>
      </c>
      <c r="C1095" s="1" t="s">
        <v>9173</v>
      </c>
      <c r="D1095" s="1" t="s">
        <v>142</v>
      </c>
      <c r="E1095" s="1" t="s">
        <v>324</v>
      </c>
      <c r="F1095" s="2">
        <v>0.6</v>
      </c>
      <c r="G1095" s="1">
        <v>4.1</v>
      </c>
      <c r="H1095" s="3">
        <v>2162.0</v>
      </c>
      <c r="I1095" s="1" t="s">
        <v>9912</v>
      </c>
      <c r="J1095" s="1" t="s">
        <v>9913</v>
      </c>
      <c r="K1095" s="1" t="s">
        <v>9914</v>
      </c>
      <c r="L1095" s="1" t="s">
        <v>9915</v>
      </c>
      <c r="M1095" s="1" t="s">
        <v>9916</v>
      </c>
      <c r="N1095" s="1" t="s">
        <v>9917</v>
      </c>
      <c r="O1095" s="4" t="s">
        <v>9918</v>
      </c>
      <c r="P1095" s="4" t="s">
        <v>9919</v>
      </c>
    </row>
    <row r="1096">
      <c r="A1096" s="1" t="s">
        <v>9920</v>
      </c>
      <c r="B1096" s="1" t="s">
        <v>9921</v>
      </c>
      <c r="C1096" s="1" t="s">
        <v>9922</v>
      </c>
      <c r="D1096" s="1" t="s">
        <v>2396</v>
      </c>
      <c r="E1096" s="1" t="s">
        <v>2396</v>
      </c>
      <c r="F1096" s="2">
        <v>0.0</v>
      </c>
      <c r="G1096" s="1">
        <v>4.2</v>
      </c>
      <c r="H1096" s="3">
        <v>19621.0</v>
      </c>
      <c r="I1096" s="1" t="s">
        <v>9923</v>
      </c>
      <c r="J1096" s="1" t="s">
        <v>9924</v>
      </c>
      <c r="K1096" s="1" t="s">
        <v>9925</v>
      </c>
      <c r="L1096" s="1" t="s">
        <v>9926</v>
      </c>
      <c r="M1096" s="1" t="s">
        <v>9927</v>
      </c>
      <c r="N1096" s="1" t="s">
        <v>9928</v>
      </c>
      <c r="O1096" s="4" t="s">
        <v>9929</v>
      </c>
      <c r="P1096" s="4" t="s">
        <v>9930</v>
      </c>
    </row>
    <row r="1097">
      <c r="A1097" s="1" t="s">
        <v>9931</v>
      </c>
      <c r="B1097" s="1" t="s">
        <v>9932</v>
      </c>
      <c r="C1097" s="1" t="s">
        <v>9933</v>
      </c>
      <c r="D1097" s="1" t="s">
        <v>700</v>
      </c>
      <c r="E1097" s="1" t="s">
        <v>9934</v>
      </c>
      <c r="F1097" s="2">
        <v>0.44</v>
      </c>
      <c r="G1097" s="1">
        <v>4.1</v>
      </c>
      <c r="H1097" s="3">
        <v>19998.0</v>
      </c>
      <c r="I1097" s="1" t="s">
        <v>9935</v>
      </c>
      <c r="J1097" s="1" t="s">
        <v>9936</v>
      </c>
      <c r="K1097" s="1" t="s">
        <v>9937</v>
      </c>
      <c r="L1097" s="1" t="s">
        <v>9938</v>
      </c>
      <c r="M1097" s="1" t="s">
        <v>9939</v>
      </c>
      <c r="N1097" s="1" t="s">
        <v>9940</v>
      </c>
      <c r="O1097" s="4" t="s">
        <v>9941</v>
      </c>
      <c r="P1097" s="4" t="s">
        <v>9942</v>
      </c>
    </row>
    <row r="1098">
      <c r="A1098" s="1" t="s">
        <v>9943</v>
      </c>
      <c r="B1098" s="1" t="s">
        <v>9944</v>
      </c>
      <c r="C1098" s="1" t="s">
        <v>9495</v>
      </c>
      <c r="D1098" s="1" t="s">
        <v>9945</v>
      </c>
      <c r="E1098" s="1" t="s">
        <v>163</v>
      </c>
      <c r="F1098" s="2">
        <v>0.61</v>
      </c>
      <c r="G1098" s="1">
        <v>4.1</v>
      </c>
      <c r="H1098" s="3">
        <v>1051.0</v>
      </c>
      <c r="I1098" s="1" t="s">
        <v>9946</v>
      </c>
      <c r="J1098" s="1" t="s">
        <v>9947</v>
      </c>
      <c r="K1098" s="1" t="s">
        <v>9948</v>
      </c>
      <c r="L1098" s="1" t="s">
        <v>9949</v>
      </c>
      <c r="M1098" s="1" t="s">
        <v>9950</v>
      </c>
      <c r="N1098" s="1" t="s">
        <v>9951</v>
      </c>
      <c r="O1098" s="4" t="s">
        <v>9952</v>
      </c>
      <c r="P1098" s="4" t="s">
        <v>9953</v>
      </c>
    </row>
    <row r="1099">
      <c r="A1099" s="1" t="s">
        <v>9954</v>
      </c>
      <c r="B1099" s="1" t="s">
        <v>9955</v>
      </c>
      <c r="C1099" s="1" t="s">
        <v>9139</v>
      </c>
      <c r="D1099" s="1" t="s">
        <v>9956</v>
      </c>
      <c r="E1099" s="1" t="s">
        <v>9957</v>
      </c>
      <c r="F1099" s="2">
        <v>0.34</v>
      </c>
      <c r="G1099" s="1">
        <v>4.1</v>
      </c>
      <c r="H1099" s="3">
        <v>1716.0</v>
      </c>
      <c r="I1099" s="1" t="s">
        <v>9958</v>
      </c>
      <c r="J1099" s="1" t="s">
        <v>9959</v>
      </c>
      <c r="K1099" s="1" t="s">
        <v>9960</v>
      </c>
      <c r="L1099" s="1" t="s">
        <v>9961</v>
      </c>
      <c r="M1099" s="1" t="s">
        <v>9962</v>
      </c>
      <c r="N1099" s="1" t="s">
        <v>9963</v>
      </c>
      <c r="O1099" s="4" t="s">
        <v>9964</v>
      </c>
      <c r="P1099" s="4" t="s">
        <v>9965</v>
      </c>
    </row>
    <row r="1100">
      <c r="A1100" s="1" t="s">
        <v>9966</v>
      </c>
      <c r="B1100" s="1" t="s">
        <v>9967</v>
      </c>
      <c r="C1100" s="1" t="s">
        <v>9968</v>
      </c>
      <c r="D1100" s="1" t="s">
        <v>4750</v>
      </c>
      <c r="E1100" s="1" t="s">
        <v>4801</v>
      </c>
      <c r="F1100" s="2">
        <v>0.26</v>
      </c>
      <c r="G1100" s="1">
        <v>3.9</v>
      </c>
      <c r="H1100" s="3">
        <v>32931.0</v>
      </c>
      <c r="I1100" s="1" t="s">
        <v>9969</v>
      </c>
      <c r="J1100" s="1" t="s">
        <v>9970</v>
      </c>
      <c r="K1100" s="1" t="s">
        <v>9971</v>
      </c>
      <c r="L1100" s="1" t="s">
        <v>9972</v>
      </c>
      <c r="M1100" s="1" t="s">
        <v>9973</v>
      </c>
      <c r="N1100" s="1" t="s">
        <v>9974</v>
      </c>
      <c r="O1100" s="4" t="s">
        <v>9975</v>
      </c>
      <c r="P1100" s="4" t="s">
        <v>9976</v>
      </c>
    </row>
    <row r="1101">
      <c r="A1101" s="1" t="s">
        <v>9977</v>
      </c>
      <c r="B1101" s="1" t="s">
        <v>9978</v>
      </c>
      <c r="C1101" s="1" t="s">
        <v>9126</v>
      </c>
      <c r="D1101" s="1" t="s">
        <v>163</v>
      </c>
      <c r="E1101" s="1" t="s">
        <v>2186</v>
      </c>
      <c r="F1101" s="2">
        <v>0.28</v>
      </c>
      <c r="G1101" s="1">
        <v>3.9</v>
      </c>
      <c r="H1101" s="3">
        <v>17424.0</v>
      </c>
      <c r="I1101" s="1" t="s">
        <v>9979</v>
      </c>
      <c r="J1101" s="1" t="s">
        <v>9980</v>
      </c>
      <c r="K1101" s="1" t="s">
        <v>9981</v>
      </c>
      <c r="L1101" s="1" t="s">
        <v>9982</v>
      </c>
      <c r="M1101" s="1" t="s">
        <v>9983</v>
      </c>
      <c r="N1101" s="1" t="s">
        <v>9984</v>
      </c>
      <c r="O1101" s="4" t="s">
        <v>9985</v>
      </c>
      <c r="P1101" s="4" t="s">
        <v>9986</v>
      </c>
    </row>
    <row r="1102">
      <c r="A1102" s="1" t="s">
        <v>9987</v>
      </c>
      <c r="B1102" s="1" t="s">
        <v>9988</v>
      </c>
      <c r="C1102" s="1" t="s">
        <v>9329</v>
      </c>
      <c r="D1102" s="1" t="s">
        <v>1683</v>
      </c>
      <c r="E1102" s="1" t="s">
        <v>9555</v>
      </c>
      <c r="F1102" s="2">
        <v>0.5</v>
      </c>
      <c r="G1102" s="1">
        <v>3.8</v>
      </c>
      <c r="H1102" s="3">
        <v>1889.0</v>
      </c>
      <c r="I1102" s="1" t="s">
        <v>9989</v>
      </c>
      <c r="J1102" s="1" t="s">
        <v>9990</v>
      </c>
      <c r="K1102" s="1" t="s">
        <v>9991</v>
      </c>
      <c r="L1102" s="1" t="s">
        <v>9992</v>
      </c>
      <c r="M1102" s="1" t="s">
        <v>9993</v>
      </c>
      <c r="N1102" s="1" t="s">
        <v>9994</v>
      </c>
      <c r="O1102" s="4" t="s">
        <v>9995</v>
      </c>
      <c r="P1102" s="4" t="s">
        <v>9996</v>
      </c>
    </row>
    <row r="1103">
      <c r="A1103" s="1" t="s">
        <v>9997</v>
      </c>
      <c r="B1103" s="1" t="s">
        <v>9998</v>
      </c>
      <c r="C1103" s="1" t="s">
        <v>9316</v>
      </c>
      <c r="D1103" s="1" t="s">
        <v>8923</v>
      </c>
      <c r="E1103" s="1" t="s">
        <v>865</v>
      </c>
      <c r="F1103" s="2">
        <v>0.51</v>
      </c>
      <c r="G1103" s="1">
        <v>4.0</v>
      </c>
      <c r="H1103" s="3">
        <v>10324.0</v>
      </c>
      <c r="I1103" s="1" t="s">
        <v>9999</v>
      </c>
      <c r="J1103" s="1" t="s">
        <v>10000</v>
      </c>
      <c r="K1103" s="1" t="s">
        <v>10001</v>
      </c>
      <c r="L1103" s="1" t="s">
        <v>10002</v>
      </c>
      <c r="M1103" s="1" t="s">
        <v>10003</v>
      </c>
      <c r="N1103" s="1" t="s">
        <v>10004</v>
      </c>
      <c r="O1103" s="4" t="s">
        <v>10005</v>
      </c>
      <c r="P1103" s="4" t="s">
        <v>10006</v>
      </c>
    </row>
    <row r="1104">
      <c r="A1104" s="1" t="s">
        <v>10007</v>
      </c>
      <c r="B1104" s="1" t="s">
        <v>10008</v>
      </c>
      <c r="C1104" s="1" t="s">
        <v>9293</v>
      </c>
      <c r="D1104" s="1" t="s">
        <v>90</v>
      </c>
      <c r="E1104" s="1" t="s">
        <v>9294</v>
      </c>
      <c r="F1104" s="2">
        <v>0.2</v>
      </c>
      <c r="G1104" s="1">
        <v>4.2</v>
      </c>
      <c r="H1104" s="3">
        <v>5355.0</v>
      </c>
      <c r="I1104" s="1" t="s">
        <v>10009</v>
      </c>
      <c r="J1104" s="1" t="s">
        <v>10010</v>
      </c>
      <c r="K1104" s="1" t="s">
        <v>10011</v>
      </c>
      <c r="L1104" s="1" t="s">
        <v>10012</v>
      </c>
      <c r="M1104" s="1" t="s">
        <v>10013</v>
      </c>
      <c r="N1104" s="1" t="s">
        <v>10014</v>
      </c>
      <c r="O1104" s="4" t="s">
        <v>10015</v>
      </c>
      <c r="P1104" s="4" t="s">
        <v>10016</v>
      </c>
    </row>
    <row r="1105">
      <c r="A1105" s="1" t="s">
        <v>10017</v>
      </c>
      <c r="B1105" s="1" t="s">
        <v>10018</v>
      </c>
      <c r="C1105" s="1" t="s">
        <v>9449</v>
      </c>
      <c r="D1105" s="1" t="s">
        <v>10019</v>
      </c>
      <c r="E1105" s="1" t="s">
        <v>10020</v>
      </c>
      <c r="F1105" s="2">
        <v>0.36</v>
      </c>
      <c r="G1105" s="1">
        <v>4.1</v>
      </c>
      <c r="H1105" s="3">
        <v>3366.0</v>
      </c>
      <c r="I1105" s="1" t="s">
        <v>10021</v>
      </c>
      <c r="J1105" s="1" t="s">
        <v>10022</v>
      </c>
      <c r="K1105" s="1" t="s">
        <v>10023</v>
      </c>
      <c r="L1105" s="1" t="s">
        <v>10024</v>
      </c>
      <c r="M1105" s="1" t="s">
        <v>10025</v>
      </c>
      <c r="N1105" s="1" t="s">
        <v>10026</v>
      </c>
      <c r="O1105" s="4" t="s">
        <v>10027</v>
      </c>
      <c r="P1105" s="4" t="s">
        <v>10028</v>
      </c>
    </row>
    <row r="1106">
      <c r="A1106" s="1" t="s">
        <v>10029</v>
      </c>
      <c r="B1106" s="1" t="s">
        <v>10030</v>
      </c>
      <c r="C1106" s="1" t="s">
        <v>10031</v>
      </c>
      <c r="D1106" s="1" t="s">
        <v>10032</v>
      </c>
      <c r="E1106" s="1" t="s">
        <v>1831</v>
      </c>
      <c r="F1106" s="2">
        <v>0.47</v>
      </c>
      <c r="G1106" s="1">
        <v>4.3</v>
      </c>
      <c r="H1106" s="3">
        <v>1017.0</v>
      </c>
      <c r="I1106" s="1" t="s">
        <v>10033</v>
      </c>
      <c r="J1106" s="1" t="s">
        <v>10034</v>
      </c>
      <c r="K1106" s="1" t="s">
        <v>10035</v>
      </c>
      <c r="L1106" s="1" t="s">
        <v>10036</v>
      </c>
      <c r="M1106" s="1" t="s">
        <v>10037</v>
      </c>
      <c r="N1106" s="1" t="s">
        <v>10038</v>
      </c>
      <c r="O1106" s="4" t="s">
        <v>10039</v>
      </c>
      <c r="P1106" s="4" t="s">
        <v>10040</v>
      </c>
    </row>
    <row r="1107">
      <c r="A1107" s="1" t="s">
        <v>10041</v>
      </c>
      <c r="B1107" s="1" t="s">
        <v>10042</v>
      </c>
      <c r="C1107" s="1" t="s">
        <v>10043</v>
      </c>
      <c r="D1107" s="1" t="s">
        <v>8417</v>
      </c>
      <c r="E1107" s="1" t="s">
        <v>10044</v>
      </c>
      <c r="F1107" s="2">
        <v>0.14</v>
      </c>
      <c r="G1107" s="1">
        <v>3.7</v>
      </c>
      <c r="H1107" s="1">
        <v>787.0</v>
      </c>
      <c r="I1107" s="1" t="s">
        <v>10045</v>
      </c>
      <c r="J1107" s="1" t="s">
        <v>10046</v>
      </c>
      <c r="K1107" s="1" t="s">
        <v>10047</v>
      </c>
      <c r="L1107" s="1" t="s">
        <v>10048</v>
      </c>
      <c r="M1107" s="1" t="s">
        <v>10049</v>
      </c>
      <c r="N1107" s="1" t="s">
        <v>10050</v>
      </c>
      <c r="O1107" s="4" t="s">
        <v>10051</v>
      </c>
      <c r="P1107" s="4" t="s">
        <v>10052</v>
      </c>
    </row>
    <row r="1108">
      <c r="A1108" s="1" t="s">
        <v>10053</v>
      </c>
      <c r="B1108" s="1" t="s">
        <v>10054</v>
      </c>
      <c r="C1108" s="1" t="s">
        <v>9282</v>
      </c>
      <c r="D1108" s="1" t="s">
        <v>10055</v>
      </c>
      <c r="E1108" s="1" t="s">
        <v>163</v>
      </c>
      <c r="F1108" s="2">
        <v>0.16</v>
      </c>
      <c r="G1108" s="1">
        <v>4.2</v>
      </c>
      <c r="H1108" s="3">
        <v>18462.0</v>
      </c>
      <c r="I1108" s="1" t="s">
        <v>10056</v>
      </c>
      <c r="J1108" s="1" t="s">
        <v>10057</v>
      </c>
      <c r="K1108" s="1" t="s">
        <v>10058</v>
      </c>
      <c r="L1108" s="1" t="s">
        <v>10059</v>
      </c>
      <c r="M1108" s="1" t="s">
        <v>10060</v>
      </c>
      <c r="N1108" s="1" t="s">
        <v>10061</v>
      </c>
      <c r="O1108" s="4" t="s">
        <v>10062</v>
      </c>
      <c r="P1108" s="4" t="s">
        <v>10063</v>
      </c>
    </row>
    <row r="1109">
      <c r="A1109" s="1" t="s">
        <v>10064</v>
      </c>
      <c r="B1109" s="1" t="s">
        <v>10065</v>
      </c>
      <c r="C1109" s="1" t="s">
        <v>9655</v>
      </c>
      <c r="D1109" s="1" t="s">
        <v>10066</v>
      </c>
      <c r="E1109" s="1" t="s">
        <v>547</v>
      </c>
      <c r="F1109" s="2">
        <v>0.71</v>
      </c>
      <c r="G1109" s="1">
        <v>4.3</v>
      </c>
      <c r="H1109" s="1">
        <v>629.0</v>
      </c>
      <c r="I1109" s="1" t="s">
        <v>10067</v>
      </c>
      <c r="J1109" s="1" t="s">
        <v>10068</v>
      </c>
      <c r="K1109" s="1" t="s">
        <v>10069</v>
      </c>
      <c r="L1109" s="1" t="s">
        <v>10070</v>
      </c>
      <c r="M1109" s="1" t="s">
        <v>10071</v>
      </c>
      <c r="N1109" s="1" t="s">
        <v>10072</v>
      </c>
      <c r="O1109" s="4" t="s">
        <v>10073</v>
      </c>
      <c r="P1109" s="4" t="s">
        <v>10074</v>
      </c>
    </row>
    <row r="1110">
      <c r="A1110" s="1" t="s">
        <v>10075</v>
      </c>
      <c r="B1110" s="1" t="s">
        <v>10076</v>
      </c>
      <c r="C1110" s="1" t="s">
        <v>9173</v>
      </c>
      <c r="D1110" s="1" t="s">
        <v>20</v>
      </c>
      <c r="E1110" s="1" t="s">
        <v>43</v>
      </c>
      <c r="F1110" s="2">
        <v>0.42</v>
      </c>
      <c r="G1110" s="1">
        <v>4.3</v>
      </c>
      <c r="H1110" s="3">
        <v>15276.0</v>
      </c>
      <c r="I1110" s="1" t="s">
        <v>10077</v>
      </c>
      <c r="J1110" s="1" t="s">
        <v>10078</v>
      </c>
      <c r="K1110" s="1" t="s">
        <v>10079</v>
      </c>
      <c r="L1110" s="1" t="s">
        <v>10080</v>
      </c>
      <c r="M1110" s="1" t="s">
        <v>10081</v>
      </c>
      <c r="N1110" s="1" t="s">
        <v>10082</v>
      </c>
      <c r="O1110" s="4" t="s">
        <v>10083</v>
      </c>
      <c r="P1110" s="4" t="s">
        <v>10084</v>
      </c>
    </row>
    <row r="1111">
      <c r="A1111" s="1" t="s">
        <v>10085</v>
      </c>
      <c r="B1111" s="1" t="s">
        <v>10086</v>
      </c>
      <c r="C1111" s="1" t="s">
        <v>9483</v>
      </c>
      <c r="D1111" s="1" t="s">
        <v>10087</v>
      </c>
      <c r="E1111" s="1" t="s">
        <v>10088</v>
      </c>
      <c r="F1111" s="2">
        <v>0.24</v>
      </c>
      <c r="G1111" s="1">
        <v>4.4</v>
      </c>
      <c r="H1111" s="3">
        <v>2981.0</v>
      </c>
      <c r="I1111" s="1" t="s">
        <v>10089</v>
      </c>
      <c r="J1111" s="1" t="s">
        <v>10090</v>
      </c>
      <c r="K1111" s="1" t="s">
        <v>10091</v>
      </c>
      <c r="L1111" s="1" t="s">
        <v>10092</v>
      </c>
      <c r="M1111" s="1" t="s">
        <v>10093</v>
      </c>
      <c r="N1111" s="1" t="s">
        <v>10094</v>
      </c>
      <c r="O1111" s="4" t="s">
        <v>10095</v>
      </c>
      <c r="P1111" s="4" t="s">
        <v>10096</v>
      </c>
    </row>
    <row r="1112">
      <c r="A1112" s="1" t="s">
        <v>10097</v>
      </c>
      <c r="B1112" s="1" t="s">
        <v>10098</v>
      </c>
      <c r="C1112" s="1" t="s">
        <v>9126</v>
      </c>
      <c r="D1112" s="1" t="s">
        <v>7414</v>
      </c>
      <c r="E1112" s="1" t="s">
        <v>10099</v>
      </c>
      <c r="F1112" s="2">
        <v>0.23</v>
      </c>
      <c r="G1112" s="1">
        <v>3.8</v>
      </c>
      <c r="H1112" s="3">
        <v>2466.0</v>
      </c>
      <c r="I1112" s="1" t="s">
        <v>10100</v>
      </c>
      <c r="J1112" s="1" t="s">
        <v>10101</v>
      </c>
      <c r="K1112" s="1" t="s">
        <v>10102</v>
      </c>
      <c r="L1112" s="1" t="s">
        <v>10103</v>
      </c>
      <c r="M1112" s="1" t="s">
        <v>10104</v>
      </c>
      <c r="N1112" s="1" t="s">
        <v>10105</v>
      </c>
      <c r="O1112" s="4" t="s">
        <v>10106</v>
      </c>
      <c r="P1112" s="4" t="s">
        <v>10107</v>
      </c>
    </row>
    <row r="1113">
      <c r="A1113" s="1" t="s">
        <v>10108</v>
      </c>
      <c r="B1113" s="1" t="s">
        <v>10109</v>
      </c>
      <c r="C1113" s="1" t="s">
        <v>10110</v>
      </c>
      <c r="D1113" s="1" t="s">
        <v>10111</v>
      </c>
      <c r="E1113" s="1" t="s">
        <v>10111</v>
      </c>
      <c r="F1113" s="2">
        <v>0.0</v>
      </c>
      <c r="G1113" s="1">
        <v>4.5</v>
      </c>
      <c r="H1113" s="3">
        <v>7949.0</v>
      </c>
      <c r="I1113" s="1" t="s">
        <v>10112</v>
      </c>
      <c r="J1113" s="1" t="s">
        <v>10113</v>
      </c>
      <c r="K1113" s="1" t="s">
        <v>10114</v>
      </c>
      <c r="L1113" s="1" t="s">
        <v>10115</v>
      </c>
      <c r="M1113" s="1" t="s">
        <v>10116</v>
      </c>
      <c r="N1113" s="1" t="s">
        <v>10117</v>
      </c>
      <c r="O1113" s="4" t="s">
        <v>10118</v>
      </c>
      <c r="P1113" s="4" t="s">
        <v>10119</v>
      </c>
    </row>
    <row r="1114">
      <c r="A1114" s="1" t="s">
        <v>10120</v>
      </c>
      <c r="B1114" s="1" t="s">
        <v>10121</v>
      </c>
      <c r="C1114" s="1" t="s">
        <v>9139</v>
      </c>
      <c r="D1114" s="1" t="s">
        <v>10122</v>
      </c>
      <c r="E1114" s="1" t="s">
        <v>10123</v>
      </c>
      <c r="F1114" s="2">
        <v>0.35</v>
      </c>
      <c r="G1114" s="1">
        <v>3.8</v>
      </c>
      <c r="H1114" s="1">
        <v>95.0</v>
      </c>
      <c r="I1114" s="1" t="s">
        <v>10124</v>
      </c>
      <c r="J1114" s="1" t="s">
        <v>10125</v>
      </c>
      <c r="K1114" s="1" t="s">
        <v>10126</v>
      </c>
      <c r="L1114" s="1" t="s">
        <v>10127</v>
      </c>
      <c r="M1114" s="1" t="s">
        <v>10128</v>
      </c>
      <c r="N1114" s="1" t="s">
        <v>10129</v>
      </c>
      <c r="O1114" s="4" t="s">
        <v>10130</v>
      </c>
      <c r="P1114" s="4" t="s">
        <v>10131</v>
      </c>
    </row>
    <row r="1115">
      <c r="A1115" s="1" t="s">
        <v>10132</v>
      </c>
      <c r="B1115" s="1" t="s">
        <v>10133</v>
      </c>
      <c r="C1115" s="1" t="s">
        <v>10134</v>
      </c>
      <c r="D1115" s="1" t="s">
        <v>548</v>
      </c>
      <c r="E1115" s="1" t="s">
        <v>4762</v>
      </c>
      <c r="F1115" s="2">
        <v>0.26</v>
      </c>
      <c r="G1115" s="1">
        <v>3.8</v>
      </c>
      <c r="H1115" s="3">
        <v>1558.0</v>
      </c>
      <c r="I1115" s="1" t="s">
        <v>10135</v>
      </c>
      <c r="J1115" s="1" t="s">
        <v>10136</v>
      </c>
      <c r="K1115" s="1" t="s">
        <v>10137</v>
      </c>
      <c r="L1115" s="1" t="s">
        <v>10138</v>
      </c>
      <c r="M1115" s="1" t="s">
        <v>10139</v>
      </c>
      <c r="N1115" s="1" t="s">
        <v>10140</v>
      </c>
      <c r="O1115" s="4" t="s">
        <v>10141</v>
      </c>
      <c r="P1115" s="4" t="s">
        <v>10142</v>
      </c>
    </row>
    <row r="1116">
      <c r="A1116" s="1" t="s">
        <v>10143</v>
      </c>
      <c r="B1116" s="1" t="s">
        <v>10144</v>
      </c>
      <c r="C1116" s="1" t="s">
        <v>9305</v>
      </c>
      <c r="D1116" s="1" t="s">
        <v>10145</v>
      </c>
      <c r="E1116" s="1" t="s">
        <v>10146</v>
      </c>
      <c r="F1116" s="2">
        <v>0.14</v>
      </c>
      <c r="G1116" s="1">
        <v>4.1</v>
      </c>
      <c r="H1116" s="3">
        <v>26543.0</v>
      </c>
      <c r="I1116" s="1" t="s">
        <v>10147</v>
      </c>
      <c r="J1116" s="1" t="s">
        <v>10148</v>
      </c>
      <c r="K1116" s="1" t="s">
        <v>10149</v>
      </c>
      <c r="L1116" s="1" t="s">
        <v>10150</v>
      </c>
      <c r="M1116" s="1" t="s">
        <v>10151</v>
      </c>
      <c r="N1116" s="1" t="s">
        <v>10152</v>
      </c>
      <c r="O1116" s="4" t="s">
        <v>10153</v>
      </c>
      <c r="P1116" s="4" t="s">
        <v>10154</v>
      </c>
    </row>
    <row r="1117">
      <c r="A1117" s="1" t="s">
        <v>10155</v>
      </c>
      <c r="B1117" s="1" t="s">
        <v>10156</v>
      </c>
      <c r="C1117" s="1" t="s">
        <v>9495</v>
      </c>
      <c r="D1117" s="1" t="s">
        <v>10157</v>
      </c>
      <c r="E1117" s="1" t="s">
        <v>31</v>
      </c>
      <c r="F1117" s="2">
        <v>0.11</v>
      </c>
      <c r="G1117" s="1">
        <v>4.1</v>
      </c>
      <c r="H1117" s="3">
        <v>3688.0</v>
      </c>
      <c r="I1117" s="1" t="s">
        <v>10158</v>
      </c>
      <c r="J1117" s="1" t="s">
        <v>10159</v>
      </c>
      <c r="K1117" s="1" t="s">
        <v>10160</v>
      </c>
      <c r="L1117" s="1" t="s">
        <v>10161</v>
      </c>
      <c r="M1117" s="1" t="s">
        <v>10162</v>
      </c>
      <c r="N1117" s="1" t="s">
        <v>10163</v>
      </c>
      <c r="O1117" s="4" t="s">
        <v>10164</v>
      </c>
      <c r="P1117" s="4" t="s">
        <v>10165</v>
      </c>
    </row>
    <row r="1118">
      <c r="A1118" s="1" t="s">
        <v>10166</v>
      </c>
      <c r="B1118" s="1" t="s">
        <v>10167</v>
      </c>
      <c r="C1118" s="1" t="s">
        <v>9305</v>
      </c>
      <c r="D1118" s="1" t="s">
        <v>3433</v>
      </c>
      <c r="E1118" s="1" t="s">
        <v>1683</v>
      </c>
      <c r="F1118" s="2">
        <v>0.54</v>
      </c>
      <c r="G1118" s="1">
        <v>3.8</v>
      </c>
      <c r="H1118" s="3">
        <v>4383.0</v>
      </c>
      <c r="I1118" s="1" t="s">
        <v>10168</v>
      </c>
      <c r="J1118" s="1" t="s">
        <v>10169</v>
      </c>
      <c r="K1118" s="1" t="s">
        <v>10170</v>
      </c>
      <c r="L1118" s="1" t="s">
        <v>10171</v>
      </c>
      <c r="M1118" s="1" t="s">
        <v>10172</v>
      </c>
      <c r="N1118" s="1" t="s">
        <v>10173</v>
      </c>
      <c r="O1118" s="4" t="s">
        <v>10174</v>
      </c>
      <c r="P1118" s="4" t="s">
        <v>10175</v>
      </c>
    </row>
    <row r="1119">
      <c r="A1119" s="1" t="s">
        <v>10176</v>
      </c>
      <c r="B1119" s="1" t="s">
        <v>10177</v>
      </c>
      <c r="C1119" s="1" t="s">
        <v>10178</v>
      </c>
      <c r="D1119" s="1" t="s">
        <v>10179</v>
      </c>
      <c r="E1119" s="1" t="s">
        <v>90</v>
      </c>
      <c r="F1119" s="2">
        <v>0.51</v>
      </c>
      <c r="G1119" s="1">
        <v>3.3</v>
      </c>
      <c r="H1119" s="1">
        <v>478.0</v>
      </c>
      <c r="I1119" s="1" t="s">
        <v>10180</v>
      </c>
      <c r="J1119" s="1" t="s">
        <v>10181</v>
      </c>
      <c r="K1119" s="1" t="s">
        <v>10182</v>
      </c>
      <c r="L1119" s="1" t="s">
        <v>10183</v>
      </c>
      <c r="M1119" s="1" t="s">
        <v>10184</v>
      </c>
      <c r="N1119" s="1" t="s">
        <v>10185</v>
      </c>
      <c r="O1119" s="4" t="s">
        <v>10186</v>
      </c>
      <c r="P1119" s="4" t="s">
        <v>10187</v>
      </c>
    </row>
    <row r="1120">
      <c r="A1120" s="1" t="s">
        <v>10188</v>
      </c>
      <c r="B1120" s="1" t="s">
        <v>10189</v>
      </c>
      <c r="C1120" s="1" t="s">
        <v>9139</v>
      </c>
      <c r="D1120" s="1" t="s">
        <v>10190</v>
      </c>
      <c r="E1120" s="1" t="s">
        <v>4773</v>
      </c>
      <c r="F1120" s="2">
        <v>0.18</v>
      </c>
      <c r="G1120" s="1">
        <v>4.0</v>
      </c>
      <c r="H1120" s="1">
        <v>237.0</v>
      </c>
      <c r="I1120" s="1" t="s">
        <v>10191</v>
      </c>
      <c r="J1120" s="1" t="s">
        <v>10192</v>
      </c>
      <c r="K1120" s="1" t="s">
        <v>10193</v>
      </c>
      <c r="L1120" s="1" t="s">
        <v>10194</v>
      </c>
      <c r="M1120" s="1" t="s">
        <v>10195</v>
      </c>
      <c r="N1120" s="1" t="s">
        <v>10196</v>
      </c>
      <c r="O1120" s="4" t="s">
        <v>10197</v>
      </c>
      <c r="P1120" s="4" t="s">
        <v>10198</v>
      </c>
    </row>
    <row r="1121">
      <c r="A1121" s="1" t="s">
        <v>10199</v>
      </c>
      <c r="B1121" s="1" t="s">
        <v>10200</v>
      </c>
      <c r="C1121" s="1" t="s">
        <v>9162</v>
      </c>
      <c r="D1121" s="1" t="s">
        <v>10201</v>
      </c>
      <c r="E1121" s="1" t="s">
        <v>1432</v>
      </c>
      <c r="F1121" s="2">
        <v>0.57</v>
      </c>
      <c r="G1121" s="1">
        <v>4.6</v>
      </c>
      <c r="H1121" s="1">
        <v>124.0</v>
      </c>
      <c r="I1121" s="1" t="s">
        <v>10202</v>
      </c>
      <c r="J1121" s="1" t="s">
        <v>10203</v>
      </c>
      <c r="K1121" s="1" t="s">
        <v>10204</v>
      </c>
      <c r="L1121" s="1" t="s">
        <v>10205</v>
      </c>
      <c r="M1121" s="1" t="s">
        <v>10206</v>
      </c>
      <c r="N1121" s="1" t="s">
        <v>10207</v>
      </c>
      <c r="O1121" s="4" t="s">
        <v>10208</v>
      </c>
      <c r="P1121" s="4" t="s">
        <v>10209</v>
      </c>
    </row>
    <row r="1122">
      <c r="A1122" s="1" t="s">
        <v>10210</v>
      </c>
      <c r="B1122" s="1" t="s">
        <v>10211</v>
      </c>
      <c r="C1122" s="1" t="s">
        <v>9126</v>
      </c>
      <c r="D1122" s="1" t="s">
        <v>625</v>
      </c>
      <c r="E1122" s="1" t="s">
        <v>10212</v>
      </c>
      <c r="F1122" s="2">
        <v>0.16</v>
      </c>
      <c r="G1122" s="1">
        <v>3.9</v>
      </c>
      <c r="H1122" s="3">
        <v>14667.0</v>
      </c>
      <c r="I1122" s="1" t="s">
        <v>10213</v>
      </c>
      <c r="J1122" s="1" t="s">
        <v>10214</v>
      </c>
      <c r="K1122" s="1" t="s">
        <v>10215</v>
      </c>
      <c r="L1122" s="1" t="s">
        <v>10216</v>
      </c>
      <c r="M1122" s="1" t="s">
        <v>10217</v>
      </c>
      <c r="N1122" s="1" t="s">
        <v>10218</v>
      </c>
      <c r="O1122" s="4" t="s">
        <v>10219</v>
      </c>
      <c r="P1122" s="4" t="s">
        <v>10220</v>
      </c>
    </row>
    <row r="1123">
      <c r="A1123" s="1" t="s">
        <v>10221</v>
      </c>
      <c r="B1123" s="1" t="s">
        <v>10222</v>
      </c>
      <c r="C1123" s="1" t="s">
        <v>9162</v>
      </c>
      <c r="D1123" s="1" t="s">
        <v>7507</v>
      </c>
      <c r="E1123" s="1" t="s">
        <v>479</v>
      </c>
      <c r="F1123" s="2">
        <v>0.71</v>
      </c>
      <c r="G1123" s="1">
        <v>3.7</v>
      </c>
      <c r="H1123" s="1">
        <v>6.0</v>
      </c>
      <c r="I1123" s="1" t="s">
        <v>10223</v>
      </c>
      <c r="J1123" s="1" t="s">
        <v>10224</v>
      </c>
      <c r="K1123" s="1" t="s">
        <v>10225</v>
      </c>
      <c r="L1123" s="1" t="s">
        <v>10226</v>
      </c>
      <c r="M1123" s="1" t="s">
        <v>10227</v>
      </c>
      <c r="N1123" s="1" t="s">
        <v>10228</v>
      </c>
      <c r="O1123" s="4" t="s">
        <v>10229</v>
      </c>
      <c r="P1123" s="4" t="s">
        <v>10230</v>
      </c>
    </row>
    <row r="1124">
      <c r="A1124" s="1" t="s">
        <v>10231</v>
      </c>
      <c r="B1124" s="1" t="s">
        <v>10232</v>
      </c>
      <c r="C1124" s="1" t="s">
        <v>10110</v>
      </c>
      <c r="D1124" s="1" t="s">
        <v>20</v>
      </c>
      <c r="E1124" s="1" t="s">
        <v>6706</v>
      </c>
      <c r="F1124" s="2">
        <v>0.39</v>
      </c>
      <c r="G1124" s="1">
        <v>4.2</v>
      </c>
      <c r="H1124" s="3">
        <v>4244.0</v>
      </c>
      <c r="I1124" s="1" t="s">
        <v>10233</v>
      </c>
      <c r="J1124" s="1" t="s">
        <v>10234</v>
      </c>
      <c r="K1124" s="1" t="s">
        <v>10235</v>
      </c>
      <c r="L1124" s="1" t="s">
        <v>10236</v>
      </c>
      <c r="M1124" s="1" t="s">
        <v>10237</v>
      </c>
      <c r="N1124" s="1" t="s">
        <v>10238</v>
      </c>
      <c r="O1124" s="4" t="s">
        <v>10239</v>
      </c>
      <c r="P1124" s="4" t="s">
        <v>10240</v>
      </c>
    </row>
    <row r="1125">
      <c r="A1125" s="1" t="s">
        <v>10241</v>
      </c>
      <c r="B1125" s="1" t="s">
        <v>10242</v>
      </c>
      <c r="C1125" s="1" t="s">
        <v>9151</v>
      </c>
      <c r="D1125" s="1" t="s">
        <v>10243</v>
      </c>
      <c r="E1125" s="1" t="s">
        <v>617</v>
      </c>
      <c r="F1125" s="2">
        <v>0.4</v>
      </c>
      <c r="G1125" s="1">
        <v>4.1</v>
      </c>
      <c r="H1125" s="3">
        <v>1017.0</v>
      </c>
      <c r="I1125" s="1" t="s">
        <v>10244</v>
      </c>
      <c r="J1125" s="1" t="s">
        <v>10245</v>
      </c>
      <c r="K1125" s="1" t="s">
        <v>10246</v>
      </c>
      <c r="L1125" s="1" t="s">
        <v>10247</v>
      </c>
      <c r="M1125" s="1" t="s">
        <v>10248</v>
      </c>
      <c r="N1125" s="1" t="s">
        <v>10249</v>
      </c>
      <c r="O1125" s="4" t="s">
        <v>10250</v>
      </c>
      <c r="P1125" s="4" t="s">
        <v>10251</v>
      </c>
    </row>
    <row r="1126">
      <c r="A1126" s="1" t="s">
        <v>10252</v>
      </c>
      <c r="B1126" s="1" t="s">
        <v>10253</v>
      </c>
      <c r="C1126" s="1" t="s">
        <v>10254</v>
      </c>
      <c r="D1126" s="1" t="s">
        <v>114</v>
      </c>
      <c r="E1126" s="1" t="s">
        <v>2139</v>
      </c>
      <c r="F1126" s="2">
        <v>0.33</v>
      </c>
      <c r="G1126" s="1">
        <v>4.1</v>
      </c>
      <c r="H1126" s="3">
        <v>12999.0</v>
      </c>
      <c r="I1126" s="1" t="s">
        <v>10255</v>
      </c>
      <c r="J1126" s="1" t="s">
        <v>10256</v>
      </c>
      <c r="K1126" s="1" t="s">
        <v>10257</v>
      </c>
      <c r="L1126" s="1" t="s">
        <v>10258</v>
      </c>
      <c r="M1126" s="1" t="s">
        <v>10259</v>
      </c>
      <c r="N1126" s="1" t="s">
        <v>10260</v>
      </c>
      <c r="O1126" s="4" t="s">
        <v>10261</v>
      </c>
      <c r="P1126" s="4" t="s">
        <v>10262</v>
      </c>
    </row>
    <row r="1127">
      <c r="A1127" s="1" t="s">
        <v>10263</v>
      </c>
      <c r="B1127" s="1" t="s">
        <v>10264</v>
      </c>
      <c r="C1127" s="1" t="s">
        <v>9364</v>
      </c>
      <c r="D1127" s="1" t="s">
        <v>888</v>
      </c>
      <c r="E1127" s="1" t="s">
        <v>324</v>
      </c>
      <c r="F1127" s="2">
        <v>0.35</v>
      </c>
      <c r="G1127" s="1">
        <v>3.8</v>
      </c>
      <c r="H1127" s="1">
        <v>311.0</v>
      </c>
      <c r="I1127" s="1" t="s">
        <v>10265</v>
      </c>
      <c r="J1127" s="1" t="s">
        <v>10266</v>
      </c>
      <c r="K1127" s="1" t="s">
        <v>10267</v>
      </c>
      <c r="L1127" s="1" t="s">
        <v>10268</v>
      </c>
      <c r="M1127" s="1" t="s">
        <v>10269</v>
      </c>
      <c r="N1127" s="1" t="s">
        <v>10270</v>
      </c>
      <c r="O1127" s="4" t="s">
        <v>10271</v>
      </c>
      <c r="P1127" s="4" t="s">
        <v>10272</v>
      </c>
    </row>
    <row r="1128">
      <c r="A1128" s="1" t="s">
        <v>10273</v>
      </c>
      <c r="B1128" s="1" t="s">
        <v>10274</v>
      </c>
      <c r="C1128" s="1" t="s">
        <v>10275</v>
      </c>
      <c r="D1128" s="1" t="s">
        <v>10276</v>
      </c>
      <c r="E1128" s="1" t="s">
        <v>90</v>
      </c>
      <c r="F1128" s="2">
        <v>0.41</v>
      </c>
      <c r="G1128" s="1">
        <v>4.1</v>
      </c>
      <c r="H1128" s="3">
        <v>4238.0</v>
      </c>
      <c r="I1128" s="1" t="s">
        <v>10277</v>
      </c>
      <c r="J1128" s="1" t="s">
        <v>10278</v>
      </c>
      <c r="K1128" s="1" t="s">
        <v>10279</v>
      </c>
      <c r="L1128" s="1" t="s">
        <v>10280</v>
      </c>
      <c r="M1128" s="1" t="s">
        <v>10281</v>
      </c>
      <c r="N1128" s="1" t="s">
        <v>10282</v>
      </c>
      <c r="O1128" s="4" t="s">
        <v>10283</v>
      </c>
      <c r="P1128" s="4" t="s">
        <v>10284</v>
      </c>
    </row>
    <row r="1129">
      <c r="A1129" s="1" t="s">
        <v>10285</v>
      </c>
      <c r="B1129" s="1" t="s">
        <v>10286</v>
      </c>
      <c r="C1129" s="1" t="s">
        <v>9922</v>
      </c>
      <c r="D1129" s="1" t="s">
        <v>6044</v>
      </c>
      <c r="E1129" s="1" t="s">
        <v>102</v>
      </c>
      <c r="F1129" s="2">
        <v>0.46</v>
      </c>
      <c r="G1129" s="1">
        <v>4.6</v>
      </c>
      <c r="H1129" s="3">
        <v>2781.0</v>
      </c>
      <c r="I1129" s="1" t="s">
        <v>10287</v>
      </c>
      <c r="J1129" s="1" t="s">
        <v>10288</v>
      </c>
      <c r="K1129" s="1" t="s">
        <v>10289</v>
      </c>
      <c r="L1129" s="1" t="s">
        <v>10290</v>
      </c>
      <c r="M1129" s="1" t="s">
        <v>10291</v>
      </c>
      <c r="N1129" s="1" t="s">
        <v>10292</v>
      </c>
      <c r="O1129" s="4" t="s">
        <v>10293</v>
      </c>
      <c r="P1129" s="4" t="s">
        <v>10294</v>
      </c>
    </row>
    <row r="1130">
      <c r="A1130" s="1" t="s">
        <v>10295</v>
      </c>
      <c r="B1130" s="1" t="s">
        <v>10296</v>
      </c>
      <c r="C1130" s="1" t="s">
        <v>10297</v>
      </c>
      <c r="D1130" s="1" t="s">
        <v>2127</v>
      </c>
      <c r="E1130" s="1" t="s">
        <v>2127</v>
      </c>
      <c r="F1130" s="2">
        <v>0.0</v>
      </c>
      <c r="G1130" s="1">
        <v>4.1</v>
      </c>
      <c r="H1130" s="3">
        <v>10907.0</v>
      </c>
      <c r="I1130" s="1" t="s">
        <v>10298</v>
      </c>
      <c r="J1130" s="1" t="s">
        <v>10299</v>
      </c>
      <c r="K1130" s="1" t="s">
        <v>10300</v>
      </c>
      <c r="L1130" s="1" t="s">
        <v>10301</v>
      </c>
      <c r="M1130" s="1" t="s">
        <v>10302</v>
      </c>
      <c r="N1130" s="1" t="s">
        <v>10303</v>
      </c>
      <c r="O1130" s="4" t="s">
        <v>10304</v>
      </c>
      <c r="P1130" s="4" t="s">
        <v>10305</v>
      </c>
    </row>
    <row r="1131">
      <c r="A1131" s="1" t="s">
        <v>10306</v>
      </c>
      <c r="B1131" s="1" t="s">
        <v>10307</v>
      </c>
      <c r="C1131" s="1" t="s">
        <v>10308</v>
      </c>
      <c r="D1131" s="1" t="s">
        <v>10309</v>
      </c>
      <c r="E1131" s="1" t="s">
        <v>10309</v>
      </c>
      <c r="F1131" s="2">
        <v>0.0</v>
      </c>
      <c r="G1131" s="1">
        <v>4.2</v>
      </c>
      <c r="H1131" s="3">
        <v>13250.0</v>
      </c>
      <c r="I1131" s="1" t="s">
        <v>10310</v>
      </c>
      <c r="J1131" s="1" t="s">
        <v>10311</v>
      </c>
      <c r="K1131" s="1" t="s">
        <v>10312</v>
      </c>
      <c r="L1131" s="1" t="s">
        <v>10313</v>
      </c>
      <c r="M1131" s="1" t="s">
        <v>10314</v>
      </c>
      <c r="N1131" s="1" t="s">
        <v>10315</v>
      </c>
      <c r="O1131" s="4" t="s">
        <v>10316</v>
      </c>
      <c r="P1131" s="4" t="s">
        <v>10317</v>
      </c>
    </row>
    <row r="1132">
      <c r="A1132" s="1" t="s">
        <v>10318</v>
      </c>
      <c r="B1132" s="1" t="s">
        <v>10319</v>
      </c>
      <c r="C1132" s="1" t="s">
        <v>9305</v>
      </c>
      <c r="D1132" s="1" t="s">
        <v>9847</v>
      </c>
      <c r="E1132" s="1" t="s">
        <v>9848</v>
      </c>
      <c r="F1132" s="2">
        <v>0.48</v>
      </c>
      <c r="G1132" s="1">
        <v>3.9</v>
      </c>
      <c r="H1132" s="3">
        <v>43070.0</v>
      </c>
      <c r="I1132" s="1" t="s">
        <v>10320</v>
      </c>
      <c r="J1132" s="1" t="s">
        <v>10321</v>
      </c>
      <c r="K1132" s="1" t="s">
        <v>10322</v>
      </c>
      <c r="L1132" s="1" t="s">
        <v>10323</v>
      </c>
      <c r="M1132" s="1" t="s">
        <v>10324</v>
      </c>
      <c r="N1132" s="1" t="s">
        <v>10325</v>
      </c>
      <c r="O1132" s="4" t="s">
        <v>10326</v>
      </c>
      <c r="P1132" s="4" t="s">
        <v>10327</v>
      </c>
    </row>
    <row r="1133">
      <c r="A1133" s="1" t="s">
        <v>10328</v>
      </c>
      <c r="B1133" s="1" t="s">
        <v>10329</v>
      </c>
      <c r="C1133" s="1" t="s">
        <v>9305</v>
      </c>
      <c r="D1133" s="1" t="s">
        <v>8923</v>
      </c>
      <c r="E1133" s="1" t="s">
        <v>10330</v>
      </c>
      <c r="F1133" s="2">
        <v>0.62</v>
      </c>
      <c r="G1133" s="1">
        <v>4.1</v>
      </c>
      <c r="H1133" s="3">
        <v>11828.0</v>
      </c>
      <c r="I1133" s="1" t="s">
        <v>10331</v>
      </c>
      <c r="J1133" s="1" t="s">
        <v>10332</v>
      </c>
      <c r="K1133" s="1" t="s">
        <v>10333</v>
      </c>
      <c r="L1133" s="1" t="s">
        <v>10334</v>
      </c>
      <c r="M1133" s="1" t="s">
        <v>10335</v>
      </c>
      <c r="N1133" s="1" t="s">
        <v>10336</v>
      </c>
      <c r="O1133" s="4" t="s">
        <v>10337</v>
      </c>
      <c r="P1133" s="4" t="s">
        <v>10338</v>
      </c>
    </row>
    <row r="1134">
      <c r="A1134" s="1" t="s">
        <v>10339</v>
      </c>
      <c r="B1134" s="1" t="s">
        <v>10340</v>
      </c>
      <c r="C1134" s="1" t="s">
        <v>9655</v>
      </c>
      <c r="D1134" s="1" t="s">
        <v>1492</v>
      </c>
      <c r="E1134" s="1" t="s">
        <v>55</v>
      </c>
      <c r="F1134" s="2">
        <v>0.47</v>
      </c>
      <c r="G1134" s="1">
        <v>4.1</v>
      </c>
      <c r="H1134" s="3">
        <v>1240.0</v>
      </c>
      <c r="I1134" s="1" t="s">
        <v>10341</v>
      </c>
      <c r="J1134" s="1" t="s">
        <v>10342</v>
      </c>
      <c r="K1134" s="1" t="s">
        <v>10343</v>
      </c>
      <c r="L1134" s="1" t="s">
        <v>10344</v>
      </c>
      <c r="M1134" s="1" t="s">
        <v>10345</v>
      </c>
      <c r="N1134" s="1" t="s">
        <v>10346</v>
      </c>
      <c r="O1134" s="4" t="s">
        <v>10347</v>
      </c>
      <c r="P1134" s="4" t="s">
        <v>10348</v>
      </c>
    </row>
    <row r="1135">
      <c r="A1135" s="1" t="s">
        <v>10349</v>
      </c>
      <c r="B1135" s="1" t="s">
        <v>10350</v>
      </c>
      <c r="C1135" s="1" t="s">
        <v>9305</v>
      </c>
      <c r="D1135" s="1" t="s">
        <v>10351</v>
      </c>
      <c r="E1135" s="1" t="s">
        <v>2220</v>
      </c>
      <c r="F1135" s="2">
        <v>0.36</v>
      </c>
      <c r="G1135" s="1">
        <v>4.0</v>
      </c>
      <c r="H1135" s="3">
        <v>20869.0</v>
      </c>
      <c r="I1135" s="1" t="s">
        <v>10352</v>
      </c>
      <c r="J1135" s="1" t="s">
        <v>10353</v>
      </c>
      <c r="K1135" s="1" t="s">
        <v>10354</v>
      </c>
      <c r="L1135" s="1" t="s">
        <v>10355</v>
      </c>
      <c r="M1135" s="1" t="s">
        <v>10356</v>
      </c>
      <c r="N1135" s="1" t="s">
        <v>10357</v>
      </c>
      <c r="O1135" s="4" t="s">
        <v>10358</v>
      </c>
      <c r="P1135" s="4" t="s">
        <v>10359</v>
      </c>
    </row>
    <row r="1136">
      <c r="A1136" s="1" t="s">
        <v>10360</v>
      </c>
      <c r="B1136" s="1" t="s">
        <v>10361</v>
      </c>
      <c r="C1136" s="1" t="s">
        <v>10362</v>
      </c>
      <c r="D1136" s="1" t="s">
        <v>479</v>
      </c>
      <c r="E1136" s="1" t="s">
        <v>6619</v>
      </c>
      <c r="F1136" s="2">
        <v>0.45</v>
      </c>
      <c r="G1136" s="1">
        <v>3.7</v>
      </c>
      <c r="H1136" s="1">
        <v>441.0</v>
      </c>
      <c r="I1136" s="1" t="s">
        <v>10363</v>
      </c>
      <c r="J1136" s="1" t="s">
        <v>10364</v>
      </c>
      <c r="K1136" s="1" t="s">
        <v>10365</v>
      </c>
      <c r="L1136" s="1" t="s">
        <v>10366</v>
      </c>
      <c r="M1136" s="1" t="s">
        <v>10367</v>
      </c>
      <c r="N1136" s="1" t="s">
        <v>10368</v>
      </c>
      <c r="O1136" s="4" t="s">
        <v>10369</v>
      </c>
      <c r="P1136" s="4" t="s">
        <v>10370</v>
      </c>
    </row>
    <row r="1137">
      <c r="A1137" s="1" t="s">
        <v>10371</v>
      </c>
      <c r="B1137" s="1" t="s">
        <v>10372</v>
      </c>
      <c r="C1137" s="1" t="s">
        <v>9282</v>
      </c>
      <c r="D1137" s="1" t="s">
        <v>324</v>
      </c>
      <c r="E1137" s="1" t="s">
        <v>1683</v>
      </c>
      <c r="F1137" s="2">
        <v>0.2</v>
      </c>
      <c r="G1137" s="1">
        <v>4.1</v>
      </c>
      <c r="H1137" s="3">
        <v>1034.0</v>
      </c>
      <c r="I1137" s="1" t="s">
        <v>10373</v>
      </c>
      <c r="J1137" s="1" t="s">
        <v>10374</v>
      </c>
      <c r="K1137" s="1" t="s">
        <v>10375</v>
      </c>
      <c r="L1137" s="1" t="s">
        <v>10376</v>
      </c>
      <c r="M1137" s="1" t="s">
        <v>10377</v>
      </c>
      <c r="N1137" s="1" t="s">
        <v>10378</v>
      </c>
      <c r="O1137" s="4" t="s">
        <v>10379</v>
      </c>
      <c r="P1137" s="4" t="s">
        <v>10380</v>
      </c>
    </row>
    <row r="1138">
      <c r="A1138" s="1" t="s">
        <v>10381</v>
      </c>
      <c r="B1138" s="1" t="s">
        <v>10382</v>
      </c>
      <c r="C1138" s="1" t="s">
        <v>9293</v>
      </c>
      <c r="D1138" s="1" t="s">
        <v>10383</v>
      </c>
      <c r="E1138" s="1" t="s">
        <v>6898</v>
      </c>
      <c r="F1138" s="2">
        <v>0.48</v>
      </c>
      <c r="G1138" s="1">
        <v>4.1</v>
      </c>
      <c r="H1138" s="3">
        <v>37126.0</v>
      </c>
      <c r="I1138" s="1" t="s">
        <v>10384</v>
      </c>
      <c r="J1138" s="1" t="s">
        <v>10385</v>
      </c>
      <c r="K1138" s="1" t="s">
        <v>10386</v>
      </c>
      <c r="L1138" s="1" t="s">
        <v>10387</v>
      </c>
      <c r="M1138" s="1" t="s">
        <v>10388</v>
      </c>
      <c r="N1138" s="1" t="s">
        <v>10389</v>
      </c>
      <c r="O1138" s="4" t="s">
        <v>10390</v>
      </c>
      <c r="P1138" s="4" t="s">
        <v>10391</v>
      </c>
    </row>
    <row r="1139">
      <c r="A1139" s="1" t="s">
        <v>10392</v>
      </c>
      <c r="B1139" s="1" t="s">
        <v>10393</v>
      </c>
      <c r="C1139" s="1" t="s">
        <v>9282</v>
      </c>
      <c r="D1139" s="1" t="s">
        <v>625</v>
      </c>
      <c r="E1139" s="1" t="s">
        <v>565</v>
      </c>
      <c r="F1139" s="2">
        <v>0.29</v>
      </c>
      <c r="G1139" s="1">
        <v>4.1</v>
      </c>
      <c r="H1139" s="3">
        <v>6355.0</v>
      </c>
      <c r="I1139" s="1" t="s">
        <v>10394</v>
      </c>
      <c r="J1139" s="1" t="s">
        <v>10395</v>
      </c>
      <c r="K1139" s="1" t="s">
        <v>10396</v>
      </c>
      <c r="L1139" s="1" t="s">
        <v>10397</v>
      </c>
      <c r="M1139" s="1" t="s">
        <v>10398</v>
      </c>
      <c r="N1139" s="1" t="s">
        <v>10399</v>
      </c>
      <c r="O1139" s="4" t="s">
        <v>10400</v>
      </c>
      <c r="P1139" s="4" t="s">
        <v>10401</v>
      </c>
    </row>
    <row r="1140">
      <c r="A1140" s="1" t="s">
        <v>10402</v>
      </c>
      <c r="B1140" s="1" t="s">
        <v>10403</v>
      </c>
      <c r="C1140" s="1" t="s">
        <v>9922</v>
      </c>
      <c r="D1140" s="1" t="s">
        <v>31</v>
      </c>
      <c r="E1140" s="1" t="s">
        <v>90</v>
      </c>
      <c r="F1140" s="2">
        <v>0.6</v>
      </c>
      <c r="G1140" s="1">
        <v>3.3</v>
      </c>
      <c r="H1140" s="1">
        <v>12.0</v>
      </c>
      <c r="I1140" s="1" t="s">
        <v>10404</v>
      </c>
      <c r="J1140" s="1" t="s">
        <v>10405</v>
      </c>
      <c r="K1140" s="1" t="s">
        <v>10406</v>
      </c>
      <c r="L1140" s="1" t="s">
        <v>10407</v>
      </c>
      <c r="M1140" s="1" t="s">
        <v>10408</v>
      </c>
      <c r="N1140" s="1" t="s">
        <v>10409</v>
      </c>
      <c r="O1140" s="4" t="s">
        <v>10410</v>
      </c>
      <c r="P1140" s="4" t="s">
        <v>10411</v>
      </c>
    </row>
    <row r="1141">
      <c r="A1141" s="1" t="s">
        <v>10412</v>
      </c>
      <c r="B1141" s="1" t="s">
        <v>10413</v>
      </c>
      <c r="C1141" s="1" t="s">
        <v>9449</v>
      </c>
      <c r="D1141" s="1" t="s">
        <v>10414</v>
      </c>
      <c r="E1141" s="1" t="s">
        <v>10415</v>
      </c>
      <c r="F1141" s="2">
        <v>0.26</v>
      </c>
      <c r="G1141" s="1">
        <v>4.1</v>
      </c>
      <c r="H1141" s="3">
        <v>13165.0</v>
      </c>
      <c r="I1141" s="1" t="s">
        <v>10416</v>
      </c>
      <c r="J1141" s="1" t="s">
        <v>10417</v>
      </c>
      <c r="K1141" s="1" t="s">
        <v>10418</v>
      </c>
      <c r="L1141" s="1" t="s">
        <v>10419</v>
      </c>
      <c r="M1141" s="1" t="s">
        <v>10420</v>
      </c>
      <c r="N1141" s="1" t="s">
        <v>10421</v>
      </c>
      <c r="O1141" s="4" t="s">
        <v>10422</v>
      </c>
      <c r="P1141" s="4" t="s">
        <v>10423</v>
      </c>
    </row>
    <row r="1142">
      <c r="A1142" s="1" t="s">
        <v>10424</v>
      </c>
      <c r="B1142" s="1" t="s">
        <v>10425</v>
      </c>
      <c r="C1142" s="1" t="s">
        <v>9825</v>
      </c>
      <c r="D1142" s="1" t="s">
        <v>114</v>
      </c>
      <c r="E1142" s="1" t="s">
        <v>625</v>
      </c>
      <c r="F1142" s="2">
        <v>0.33</v>
      </c>
      <c r="G1142" s="1">
        <v>4.1</v>
      </c>
      <c r="H1142" s="3">
        <v>1646.0</v>
      </c>
      <c r="I1142" s="1" t="s">
        <v>10426</v>
      </c>
      <c r="J1142" s="1" t="s">
        <v>10427</v>
      </c>
      <c r="K1142" s="1" t="s">
        <v>10428</v>
      </c>
      <c r="L1142" s="1" t="s">
        <v>10429</v>
      </c>
      <c r="M1142" s="1" t="s">
        <v>10430</v>
      </c>
      <c r="N1142" s="1" t="s">
        <v>10431</v>
      </c>
      <c r="O1142" s="4" t="s">
        <v>10432</v>
      </c>
      <c r="P1142" s="4" t="s">
        <v>10433</v>
      </c>
    </row>
    <row r="1143">
      <c r="A1143" s="1" t="s">
        <v>10434</v>
      </c>
      <c r="B1143" s="1" t="s">
        <v>10435</v>
      </c>
      <c r="C1143" s="1" t="s">
        <v>9968</v>
      </c>
      <c r="D1143" s="1" t="s">
        <v>2630</v>
      </c>
      <c r="E1143" s="1" t="s">
        <v>10436</v>
      </c>
      <c r="F1143" s="2">
        <v>0.1</v>
      </c>
      <c r="G1143" s="1">
        <v>4.4</v>
      </c>
      <c r="H1143" s="3">
        <v>17994.0</v>
      </c>
      <c r="I1143" s="1" t="s">
        <v>10437</v>
      </c>
      <c r="J1143" s="1" t="s">
        <v>10438</v>
      </c>
      <c r="K1143" s="1" t="s">
        <v>10439</v>
      </c>
      <c r="L1143" s="1" t="s">
        <v>10440</v>
      </c>
      <c r="M1143" s="1" t="s">
        <v>10441</v>
      </c>
      <c r="N1143" s="1" t="s">
        <v>10442</v>
      </c>
      <c r="O1143" s="4" t="s">
        <v>10443</v>
      </c>
      <c r="P1143" s="4" t="s">
        <v>10444</v>
      </c>
    </row>
    <row r="1144">
      <c r="A1144" s="1" t="s">
        <v>10445</v>
      </c>
      <c r="B1144" s="1" t="s">
        <v>10446</v>
      </c>
      <c r="C1144" s="1" t="s">
        <v>9162</v>
      </c>
      <c r="D1144" s="1" t="s">
        <v>10447</v>
      </c>
      <c r="E1144" s="1" t="s">
        <v>114</v>
      </c>
      <c r="F1144" s="2">
        <v>0.55</v>
      </c>
      <c r="G1144" s="1">
        <v>4.3</v>
      </c>
      <c r="H1144" s="1">
        <v>610.0</v>
      </c>
      <c r="I1144" s="1" t="s">
        <v>10448</v>
      </c>
      <c r="J1144" s="1" t="s">
        <v>10449</v>
      </c>
      <c r="K1144" s="1" t="s">
        <v>10450</v>
      </c>
      <c r="L1144" s="1" t="s">
        <v>10451</v>
      </c>
      <c r="M1144" s="1" t="s">
        <v>10452</v>
      </c>
      <c r="N1144" s="1" t="s">
        <v>10453</v>
      </c>
      <c r="O1144" s="4" t="s">
        <v>10454</v>
      </c>
      <c r="P1144" s="4" t="s">
        <v>10455</v>
      </c>
    </row>
    <row r="1145">
      <c r="A1145" s="1" t="s">
        <v>10456</v>
      </c>
      <c r="B1145" s="1" t="s">
        <v>10457</v>
      </c>
      <c r="C1145" s="1" t="s">
        <v>9305</v>
      </c>
      <c r="D1145" s="1" t="s">
        <v>10458</v>
      </c>
      <c r="E1145" s="1" t="s">
        <v>10459</v>
      </c>
      <c r="F1145" s="2">
        <v>0.59</v>
      </c>
      <c r="G1145" s="1">
        <v>4.1</v>
      </c>
      <c r="H1145" s="3">
        <v>8866.0</v>
      </c>
      <c r="I1145" s="1" t="s">
        <v>10460</v>
      </c>
      <c r="J1145" s="1" t="s">
        <v>10461</v>
      </c>
      <c r="K1145" s="1" t="s">
        <v>10462</v>
      </c>
      <c r="L1145" s="1" t="s">
        <v>10463</v>
      </c>
      <c r="M1145" s="1" t="s">
        <v>10464</v>
      </c>
      <c r="N1145" s="1" t="s">
        <v>10465</v>
      </c>
      <c r="O1145" s="4" t="s">
        <v>10466</v>
      </c>
      <c r="P1145" s="4" t="s">
        <v>10467</v>
      </c>
    </row>
    <row r="1146">
      <c r="A1146" s="1" t="s">
        <v>10468</v>
      </c>
      <c r="B1146" s="1" t="s">
        <v>10469</v>
      </c>
      <c r="C1146" s="1" t="s">
        <v>10362</v>
      </c>
      <c r="D1146" s="1" t="s">
        <v>10470</v>
      </c>
      <c r="E1146" s="1" t="s">
        <v>9576</v>
      </c>
      <c r="F1146" s="2">
        <v>0.31</v>
      </c>
      <c r="G1146" s="1">
        <v>3.7</v>
      </c>
      <c r="H1146" s="3">
        <v>13406.0</v>
      </c>
      <c r="I1146" s="1" t="s">
        <v>10471</v>
      </c>
      <c r="J1146" s="1" t="s">
        <v>10472</v>
      </c>
      <c r="K1146" s="1" t="s">
        <v>10473</v>
      </c>
      <c r="L1146" s="1" t="s">
        <v>10474</v>
      </c>
      <c r="M1146" s="1" t="s">
        <v>10475</v>
      </c>
      <c r="N1146" s="1" t="s">
        <v>10476</v>
      </c>
      <c r="O1146" s="4" t="s">
        <v>10477</v>
      </c>
      <c r="P1146" s="4" t="s">
        <v>10478</v>
      </c>
    </row>
    <row r="1147">
      <c r="A1147" s="1" t="s">
        <v>10479</v>
      </c>
      <c r="B1147" s="1" t="s">
        <v>10480</v>
      </c>
      <c r="C1147" s="1" t="s">
        <v>9316</v>
      </c>
      <c r="D1147" s="1" t="s">
        <v>7738</v>
      </c>
      <c r="E1147" s="1" t="s">
        <v>324</v>
      </c>
      <c r="F1147" s="2">
        <v>0.28</v>
      </c>
      <c r="G1147" s="1">
        <v>4.8</v>
      </c>
      <c r="H1147" s="3">
        <v>53803.0</v>
      </c>
      <c r="I1147" s="1" t="s">
        <v>10481</v>
      </c>
      <c r="J1147" s="1" t="s">
        <v>10482</v>
      </c>
      <c r="K1147" s="1" t="s">
        <v>10483</v>
      </c>
      <c r="L1147" s="1" t="s">
        <v>10484</v>
      </c>
      <c r="M1147" s="1" t="s">
        <v>10485</v>
      </c>
      <c r="N1147" s="1" t="s">
        <v>10486</v>
      </c>
      <c r="O1147" s="4" t="s">
        <v>10487</v>
      </c>
      <c r="P1147" s="4" t="s">
        <v>10488</v>
      </c>
    </row>
    <row r="1148">
      <c r="A1148" s="1" t="s">
        <v>10489</v>
      </c>
      <c r="B1148" s="1" t="s">
        <v>10490</v>
      </c>
      <c r="C1148" s="1" t="s">
        <v>9282</v>
      </c>
      <c r="D1148" s="1" t="s">
        <v>4750</v>
      </c>
      <c r="E1148" s="1" t="s">
        <v>4896</v>
      </c>
      <c r="F1148" s="2">
        <v>0.2</v>
      </c>
      <c r="G1148" s="1">
        <v>4.5</v>
      </c>
      <c r="H1148" s="1">
        <v>546.0</v>
      </c>
      <c r="I1148" s="1" t="s">
        <v>10491</v>
      </c>
      <c r="J1148" s="1" t="s">
        <v>10492</v>
      </c>
      <c r="K1148" s="1" t="s">
        <v>10493</v>
      </c>
      <c r="L1148" s="1" t="s">
        <v>10494</v>
      </c>
      <c r="M1148" s="1" t="s">
        <v>10495</v>
      </c>
      <c r="N1148" s="1" t="s">
        <v>10496</v>
      </c>
      <c r="O1148" s="4" t="s">
        <v>10497</v>
      </c>
      <c r="P1148" s="4" t="s">
        <v>10498</v>
      </c>
    </row>
    <row r="1149">
      <c r="A1149" s="1" t="s">
        <v>10499</v>
      </c>
      <c r="B1149" s="1" t="s">
        <v>10500</v>
      </c>
      <c r="C1149" s="1" t="s">
        <v>9316</v>
      </c>
      <c r="D1149" s="1" t="s">
        <v>10501</v>
      </c>
      <c r="E1149" s="1" t="s">
        <v>10502</v>
      </c>
      <c r="F1149" s="2">
        <v>0.62</v>
      </c>
      <c r="G1149" s="1">
        <v>4.0</v>
      </c>
      <c r="H1149" s="3">
        <v>5292.0</v>
      </c>
      <c r="I1149" s="1" t="s">
        <v>10503</v>
      </c>
      <c r="J1149" s="1" t="s">
        <v>10504</v>
      </c>
      <c r="K1149" s="1" t="s">
        <v>10505</v>
      </c>
      <c r="L1149" s="1" t="s">
        <v>10506</v>
      </c>
      <c r="M1149" s="1" t="s">
        <v>10507</v>
      </c>
      <c r="N1149" s="1" t="s">
        <v>10508</v>
      </c>
      <c r="O1149" s="4" t="s">
        <v>10509</v>
      </c>
      <c r="P1149" s="4" t="s">
        <v>10510</v>
      </c>
    </row>
    <row r="1150">
      <c r="A1150" s="1" t="s">
        <v>10511</v>
      </c>
      <c r="B1150" s="1" t="s">
        <v>10512</v>
      </c>
      <c r="C1150" s="1" t="s">
        <v>9316</v>
      </c>
      <c r="D1150" s="1" t="s">
        <v>1379</v>
      </c>
      <c r="E1150" s="1" t="s">
        <v>10513</v>
      </c>
      <c r="F1150" s="2">
        <v>0.48</v>
      </c>
      <c r="G1150" s="1">
        <v>4.1</v>
      </c>
      <c r="H1150" s="1">
        <v>444.0</v>
      </c>
      <c r="I1150" s="1" t="s">
        <v>10514</v>
      </c>
      <c r="J1150" s="1" t="s">
        <v>10515</v>
      </c>
      <c r="K1150" s="1" t="s">
        <v>10516</v>
      </c>
      <c r="L1150" s="1" t="s">
        <v>10517</v>
      </c>
      <c r="M1150" s="1" t="s">
        <v>10518</v>
      </c>
      <c r="N1150" s="1" t="s">
        <v>10519</v>
      </c>
      <c r="O1150" s="4" t="s">
        <v>10520</v>
      </c>
      <c r="P1150" s="4" t="s">
        <v>10521</v>
      </c>
    </row>
    <row r="1151">
      <c r="A1151" s="1" t="s">
        <v>10522</v>
      </c>
      <c r="B1151" s="1" t="s">
        <v>10523</v>
      </c>
      <c r="C1151" s="1" t="s">
        <v>9173</v>
      </c>
      <c r="D1151" s="1" t="s">
        <v>10524</v>
      </c>
      <c r="E1151" s="1" t="s">
        <v>90</v>
      </c>
      <c r="F1151" s="2">
        <v>0.38</v>
      </c>
      <c r="G1151" s="1">
        <v>3.9</v>
      </c>
      <c r="H1151" s="3">
        <v>4584.0</v>
      </c>
      <c r="I1151" s="1" t="s">
        <v>10525</v>
      </c>
      <c r="J1151" s="1" t="s">
        <v>10526</v>
      </c>
      <c r="K1151" s="1" t="s">
        <v>10527</v>
      </c>
      <c r="L1151" s="1" t="s">
        <v>10528</v>
      </c>
      <c r="M1151" s="1" t="s">
        <v>10529</v>
      </c>
      <c r="N1151" s="1" t="s">
        <v>10530</v>
      </c>
      <c r="O1151" s="4" t="s">
        <v>10531</v>
      </c>
      <c r="P1151" s="4" t="s">
        <v>10532</v>
      </c>
    </row>
    <row r="1152">
      <c r="A1152" s="1" t="s">
        <v>10533</v>
      </c>
      <c r="B1152" s="1" t="s">
        <v>10534</v>
      </c>
      <c r="C1152" s="1" t="s">
        <v>9316</v>
      </c>
      <c r="D1152" s="1" t="s">
        <v>4739</v>
      </c>
      <c r="E1152" s="1" t="s">
        <v>10535</v>
      </c>
      <c r="F1152" s="2">
        <v>0.41</v>
      </c>
      <c r="G1152" s="1">
        <v>4.1</v>
      </c>
      <c r="H1152" s="3">
        <v>14947.0</v>
      </c>
      <c r="I1152" s="1" t="s">
        <v>10536</v>
      </c>
      <c r="J1152" s="1" t="s">
        <v>10537</v>
      </c>
      <c r="K1152" s="1" t="s">
        <v>10538</v>
      </c>
      <c r="L1152" s="1" t="s">
        <v>10539</v>
      </c>
      <c r="M1152" s="1" t="s">
        <v>10540</v>
      </c>
      <c r="N1152" s="1" t="s">
        <v>10541</v>
      </c>
      <c r="O1152" s="4" t="s">
        <v>10542</v>
      </c>
      <c r="P1152" s="4" t="s">
        <v>10543</v>
      </c>
    </row>
    <row r="1153">
      <c r="A1153" s="1" t="s">
        <v>10544</v>
      </c>
      <c r="B1153" s="1" t="s">
        <v>10545</v>
      </c>
      <c r="C1153" s="1" t="s">
        <v>9293</v>
      </c>
      <c r="D1153" s="1" t="s">
        <v>6069</v>
      </c>
      <c r="E1153" s="1" t="s">
        <v>78</v>
      </c>
      <c r="F1153" s="2">
        <v>0.52</v>
      </c>
      <c r="G1153" s="1">
        <v>4.2</v>
      </c>
      <c r="H1153" s="3">
        <v>1559.0</v>
      </c>
      <c r="I1153" s="1" t="s">
        <v>10546</v>
      </c>
      <c r="J1153" s="1" t="s">
        <v>10547</v>
      </c>
      <c r="K1153" s="1" t="s">
        <v>10548</v>
      </c>
      <c r="L1153" s="1" t="s">
        <v>10549</v>
      </c>
      <c r="M1153" s="1" t="s">
        <v>10550</v>
      </c>
      <c r="N1153" s="1" t="s">
        <v>10551</v>
      </c>
      <c r="O1153" s="4" t="s">
        <v>10552</v>
      </c>
      <c r="P1153" s="4" t="s">
        <v>10553</v>
      </c>
    </row>
    <row r="1154">
      <c r="A1154" s="1" t="s">
        <v>10554</v>
      </c>
      <c r="B1154" s="1" t="s">
        <v>10555</v>
      </c>
      <c r="C1154" s="1" t="s">
        <v>9162</v>
      </c>
      <c r="D1154" s="1" t="s">
        <v>10556</v>
      </c>
      <c r="E1154" s="1" t="s">
        <v>102</v>
      </c>
      <c r="F1154" s="2">
        <v>0.18</v>
      </c>
      <c r="G1154" s="1">
        <v>4.1</v>
      </c>
      <c r="H1154" s="3">
        <v>1660.0</v>
      </c>
      <c r="I1154" s="1" t="s">
        <v>10557</v>
      </c>
      <c r="J1154" s="1" t="s">
        <v>10558</v>
      </c>
      <c r="K1154" s="1" t="s">
        <v>10559</v>
      </c>
      <c r="L1154" s="1" t="s">
        <v>10560</v>
      </c>
      <c r="M1154" s="1" t="s">
        <v>10561</v>
      </c>
      <c r="N1154" s="1" t="s">
        <v>10562</v>
      </c>
      <c r="O1154" s="4" t="s">
        <v>10563</v>
      </c>
      <c r="P1154" s="4" t="s">
        <v>10564</v>
      </c>
    </row>
    <row r="1155">
      <c r="A1155" s="1" t="s">
        <v>10565</v>
      </c>
      <c r="B1155" s="1" t="s">
        <v>10566</v>
      </c>
      <c r="C1155" s="1" t="s">
        <v>9162</v>
      </c>
      <c r="D1155" s="1" t="s">
        <v>356</v>
      </c>
      <c r="E1155" s="1" t="s">
        <v>142</v>
      </c>
      <c r="F1155" s="2">
        <v>0.78</v>
      </c>
      <c r="G1155" s="1">
        <v>3.5</v>
      </c>
      <c r="H1155" s="1">
        <v>132.0</v>
      </c>
      <c r="I1155" s="1" t="s">
        <v>10567</v>
      </c>
      <c r="J1155" s="1" t="s">
        <v>10568</v>
      </c>
      <c r="K1155" s="1" t="s">
        <v>10569</v>
      </c>
      <c r="L1155" s="1" t="s">
        <v>10570</v>
      </c>
      <c r="M1155" s="1" t="s">
        <v>10571</v>
      </c>
      <c r="N1155" s="1" t="s">
        <v>10572</v>
      </c>
      <c r="O1155" s="4" t="s">
        <v>10573</v>
      </c>
      <c r="P1155" s="4" t="s">
        <v>10574</v>
      </c>
    </row>
    <row r="1156">
      <c r="A1156" s="1" t="s">
        <v>10575</v>
      </c>
      <c r="B1156" s="1" t="s">
        <v>10576</v>
      </c>
      <c r="C1156" s="1" t="s">
        <v>9933</v>
      </c>
      <c r="D1156" s="1" t="s">
        <v>10577</v>
      </c>
      <c r="E1156" s="1" t="s">
        <v>10578</v>
      </c>
      <c r="F1156" s="2">
        <v>0.31</v>
      </c>
      <c r="G1156" s="1">
        <v>4.3</v>
      </c>
      <c r="H1156" s="3">
        <v>28629.0</v>
      </c>
      <c r="I1156" s="1" t="s">
        <v>10579</v>
      </c>
      <c r="J1156" s="1" t="s">
        <v>10580</v>
      </c>
      <c r="K1156" s="1" t="s">
        <v>10581</v>
      </c>
      <c r="L1156" s="1" t="s">
        <v>10582</v>
      </c>
      <c r="M1156" s="1" t="s">
        <v>10583</v>
      </c>
      <c r="N1156" s="1" t="s">
        <v>10584</v>
      </c>
      <c r="O1156" s="4" t="s">
        <v>10585</v>
      </c>
      <c r="P1156" s="4" t="s">
        <v>10586</v>
      </c>
    </row>
    <row r="1157">
      <c r="A1157" s="1" t="s">
        <v>10587</v>
      </c>
      <c r="B1157" s="1" t="s">
        <v>10588</v>
      </c>
      <c r="C1157" s="1" t="s">
        <v>9126</v>
      </c>
      <c r="D1157" s="1" t="s">
        <v>55</v>
      </c>
      <c r="E1157" s="1" t="s">
        <v>7414</v>
      </c>
      <c r="F1157" s="2">
        <v>0.48</v>
      </c>
      <c r="G1157" s="1">
        <v>3.9</v>
      </c>
      <c r="H1157" s="3">
        <v>8446.0</v>
      </c>
      <c r="I1157" s="1" t="s">
        <v>10589</v>
      </c>
      <c r="J1157" s="1" t="s">
        <v>10590</v>
      </c>
      <c r="K1157" s="1" t="s">
        <v>10591</v>
      </c>
      <c r="L1157" s="1" t="s">
        <v>10592</v>
      </c>
      <c r="M1157" s="1" t="s">
        <v>10593</v>
      </c>
      <c r="N1157" s="1" t="s">
        <v>10594</v>
      </c>
      <c r="O1157" s="4" t="s">
        <v>10595</v>
      </c>
      <c r="P1157" s="4" t="s">
        <v>10596</v>
      </c>
    </row>
    <row r="1158">
      <c r="A1158" s="1" t="s">
        <v>10597</v>
      </c>
      <c r="B1158" s="1" t="s">
        <v>10598</v>
      </c>
      <c r="C1158" s="1" t="s">
        <v>9238</v>
      </c>
      <c r="D1158" s="1" t="s">
        <v>10599</v>
      </c>
      <c r="E1158" s="1" t="s">
        <v>7978</v>
      </c>
      <c r="F1158" s="2">
        <v>0.48</v>
      </c>
      <c r="G1158" s="1">
        <v>4.2</v>
      </c>
      <c r="H1158" s="3">
        <v>11199.0</v>
      </c>
      <c r="I1158" s="1" t="s">
        <v>10600</v>
      </c>
      <c r="J1158" s="1" t="s">
        <v>10601</v>
      </c>
      <c r="K1158" s="1" t="s">
        <v>10602</v>
      </c>
      <c r="L1158" s="1" t="s">
        <v>10603</v>
      </c>
      <c r="M1158" s="1" t="s">
        <v>10604</v>
      </c>
      <c r="N1158" s="1" t="s">
        <v>10605</v>
      </c>
      <c r="O1158" s="4" t="s">
        <v>10606</v>
      </c>
      <c r="P1158" s="4" t="s">
        <v>10607</v>
      </c>
    </row>
    <row r="1159">
      <c r="A1159" s="1" t="s">
        <v>10608</v>
      </c>
      <c r="B1159" s="1" t="s">
        <v>10609</v>
      </c>
      <c r="C1159" s="1" t="s">
        <v>10610</v>
      </c>
      <c r="D1159" s="1" t="s">
        <v>10611</v>
      </c>
      <c r="E1159" s="1" t="s">
        <v>7978</v>
      </c>
      <c r="F1159" s="2">
        <v>0.42</v>
      </c>
      <c r="G1159" s="1">
        <v>3.8</v>
      </c>
      <c r="H1159" s="3">
        <v>1118.0</v>
      </c>
      <c r="I1159" s="1" t="s">
        <v>10612</v>
      </c>
      <c r="J1159" s="1" t="s">
        <v>10613</v>
      </c>
      <c r="K1159" s="1" t="s">
        <v>10614</v>
      </c>
      <c r="L1159" s="1" t="s">
        <v>10615</v>
      </c>
      <c r="M1159" s="1" t="s">
        <v>10616</v>
      </c>
      <c r="N1159" s="1" t="s">
        <v>10617</v>
      </c>
      <c r="O1159" s="4" t="s">
        <v>10618</v>
      </c>
      <c r="P1159" s="4" t="s">
        <v>10619</v>
      </c>
    </row>
    <row r="1160">
      <c r="A1160" s="1" t="s">
        <v>10620</v>
      </c>
      <c r="B1160" s="1" t="s">
        <v>10621</v>
      </c>
      <c r="C1160" s="1" t="s">
        <v>9151</v>
      </c>
      <c r="D1160" s="1" t="s">
        <v>10622</v>
      </c>
      <c r="E1160" s="1" t="s">
        <v>479</v>
      </c>
      <c r="F1160" s="2">
        <v>0.51</v>
      </c>
      <c r="G1160" s="1">
        <v>4.5</v>
      </c>
      <c r="H1160" s="1">
        <v>11.0</v>
      </c>
      <c r="I1160" s="1" t="s">
        <v>10623</v>
      </c>
      <c r="J1160" s="1" t="s">
        <v>10624</v>
      </c>
      <c r="K1160" s="1" t="s">
        <v>10625</v>
      </c>
      <c r="L1160" s="1" t="s">
        <v>10626</v>
      </c>
      <c r="M1160" s="1" t="s">
        <v>10627</v>
      </c>
      <c r="N1160" s="1" t="s">
        <v>10628</v>
      </c>
      <c r="O1160" s="4" t="s">
        <v>10629</v>
      </c>
      <c r="P1160" s="4" t="s">
        <v>10630</v>
      </c>
    </row>
    <row r="1161">
      <c r="A1161" s="1" t="s">
        <v>10631</v>
      </c>
      <c r="B1161" s="1" t="s">
        <v>10632</v>
      </c>
      <c r="C1161" s="1" t="s">
        <v>10633</v>
      </c>
      <c r="D1161" s="1" t="s">
        <v>5556</v>
      </c>
      <c r="E1161" s="1" t="s">
        <v>1283</v>
      </c>
      <c r="F1161" s="2">
        <v>0.45</v>
      </c>
      <c r="G1161" s="1">
        <v>3.8</v>
      </c>
      <c r="H1161" s="3">
        <v>4353.0</v>
      </c>
      <c r="I1161" s="1" t="s">
        <v>10634</v>
      </c>
      <c r="J1161" s="1" t="s">
        <v>10635</v>
      </c>
      <c r="K1161" s="1" t="s">
        <v>10636</v>
      </c>
      <c r="L1161" s="1" t="s">
        <v>10637</v>
      </c>
      <c r="M1161" s="1" t="s">
        <v>10638</v>
      </c>
      <c r="N1161" s="1" t="s">
        <v>10639</v>
      </c>
      <c r="O1161" s="4" t="s">
        <v>10640</v>
      </c>
      <c r="P1161" s="4" t="s">
        <v>10641</v>
      </c>
    </row>
    <row r="1162">
      <c r="A1162" s="1" t="s">
        <v>10642</v>
      </c>
      <c r="B1162" s="1" t="s">
        <v>10643</v>
      </c>
      <c r="C1162" s="1" t="s">
        <v>9151</v>
      </c>
      <c r="D1162" s="1" t="s">
        <v>163</v>
      </c>
      <c r="E1162" s="1" t="s">
        <v>2587</v>
      </c>
      <c r="F1162" s="2">
        <v>0.55</v>
      </c>
      <c r="G1162" s="1">
        <v>4.1</v>
      </c>
      <c r="H1162" s="1">
        <v>185.0</v>
      </c>
      <c r="I1162" s="1" t="s">
        <v>10644</v>
      </c>
      <c r="J1162" s="1" t="s">
        <v>10645</v>
      </c>
      <c r="K1162" s="1" t="s">
        <v>10646</v>
      </c>
      <c r="L1162" s="1" t="s">
        <v>10647</v>
      </c>
      <c r="M1162" s="1" t="s">
        <v>10648</v>
      </c>
      <c r="N1162" s="1" t="s">
        <v>10649</v>
      </c>
      <c r="O1162" s="4" t="s">
        <v>10650</v>
      </c>
      <c r="P1162" s="4" t="s">
        <v>10651</v>
      </c>
    </row>
    <row r="1163">
      <c r="A1163" s="1" t="s">
        <v>10652</v>
      </c>
      <c r="B1163" s="1" t="s">
        <v>10653</v>
      </c>
      <c r="C1163" s="1" t="s">
        <v>9282</v>
      </c>
      <c r="D1163" s="1" t="s">
        <v>9140</v>
      </c>
      <c r="E1163" s="1" t="s">
        <v>9140</v>
      </c>
      <c r="F1163" s="2">
        <v>0.0</v>
      </c>
      <c r="G1163" s="1">
        <v>4.2</v>
      </c>
      <c r="H1163" s="3">
        <v>14290.0</v>
      </c>
      <c r="I1163" s="1" t="s">
        <v>10654</v>
      </c>
      <c r="J1163" s="1" t="s">
        <v>10655</v>
      </c>
      <c r="K1163" s="1" t="s">
        <v>10656</v>
      </c>
      <c r="L1163" s="1" t="s">
        <v>10657</v>
      </c>
      <c r="M1163" s="1" t="s">
        <v>10658</v>
      </c>
      <c r="N1163" s="1" t="s">
        <v>10659</v>
      </c>
      <c r="O1163" s="4" t="s">
        <v>10660</v>
      </c>
      <c r="P1163" s="4" t="s">
        <v>10661</v>
      </c>
    </row>
    <row r="1164">
      <c r="A1164" s="1" t="s">
        <v>10662</v>
      </c>
      <c r="B1164" s="1" t="s">
        <v>10663</v>
      </c>
      <c r="C1164" s="1" t="s">
        <v>9293</v>
      </c>
      <c r="D1164" s="1" t="s">
        <v>90</v>
      </c>
      <c r="E1164" s="1" t="s">
        <v>10664</v>
      </c>
      <c r="F1164" s="2">
        <v>0.47</v>
      </c>
      <c r="G1164" s="1">
        <v>4.1</v>
      </c>
      <c r="H1164" s="3">
        <v>3036.0</v>
      </c>
      <c r="I1164" s="1" t="s">
        <v>10009</v>
      </c>
      <c r="J1164" s="1" t="s">
        <v>10665</v>
      </c>
      <c r="K1164" s="1" t="s">
        <v>10666</v>
      </c>
      <c r="L1164" s="1" t="s">
        <v>10667</v>
      </c>
      <c r="M1164" s="1" t="s">
        <v>10668</v>
      </c>
      <c r="N1164" s="1" t="s">
        <v>10669</v>
      </c>
      <c r="O1164" s="4" t="s">
        <v>10670</v>
      </c>
      <c r="P1164" s="4" t="s">
        <v>10671</v>
      </c>
    </row>
    <row r="1165">
      <c r="A1165" s="1" t="s">
        <v>10672</v>
      </c>
      <c r="B1165" s="1" t="s">
        <v>10673</v>
      </c>
      <c r="C1165" s="1" t="s">
        <v>9316</v>
      </c>
      <c r="D1165" s="1" t="s">
        <v>2999</v>
      </c>
      <c r="E1165" s="1" t="s">
        <v>7791</v>
      </c>
      <c r="F1165" s="2">
        <v>0.43</v>
      </c>
      <c r="G1165" s="1">
        <v>4.2</v>
      </c>
      <c r="H1165" s="3">
        <v>1296.0</v>
      </c>
      <c r="I1165" s="1" t="s">
        <v>10674</v>
      </c>
      <c r="J1165" s="1" t="s">
        <v>10675</v>
      </c>
      <c r="K1165" s="1" t="s">
        <v>10676</v>
      </c>
      <c r="L1165" s="1" t="s">
        <v>10677</v>
      </c>
      <c r="M1165" s="1" t="s">
        <v>10678</v>
      </c>
      <c r="N1165" s="1" t="s">
        <v>10679</v>
      </c>
      <c r="O1165" s="4" t="s">
        <v>10680</v>
      </c>
      <c r="P1165" s="4" t="s">
        <v>10681</v>
      </c>
    </row>
    <row r="1166">
      <c r="A1166" s="1" t="s">
        <v>10682</v>
      </c>
      <c r="B1166" s="1" t="s">
        <v>10683</v>
      </c>
      <c r="C1166" s="1" t="s">
        <v>9316</v>
      </c>
      <c r="D1166" s="1" t="s">
        <v>10684</v>
      </c>
      <c r="E1166" s="1" t="s">
        <v>730</v>
      </c>
      <c r="F1166" s="2">
        <v>0.52</v>
      </c>
      <c r="G1166" s="1">
        <v>4.5</v>
      </c>
      <c r="H1166" s="1">
        <v>19.0</v>
      </c>
      <c r="I1166" s="1" t="s">
        <v>10685</v>
      </c>
      <c r="J1166" s="1" t="s">
        <v>10686</v>
      </c>
      <c r="K1166" s="1" t="s">
        <v>10687</v>
      </c>
      <c r="L1166" s="1" t="s">
        <v>10688</v>
      </c>
      <c r="M1166" s="1" t="s">
        <v>10689</v>
      </c>
      <c r="N1166" s="1" t="s">
        <v>10690</v>
      </c>
      <c r="O1166" s="4" t="s">
        <v>10691</v>
      </c>
      <c r="P1166" s="4" t="s">
        <v>10692</v>
      </c>
    </row>
    <row r="1167">
      <c r="A1167" s="1" t="s">
        <v>10693</v>
      </c>
      <c r="B1167" s="1" t="s">
        <v>10694</v>
      </c>
      <c r="C1167" s="1" t="s">
        <v>9922</v>
      </c>
      <c r="D1167" s="1" t="s">
        <v>4627</v>
      </c>
      <c r="E1167" s="1" t="s">
        <v>4627</v>
      </c>
      <c r="F1167" s="2">
        <v>0.0</v>
      </c>
      <c r="G1167" s="1">
        <v>4.0</v>
      </c>
      <c r="H1167" s="1">
        <v>97.0</v>
      </c>
      <c r="I1167" s="1" t="s">
        <v>10695</v>
      </c>
      <c r="J1167" s="1" t="s">
        <v>10696</v>
      </c>
      <c r="K1167" s="1" t="s">
        <v>10697</v>
      </c>
      <c r="L1167" s="1" t="s">
        <v>10698</v>
      </c>
      <c r="M1167" s="1" t="s">
        <v>10699</v>
      </c>
      <c r="N1167" s="1" t="s">
        <v>10700</v>
      </c>
      <c r="O1167" s="4" t="s">
        <v>10701</v>
      </c>
      <c r="P1167" s="4" t="s">
        <v>10702</v>
      </c>
    </row>
    <row r="1168">
      <c r="A1168" s="1" t="s">
        <v>10703</v>
      </c>
      <c r="B1168" s="1" t="s">
        <v>10704</v>
      </c>
      <c r="C1168" s="1" t="s">
        <v>9375</v>
      </c>
      <c r="D1168" s="1" t="s">
        <v>3336</v>
      </c>
      <c r="E1168" s="1" t="s">
        <v>10705</v>
      </c>
      <c r="F1168" s="2">
        <v>0.51</v>
      </c>
      <c r="G1168" s="1">
        <v>4.4</v>
      </c>
      <c r="H1168" s="3">
        <v>1771.0</v>
      </c>
      <c r="I1168" s="1" t="s">
        <v>10706</v>
      </c>
      <c r="J1168" s="1" t="s">
        <v>10707</v>
      </c>
      <c r="K1168" s="1" t="s">
        <v>10708</v>
      </c>
      <c r="L1168" s="1" t="s">
        <v>10709</v>
      </c>
      <c r="M1168" s="1" t="s">
        <v>10710</v>
      </c>
      <c r="N1168" s="1" t="s">
        <v>10711</v>
      </c>
      <c r="O1168" s="4" t="s">
        <v>10712</v>
      </c>
      <c r="P1168" s="4" t="s">
        <v>10713</v>
      </c>
    </row>
    <row r="1169">
      <c r="A1169" s="1" t="s">
        <v>10714</v>
      </c>
      <c r="B1169" s="1" t="s">
        <v>10715</v>
      </c>
      <c r="C1169" s="1" t="s">
        <v>9238</v>
      </c>
      <c r="D1169" s="1" t="s">
        <v>10716</v>
      </c>
      <c r="E1169" s="1" t="s">
        <v>9576</v>
      </c>
      <c r="F1169" s="2">
        <v>0.32</v>
      </c>
      <c r="G1169" s="1">
        <v>4.0</v>
      </c>
      <c r="H1169" s="3">
        <v>15034.0</v>
      </c>
      <c r="I1169" s="1" t="s">
        <v>10717</v>
      </c>
      <c r="J1169" s="1" t="s">
        <v>10718</v>
      </c>
      <c r="K1169" s="1" t="s">
        <v>10719</v>
      </c>
      <c r="L1169" s="1" t="s">
        <v>10720</v>
      </c>
      <c r="M1169" s="1" t="s">
        <v>10721</v>
      </c>
      <c r="N1169" s="1" t="s">
        <v>10722</v>
      </c>
      <c r="O1169" s="4" t="s">
        <v>10723</v>
      </c>
      <c r="P1169" s="4" t="s">
        <v>10724</v>
      </c>
    </row>
    <row r="1170">
      <c r="A1170" s="1" t="s">
        <v>10725</v>
      </c>
      <c r="B1170" s="1" t="s">
        <v>10726</v>
      </c>
      <c r="C1170" s="1" t="s">
        <v>10633</v>
      </c>
      <c r="D1170" s="1" t="s">
        <v>10351</v>
      </c>
      <c r="E1170" s="1" t="s">
        <v>3590</v>
      </c>
      <c r="F1170" s="2">
        <v>0.47</v>
      </c>
      <c r="G1170" s="1">
        <v>4.0</v>
      </c>
      <c r="H1170" s="3">
        <v>3242.0</v>
      </c>
      <c r="I1170" s="1" t="s">
        <v>10727</v>
      </c>
      <c r="J1170" s="1" t="s">
        <v>10728</v>
      </c>
      <c r="K1170" s="1" t="s">
        <v>10729</v>
      </c>
      <c r="L1170" s="1" t="s">
        <v>10730</v>
      </c>
      <c r="M1170" s="1" t="s">
        <v>10731</v>
      </c>
      <c r="N1170" s="1" t="s">
        <v>10732</v>
      </c>
      <c r="O1170" s="4" t="s">
        <v>10733</v>
      </c>
      <c r="P1170" s="4" t="s">
        <v>10734</v>
      </c>
    </row>
    <row r="1171">
      <c r="A1171" s="1" t="s">
        <v>10735</v>
      </c>
      <c r="B1171" s="1" t="s">
        <v>10736</v>
      </c>
      <c r="C1171" s="1" t="s">
        <v>9364</v>
      </c>
      <c r="D1171" s="1" t="s">
        <v>547</v>
      </c>
      <c r="E1171" s="1" t="s">
        <v>10737</v>
      </c>
      <c r="F1171" s="2">
        <v>0.39</v>
      </c>
      <c r="G1171" s="1">
        <v>3.9</v>
      </c>
      <c r="H1171" s="3">
        <v>2832.0</v>
      </c>
      <c r="I1171" s="1" t="s">
        <v>10738</v>
      </c>
      <c r="J1171" s="1" t="s">
        <v>10739</v>
      </c>
      <c r="K1171" s="1" t="s">
        <v>10740</v>
      </c>
      <c r="L1171" s="1" t="s">
        <v>10741</v>
      </c>
      <c r="M1171" s="1" t="s">
        <v>10742</v>
      </c>
      <c r="N1171" s="1" t="s">
        <v>10743</v>
      </c>
      <c r="O1171" s="4" t="s">
        <v>10744</v>
      </c>
      <c r="P1171" s="4" t="s">
        <v>10745</v>
      </c>
    </row>
    <row r="1172">
      <c r="A1172" s="1" t="s">
        <v>10746</v>
      </c>
      <c r="B1172" s="1" t="s">
        <v>10747</v>
      </c>
      <c r="C1172" s="1" t="s">
        <v>9825</v>
      </c>
      <c r="D1172" s="1" t="s">
        <v>10748</v>
      </c>
      <c r="E1172" s="1" t="s">
        <v>4750</v>
      </c>
      <c r="F1172" s="2">
        <v>0.49</v>
      </c>
      <c r="G1172" s="1">
        <v>4.0</v>
      </c>
      <c r="H1172" s="3">
        <v>1498.0</v>
      </c>
      <c r="I1172" s="1" t="s">
        <v>10749</v>
      </c>
      <c r="J1172" s="1" t="s">
        <v>10750</v>
      </c>
      <c r="K1172" s="1" t="s">
        <v>10751</v>
      </c>
      <c r="L1172" s="1" t="s">
        <v>10752</v>
      </c>
      <c r="M1172" s="1" t="s">
        <v>10753</v>
      </c>
      <c r="N1172" s="1" t="s">
        <v>10754</v>
      </c>
      <c r="O1172" s="4" t="s">
        <v>10755</v>
      </c>
      <c r="P1172" s="4" t="s">
        <v>10756</v>
      </c>
    </row>
    <row r="1173">
      <c r="A1173" s="1" t="s">
        <v>10757</v>
      </c>
      <c r="B1173" s="1" t="s">
        <v>10758</v>
      </c>
      <c r="C1173" s="1" t="s">
        <v>9126</v>
      </c>
      <c r="D1173" s="1" t="s">
        <v>114</v>
      </c>
      <c r="E1173" s="1" t="s">
        <v>10737</v>
      </c>
      <c r="F1173" s="2">
        <v>0.49</v>
      </c>
      <c r="G1173" s="1">
        <v>3.8</v>
      </c>
      <c r="H1173" s="1">
        <v>305.0</v>
      </c>
      <c r="I1173" s="1" t="s">
        <v>10759</v>
      </c>
      <c r="J1173" s="1" t="s">
        <v>10760</v>
      </c>
      <c r="K1173" s="1" t="s">
        <v>10761</v>
      </c>
      <c r="L1173" s="1" t="s">
        <v>10762</v>
      </c>
      <c r="M1173" s="1" t="s">
        <v>10763</v>
      </c>
      <c r="N1173" s="1" t="s">
        <v>10764</v>
      </c>
      <c r="O1173" s="4" t="s">
        <v>10765</v>
      </c>
      <c r="P1173" s="4" t="s">
        <v>10766</v>
      </c>
    </row>
    <row r="1174">
      <c r="A1174" s="1" t="s">
        <v>10767</v>
      </c>
      <c r="B1174" s="1" t="s">
        <v>10768</v>
      </c>
      <c r="C1174" s="1" t="s">
        <v>9968</v>
      </c>
      <c r="D1174" s="1" t="s">
        <v>3590</v>
      </c>
      <c r="E1174" s="1" t="s">
        <v>1283</v>
      </c>
      <c r="F1174" s="2">
        <v>0.4</v>
      </c>
      <c r="G1174" s="1">
        <v>4.2</v>
      </c>
      <c r="H1174" s="3">
        <v>1191.0</v>
      </c>
      <c r="I1174" s="1" t="s">
        <v>10769</v>
      </c>
      <c r="J1174" s="1" t="s">
        <v>10770</v>
      </c>
      <c r="K1174" s="1" t="s">
        <v>10771</v>
      </c>
      <c r="L1174" s="1" t="s">
        <v>10772</v>
      </c>
      <c r="M1174" s="1" t="s">
        <v>10773</v>
      </c>
      <c r="N1174" s="1" t="s">
        <v>10774</v>
      </c>
      <c r="O1174" s="4" t="s">
        <v>10775</v>
      </c>
      <c r="P1174" s="4" t="s">
        <v>10776</v>
      </c>
    </row>
    <row r="1175">
      <c r="A1175" s="1" t="s">
        <v>10777</v>
      </c>
      <c r="B1175" s="1" t="s">
        <v>10778</v>
      </c>
      <c r="C1175" s="1" t="s">
        <v>10779</v>
      </c>
      <c r="D1175" s="1" t="s">
        <v>10780</v>
      </c>
      <c r="E1175" s="1" t="s">
        <v>578</v>
      </c>
      <c r="F1175" s="2">
        <v>0.23</v>
      </c>
      <c r="G1175" s="1">
        <v>4.3</v>
      </c>
      <c r="H1175" s="3">
        <v>4049.0</v>
      </c>
      <c r="I1175" s="1" t="s">
        <v>10781</v>
      </c>
      <c r="J1175" s="1" t="s">
        <v>10782</v>
      </c>
      <c r="K1175" s="1" t="s">
        <v>10783</v>
      </c>
      <c r="L1175" s="1" t="s">
        <v>10784</v>
      </c>
      <c r="M1175" s="1" t="s">
        <v>10785</v>
      </c>
      <c r="N1175" s="1" t="s">
        <v>10786</v>
      </c>
      <c r="O1175" s="4" t="s">
        <v>10787</v>
      </c>
      <c r="P1175" s="4" t="s">
        <v>10788</v>
      </c>
    </row>
    <row r="1176">
      <c r="A1176" s="1" t="s">
        <v>10789</v>
      </c>
      <c r="B1176" s="1" t="s">
        <v>10790</v>
      </c>
      <c r="C1176" s="1" t="s">
        <v>10791</v>
      </c>
      <c r="D1176" s="1" t="s">
        <v>10792</v>
      </c>
      <c r="E1176" s="1" t="s">
        <v>55</v>
      </c>
      <c r="F1176" s="2">
        <v>0.0</v>
      </c>
      <c r="G1176" s="1">
        <v>4.2</v>
      </c>
      <c r="H1176" s="3">
        <v>3160.0</v>
      </c>
      <c r="I1176" s="1" t="s">
        <v>10793</v>
      </c>
      <c r="J1176" s="1" t="s">
        <v>10794</v>
      </c>
      <c r="K1176" s="1" t="s">
        <v>10795</v>
      </c>
      <c r="L1176" s="1" t="s">
        <v>10796</v>
      </c>
      <c r="M1176" s="1" t="s">
        <v>10797</v>
      </c>
      <c r="N1176" s="1" t="s">
        <v>10798</v>
      </c>
      <c r="O1176" s="4" t="s">
        <v>10799</v>
      </c>
      <c r="P1176" s="4" t="s">
        <v>10800</v>
      </c>
    </row>
    <row r="1177">
      <c r="A1177" s="1" t="s">
        <v>10801</v>
      </c>
      <c r="B1177" s="1" t="s">
        <v>10802</v>
      </c>
      <c r="C1177" s="1" t="s">
        <v>9933</v>
      </c>
      <c r="D1177" s="1" t="s">
        <v>548</v>
      </c>
      <c r="E1177" s="1" t="s">
        <v>9760</v>
      </c>
      <c r="F1177" s="2">
        <v>0.31</v>
      </c>
      <c r="G1177" s="1">
        <v>4.3</v>
      </c>
      <c r="H1177" s="3">
        <v>9650.0</v>
      </c>
      <c r="I1177" s="1" t="s">
        <v>10803</v>
      </c>
      <c r="J1177" s="1" t="s">
        <v>10804</v>
      </c>
      <c r="K1177" s="1" t="s">
        <v>10805</v>
      </c>
      <c r="L1177" s="1" t="s">
        <v>10806</v>
      </c>
      <c r="M1177" s="1" t="s">
        <v>10807</v>
      </c>
      <c r="N1177" s="1" t="s">
        <v>10808</v>
      </c>
      <c r="O1177" s="4" t="s">
        <v>10809</v>
      </c>
      <c r="P1177" s="4" t="s">
        <v>10810</v>
      </c>
    </row>
    <row r="1178">
      <c r="A1178" s="1" t="s">
        <v>10811</v>
      </c>
      <c r="B1178" s="1" t="s">
        <v>10812</v>
      </c>
      <c r="C1178" s="1" t="s">
        <v>10813</v>
      </c>
      <c r="D1178" s="1" t="s">
        <v>1883</v>
      </c>
      <c r="E1178" s="1" t="s">
        <v>142</v>
      </c>
      <c r="F1178" s="2">
        <v>0.6</v>
      </c>
      <c r="G1178" s="1">
        <v>4.2</v>
      </c>
      <c r="H1178" s="3">
        <v>3846.0</v>
      </c>
      <c r="I1178" s="1" t="s">
        <v>10814</v>
      </c>
      <c r="J1178" s="1" t="s">
        <v>10815</v>
      </c>
      <c r="K1178" s="1" t="s">
        <v>10816</v>
      </c>
      <c r="L1178" s="1" t="s">
        <v>10817</v>
      </c>
      <c r="M1178" s="1" t="s">
        <v>10818</v>
      </c>
      <c r="N1178" s="1" t="s">
        <v>10819</v>
      </c>
      <c r="O1178" s="4" t="s">
        <v>10820</v>
      </c>
      <c r="P1178" s="4" t="s">
        <v>10821</v>
      </c>
    </row>
    <row r="1179">
      <c r="A1179" s="1" t="s">
        <v>10822</v>
      </c>
      <c r="B1179" s="1" t="s">
        <v>10823</v>
      </c>
      <c r="C1179" s="1" t="s">
        <v>9162</v>
      </c>
      <c r="D1179" s="1" t="s">
        <v>9105</v>
      </c>
      <c r="E1179" s="1" t="s">
        <v>90</v>
      </c>
      <c r="F1179" s="2">
        <v>0.4</v>
      </c>
      <c r="G1179" s="1">
        <v>4.4</v>
      </c>
      <c r="H1179" s="1">
        <v>290.0</v>
      </c>
      <c r="I1179" s="1" t="s">
        <v>10824</v>
      </c>
      <c r="J1179" s="1" t="s">
        <v>10825</v>
      </c>
      <c r="K1179" s="1" t="s">
        <v>10826</v>
      </c>
      <c r="L1179" s="1" t="s">
        <v>10827</v>
      </c>
      <c r="M1179" s="1" t="s">
        <v>10828</v>
      </c>
      <c r="N1179" s="1" t="s">
        <v>10829</v>
      </c>
      <c r="O1179" s="4" t="s">
        <v>10830</v>
      </c>
      <c r="P1179" s="4" t="s">
        <v>10831</v>
      </c>
    </row>
    <row r="1180">
      <c r="A1180" s="1" t="s">
        <v>10832</v>
      </c>
      <c r="B1180" s="1" t="s">
        <v>10833</v>
      </c>
      <c r="C1180" s="1" t="s">
        <v>9553</v>
      </c>
      <c r="D1180" s="1" t="s">
        <v>547</v>
      </c>
      <c r="E1180" s="1" t="s">
        <v>625</v>
      </c>
      <c r="F1180" s="2">
        <v>0.2</v>
      </c>
      <c r="G1180" s="1">
        <v>3.8</v>
      </c>
      <c r="H1180" s="3">
        <v>2206.0</v>
      </c>
      <c r="I1180" s="1" t="s">
        <v>10834</v>
      </c>
      <c r="J1180" s="1" t="s">
        <v>10835</v>
      </c>
      <c r="K1180" s="1" t="s">
        <v>10836</v>
      </c>
      <c r="L1180" s="1" t="s">
        <v>10837</v>
      </c>
      <c r="M1180" s="1" t="s">
        <v>10838</v>
      </c>
      <c r="N1180" s="1" t="s">
        <v>10839</v>
      </c>
      <c r="O1180" s="4" t="s">
        <v>10840</v>
      </c>
      <c r="P1180" s="4" t="s">
        <v>10841</v>
      </c>
    </row>
    <row r="1181">
      <c r="A1181" s="1" t="s">
        <v>10842</v>
      </c>
      <c r="B1181" s="1" t="s">
        <v>10843</v>
      </c>
      <c r="C1181" s="1" t="s">
        <v>9933</v>
      </c>
      <c r="D1181" s="1" t="s">
        <v>611</v>
      </c>
      <c r="E1181" s="1" t="s">
        <v>10844</v>
      </c>
      <c r="F1181" s="2">
        <v>0.47</v>
      </c>
      <c r="G1181" s="1">
        <v>4.1</v>
      </c>
      <c r="H1181" s="3">
        <v>9349.0</v>
      </c>
      <c r="I1181" s="1" t="s">
        <v>10845</v>
      </c>
      <c r="J1181" s="1" t="s">
        <v>10846</v>
      </c>
      <c r="K1181" s="1" t="s">
        <v>10847</v>
      </c>
      <c r="L1181" s="1" t="s">
        <v>10848</v>
      </c>
      <c r="M1181" s="1" t="s">
        <v>10849</v>
      </c>
      <c r="N1181" s="1" t="s">
        <v>10850</v>
      </c>
      <c r="O1181" s="4" t="s">
        <v>10851</v>
      </c>
      <c r="P1181" s="4" t="s">
        <v>10852</v>
      </c>
    </row>
    <row r="1182">
      <c r="A1182" s="1" t="s">
        <v>10853</v>
      </c>
      <c r="B1182" s="1" t="s">
        <v>10854</v>
      </c>
      <c r="C1182" s="1" t="s">
        <v>9173</v>
      </c>
      <c r="D1182" s="1" t="s">
        <v>378</v>
      </c>
      <c r="E1182" s="1" t="s">
        <v>4750</v>
      </c>
      <c r="F1182" s="2">
        <v>0.79</v>
      </c>
      <c r="G1182" s="1">
        <v>3.9</v>
      </c>
      <c r="H1182" s="1">
        <v>578.0</v>
      </c>
      <c r="I1182" s="1" t="s">
        <v>10855</v>
      </c>
      <c r="J1182" s="1" t="s">
        <v>10856</v>
      </c>
      <c r="K1182" s="1" t="s">
        <v>10857</v>
      </c>
      <c r="L1182" s="1" t="s">
        <v>10858</v>
      </c>
      <c r="M1182" s="1" t="s">
        <v>10859</v>
      </c>
      <c r="N1182" s="1" t="s">
        <v>10860</v>
      </c>
      <c r="O1182" s="4" t="s">
        <v>10861</v>
      </c>
      <c r="P1182" s="4" t="s">
        <v>10862</v>
      </c>
    </row>
    <row r="1183">
      <c r="A1183" s="1" t="s">
        <v>10863</v>
      </c>
      <c r="B1183" s="1" t="s">
        <v>10864</v>
      </c>
      <c r="C1183" s="1" t="s">
        <v>10110</v>
      </c>
      <c r="D1183" s="1" t="s">
        <v>625</v>
      </c>
      <c r="E1183" s="1" t="s">
        <v>625</v>
      </c>
      <c r="F1183" s="2">
        <v>0.0</v>
      </c>
      <c r="G1183" s="1">
        <v>4.3</v>
      </c>
      <c r="H1183" s="3">
        <v>9331.0</v>
      </c>
      <c r="I1183" s="1" t="s">
        <v>10865</v>
      </c>
      <c r="J1183" s="1" t="s">
        <v>10866</v>
      </c>
      <c r="K1183" s="1" t="s">
        <v>10867</v>
      </c>
      <c r="L1183" s="1" t="s">
        <v>10868</v>
      </c>
      <c r="M1183" s="1" t="s">
        <v>10869</v>
      </c>
      <c r="N1183" s="1" t="s">
        <v>10870</v>
      </c>
      <c r="O1183" s="4" t="s">
        <v>10871</v>
      </c>
      <c r="P1183" s="4" t="s">
        <v>10872</v>
      </c>
    </row>
    <row r="1184">
      <c r="A1184" s="1" t="s">
        <v>10873</v>
      </c>
      <c r="B1184" s="1" t="s">
        <v>10874</v>
      </c>
      <c r="C1184" s="1" t="s">
        <v>10779</v>
      </c>
      <c r="D1184" s="1" t="s">
        <v>10875</v>
      </c>
      <c r="E1184" s="1" t="s">
        <v>10876</v>
      </c>
      <c r="F1184" s="2">
        <v>0.76</v>
      </c>
      <c r="G1184" s="1">
        <v>4.4</v>
      </c>
      <c r="H1184" s="3">
        <v>3837.0</v>
      </c>
      <c r="I1184" s="1" t="s">
        <v>10877</v>
      </c>
      <c r="J1184" s="1" t="s">
        <v>10878</v>
      </c>
      <c r="K1184" s="1" t="s">
        <v>10879</v>
      </c>
      <c r="L1184" s="1" t="s">
        <v>10880</v>
      </c>
      <c r="M1184" s="1" t="s">
        <v>10881</v>
      </c>
      <c r="N1184" s="1" t="s">
        <v>10882</v>
      </c>
      <c r="O1184" s="4" t="s">
        <v>10883</v>
      </c>
      <c r="P1184" s="4" t="s">
        <v>10884</v>
      </c>
    </row>
    <row r="1185">
      <c r="A1185" s="1" t="s">
        <v>10885</v>
      </c>
      <c r="B1185" s="1" t="s">
        <v>10886</v>
      </c>
      <c r="C1185" s="1" t="s">
        <v>10791</v>
      </c>
      <c r="D1185" s="1" t="s">
        <v>1415</v>
      </c>
      <c r="E1185" s="1" t="s">
        <v>407</v>
      </c>
      <c r="F1185" s="2">
        <v>0.11</v>
      </c>
      <c r="G1185" s="1">
        <v>3.6</v>
      </c>
      <c r="H1185" s="3">
        <v>11456.0</v>
      </c>
      <c r="I1185" s="1" t="s">
        <v>10887</v>
      </c>
      <c r="J1185" s="1" t="s">
        <v>10888</v>
      </c>
      <c r="K1185" s="1" t="s">
        <v>10889</v>
      </c>
      <c r="L1185" s="1" t="s">
        <v>10890</v>
      </c>
      <c r="M1185" s="1" t="s">
        <v>10891</v>
      </c>
      <c r="N1185" s="1" t="s">
        <v>10892</v>
      </c>
      <c r="O1185" s="4" t="s">
        <v>10893</v>
      </c>
      <c r="P1185" s="4" t="s">
        <v>10894</v>
      </c>
    </row>
    <row r="1186">
      <c r="A1186" s="1" t="s">
        <v>10895</v>
      </c>
      <c r="B1186" s="1" t="s">
        <v>10896</v>
      </c>
      <c r="C1186" s="1" t="s">
        <v>9139</v>
      </c>
      <c r="D1186" s="1" t="s">
        <v>610</v>
      </c>
      <c r="E1186" s="1" t="s">
        <v>114</v>
      </c>
      <c r="F1186" s="2">
        <v>0.35</v>
      </c>
      <c r="G1186" s="1">
        <v>3.8</v>
      </c>
      <c r="H1186" s="1">
        <v>49.0</v>
      </c>
      <c r="I1186" s="1" t="s">
        <v>10897</v>
      </c>
      <c r="J1186" s="1" t="s">
        <v>10898</v>
      </c>
      <c r="K1186" s="1" t="s">
        <v>10899</v>
      </c>
      <c r="L1186" s="1" t="s">
        <v>10900</v>
      </c>
      <c r="M1186" s="1" t="s">
        <v>10901</v>
      </c>
      <c r="N1186" s="1" t="s">
        <v>10902</v>
      </c>
      <c r="O1186" s="4" t="s">
        <v>10903</v>
      </c>
      <c r="P1186" s="4" t="s">
        <v>10904</v>
      </c>
    </row>
    <row r="1187">
      <c r="A1187" s="1" t="s">
        <v>10905</v>
      </c>
      <c r="B1187" s="1" t="s">
        <v>10906</v>
      </c>
      <c r="C1187" s="1" t="s">
        <v>9305</v>
      </c>
      <c r="D1187" s="1" t="s">
        <v>9847</v>
      </c>
      <c r="E1187" s="1" t="s">
        <v>10907</v>
      </c>
      <c r="F1187" s="2">
        <v>0.49</v>
      </c>
      <c r="G1187" s="1">
        <v>4.0</v>
      </c>
      <c r="H1187" s="3">
        <v>4978.0</v>
      </c>
      <c r="I1187" s="1" t="s">
        <v>10908</v>
      </c>
      <c r="J1187" s="1" t="s">
        <v>10909</v>
      </c>
      <c r="K1187" s="1" t="s">
        <v>10910</v>
      </c>
      <c r="L1187" s="1" t="s">
        <v>10911</v>
      </c>
      <c r="M1187" s="1" t="s">
        <v>10912</v>
      </c>
      <c r="N1187" s="1" t="s">
        <v>10913</v>
      </c>
      <c r="O1187" s="4" t="s">
        <v>10914</v>
      </c>
      <c r="P1187" s="4" t="s">
        <v>10915</v>
      </c>
    </row>
    <row r="1188">
      <c r="A1188" s="1" t="s">
        <v>10916</v>
      </c>
      <c r="B1188" s="1" t="s">
        <v>10917</v>
      </c>
      <c r="C1188" s="1" t="s">
        <v>9495</v>
      </c>
      <c r="D1188" s="1" t="s">
        <v>31</v>
      </c>
      <c r="E1188" s="1" t="s">
        <v>90</v>
      </c>
      <c r="F1188" s="2">
        <v>0.6</v>
      </c>
      <c r="G1188" s="1">
        <v>4.1</v>
      </c>
      <c r="H1188" s="3">
        <v>1996.0</v>
      </c>
      <c r="I1188" s="1" t="s">
        <v>10918</v>
      </c>
      <c r="J1188" s="1" t="s">
        <v>10919</v>
      </c>
      <c r="K1188" s="1" t="s">
        <v>10920</v>
      </c>
      <c r="L1188" s="1" t="s">
        <v>10921</v>
      </c>
      <c r="M1188" s="1" t="s">
        <v>10922</v>
      </c>
      <c r="N1188" s="1" t="s">
        <v>10923</v>
      </c>
      <c r="O1188" s="4" t="s">
        <v>10924</v>
      </c>
      <c r="P1188" s="4" t="s">
        <v>10925</v>
      </c>
    </row>
    <row r="1189">
      <c r="A1189" s="1" t="s">
        <v>10926</v>
      </c>
      <c r="B1189" s="1" t="s">
        <v>10927</v>
      </c>
      <c r="C1189" s="1" t="s">
        <v>9655</v>
      </c>
      <c r="D1189" s="1" t="s">
        <v>20</v>
      </c>
      <c r="E1189" s="1" t="s">
        <v>43</v>
      </c>
      <c r="F1189" s="2">
        <v>0.42</v>
      </c>
      <c r="G1189" s="1">
        <v>4.3</v>
      </c>
      <c r="H1189" s="3">
        <v>1811.0</v>
      </c>
      <c r="I1189" s="1" t="s">
        <v>10928</v>
      </c>
      <c r="J1189" s="1" t="s">
        <v>10929</v>
      </c>
      <c r="K1189" s="1" t="s">
        <v>10930</v>
      </c>
      <c r="L1189" s="1" t="s">
        <v>10931</v>
      </c>
      <c r="M1189" s="1" t="s">
        <v>10932</v>
      </c>
      <c r="N1189" s="1" t="s">
        <v>10933</v>
      </c>
      <c r="O1189" s="4" t="s">
        <v>10934</v>
      </c>
      <c r="P1189" s="4" t="s">
        <v>10935</v>
      </c>
    </row>
    <row r="1190">
      <c r="A1190" s="1" t="s">
        <v>10936</v>
      </c>
      <c r="B1190" s="1" t="s">
        <v>10937</v>
      </c>
      <c r="C1190" s="1" t="s">
        <v>9126</v>
      </c>
      <c r="D1190" s="1" t="s">
        <v>10938</v>
      </c>
      <c r="E1190" s="1" t="s">
        <v>2139</v>
      </c>
      <c r="F1190" s="2">
        <v>0.55</v>
      </c>
      <c r="G1190" s="1">
        <v>4.0</v>
      </c>
      <c r="H1190" s="3">
        <v>2198.0</v>
      </c>
      <c r="I1190" s="1" t="s">
        <v>10939</v>
      </c>
      <c r="J1190" s="1" t="s">
        <v>10940</v>
      </c>
      <c r="K1190" s="1" t="s">
        <v>10941</v>
      </c>
      <c r="L1190" s="1" t="s">
        <v>10942</v>
      </c>
      <c r="M1190" s="1" t="s">
        <v>10943</v>
      </c>
      <c r="N1190" s="1" t="s">
        <v>10944</v>
      </c>
      <c r="O1190" s="4" t="s">
        <v>10945</v>
      </c>
      <c r="P1190" s="4" t="s">
        <v>10946</v>
      </c>
    </row>
    <row r="1191">
      <c r="A1191" s="1" t="s">
        <v>10947</v>
      </c>
      <c r="B1191" s="1" t="s">
        <v>10948</v>
      </c>
      <c r="C1191" s="1" t="s">
        <v>9686</v>
      </c>
      <c r="D1191" s="1" t="s">
        <v>10949</v>
      </c>
      <c r="E1191" s="1" t="s">
        <v>162</v>
      </c>
      <c r="F1191" s="2">
        <v>0.26</v>
      </c>
      <c r="G1191" s="1">
        <v>3.9</v>
      </c>
      <c r="H1191" s="3">
        <v>13127.0</v>
      </c>
      <c r="I1191" s="1" t="s">
        <v>10950</v>
      </c>
      <c r="J1191" s="1" t="s">
        <v>10951</v>
      </c>
      <c r="K1191" s="1" t="s">
        <v>10952</v>
      </c>
      <c r="L1191" s="1" t="s">
        <v>10953</v>
      </c>
      <c r="M1191" s="1" t="s">
        <v>10954</v>
      </c>
      <c r="N1191" s="1" t="s">
        <v>10955</v>
      </c>
      <c r="O1191" s="4" t="s">
        <v>10956</v>
      </c>
      <c r="P1191" s="4" t="s">
        <v>10957</v>
      </c>
    </row>
    <row r="1192">
      <c r="A1192" s="1" t="s">
        <v>10958</v>
      </c>
      <c r="B1192" s="1" t="s">
        <v>10959</v>
      </c>
      <c r="C1192" s="1" t="s">
        <v>9375</v>
      </c>
      <c r="D1192" s="1" t="s">
        <v>3266</v>
      </c>
      <c r="E1192" s="1" t="s">
        <v>10960</v>
      </c>
      <c r="F1192" s="2">
        <v>0.24</v>
      </c>
      <c r="G1192" s="1">
        <v>4.4</v>
      </c>
      <c r="H1192" s="3">
        <v>5865.0</v>
      </c>
      <c r="I1192" s="1" t="s">
        <v>10961</v>
      </c>
      <c r="J1192" s="1" t="s">
        <v>10962</v>
      </c>
      <c r="K1192" s="1" t="s">
        <v>10963</v>
      </c>
      <c r="L1192" s="1" t="s">
        <v>10964</v>
      </c>
      <c r="M1192" s="1" t="s">
        <v>10965</v>
      </c>
      <c r="N1192" s="1" t="s">
        <v>10966</v>
      </c>
      <c r="O1192" s="4" t="s">
        <v>10967</v>
      </c>
      <c r="P1192" s="4" t="s">
        <v>10968</v>
      </c>
    </row>
    <row r="1193">
      <c r="A1193" s="1" t="s">
        <v>10969</v>
      </c>
      <c r="B1193" s="1" t="s">
        <v>10970</v>
      </c>
      <c r="C1193" s="1" t="s">
        <v>10971</v>
      </c>
      <c r="D1193" s="1" t="s">
        <v>10972</v>
      </c>
      <c r="E1193" s="1" t="s">
        <v>1683</v>
      </c>
      <c r="F1193" s="2">
        <v>0.41</v>
      </c>
      <c r="G1193" s="1">
        <v>3.7</v>
      </c>
      <c r="H1193" s="3">
        <v>1067.0</v>
      </c>
      <c r="I1193" s="1" t="s">
        <v>10973</v>
      </c>
      <c r="J1193" s="1" t="s">
        <v>10974</v>
      </c>
      <c r="K1193" s="1" t="s">
        <v>10975</v>
      </c>
      <c r="L1193" s="1" t="s">
        <v>10976</v>
      </c>
      <c r="M1193" s="1" t="s">
        <v>10977</v>
      </c>
      <c r="N1193" s="1" t="s">
        <v>10978</v>
      </c>
      <c r="O1193" s="4" t="s">
        <v>10979</v>
      </c>
      <c r="P1193" s="4" t="s">
        <v>10980</v>
      </c>
    </row>
    <row r="1194">
      <c r="A1194" s="1" t="s">
        <v>10981</v>
      </c>
      <c r="B1194" s="1" t="s">
        <v>10982</v>
      </c>
      <c r="C1194" s="1" t="s">
        <v>9507</v>
      </c>
      <c r="D1194" s="1" t="s">
        <v>114</v>
      </c>
      <c r="E1194" s="1" t="s">
        <v>10983</v>
      </c>
      <c r="F1194" s="2">
        <v>0.36</v>
      </c>
      <c r="G1194" s="1">
        <v>3.6</v>
      </c>
      <c r="H1194" s="3">
        <v>4881.0</v>
      </c>
      <c r="I1194" s="1" t="s">
        <v>10984</v>
      </c>
      <c r="J1194" s="1" t="s">
        <v>10985</v>
      </c>
      <c r="K1194" s="1" t="s">
        <v>10986</v>
      </c>
      <c r="L1194" s="1" t="s">
        <v>10987</v>
      </c>
      <c r="M1194" s="1" t="s">
        <v>10988</v>
      </c>
      <c r="N1194" s="1" t="s">
        <v>10989</v>
      </c>
      <c r="O1194" s="4" t="s">
        <v>10990</v>
      </c>
      <c r="P1194" s="4" t="s">
        <v>10991</v>
      </c>
    </row>
    <row r="1195">
      <c r="A1195" s="1" t="s">
        <v>10992</v>
      </c>
      <c r="B1195" s="1" t="s">
        <v>10993</v>
      </c>
      <c r="C1195" s="1" t="s">
        <v>9553</v>
      </c>
      <c r="D1195" s="1" t="s">
        <v>6346</v>
      </c>
      <c r="E1195" s="1" t="s">
        <v>10994</v>
      </c>
      <c r="F1195" s="2">
        <v>0.49</v>
      </c>
      <c r="G1195" s="1">
        <v>3.7</v>
      </c>
      <c r="H1195" s="3">
        <v>11217.0</v>
      </c>
      <c r="I1195" s="1" t="s">
        <v>10995</v>
      </c>
      <c r="J1195" s="1" t="s">
        <v>10996</v>
      </c>
      <c r="K1195" s="1" t="s">
        <v>10997</v>
      </c>
      <c r="L1195" s="1" t="s">
        <v>10998</v>
      </c>
      <c r="M1195" s="1" t="s">
        <v>10999</v>
      </c>
      <c r="N1195" s="1" t="s">
        <v>11000</v>
      </c>
      <c r="O1195" s="4" t="s">
        <v>11001</v>
      </c>
      <c r="P1195" s="4" t="s">
        <v>11002</v>
      </c>
    </row>
    <row r="1196">
      <c r="A1196" s="1" t="s">
        <v>11003</v>
      </c>
      <c r="B1196" s="1" t="s">
        <v>11004</v>
      </c>
      <c r="C1196" s="1" t="s">
        <v>9282</v>
      </c>
      <c r="D1196" s="1" t="s">
        <v>1949</v>
      </c>
      <c r="E1196" s="1" t="s">
        <v>114</v>
      </c>
      <c r="F1196" s="2">
        <v>0.74</v>
      </c>
      <c r="G1196" s="1">
        <v>4.0</v>
      </c>
      <c r="H1196" s="1">
        <v>43.0</v>
      </c>
      <c r="I1196" s="1" t="s">
        <v>11005</v>
      </c>
      <c r="J1196" s="1" t="s">
        <v>11006</v>
      </c>
      <c r="K1196" s="1" t="s">
        <v>11007</v>
      </c>
      <c r="L1196" s="1" t="s">
        <v>11008</v>
      </c>
      <c r="M1196" s="1" t="s">
        <v>11009</v>
      </c>
      <c r="N1196" s="1" t="s">
        <v>11010</v>
      </c>
      <c r="O1196" s="4" t="s">
        <v>11011</v>
      </c>
      <c r="P1196" s="4" t="s">
        <v>11012</v>
      </c>
    </row>
    <row r="1197">
      <c r="A1197" s="1" t="s">
        <v>11013</v>
      </c>
      <c r="B1197" s="1" t="s">
        <v>11014</v>
      </c>
      <c r="C1197" s="1" t="s">
        <v>9305</v>
      </c>
      <c r="D1197" s="1" t="s">
        <v>9847</v>
      </c>
      <c r="E1197" s="1" t="s">
        <v>11015</v>
      </c>
      <c r="F1197" s="2">
        <v>0.58</v>
      </c>
      <c r="G1197" s="1">
        <v>4.2</v>
      </c>
      <c r="H1197" s="3">
        <v>4664.0</v>
      </c>
      <c r="I1197" s="1" t="s">
        <v>11016</v>
      </c>
      <c r="J1197" s="1" t="s">
        <v>11017</v>
      </c>
      <c r="K1197" s="1" t="s">
        <v>11018</v>
      </c>
      <c r="L1197" s="1" t="s">
        <v>11019</v>
      </c>
      <c r="M1197" s="1" t="s">
        <v>11020</v>
      </c>
      <c r="N1197" s="1" t="s">
        <v>11021</v>
      </c>
      <c r="O1197" s="4" t="s">
        <v>11022</v>
      </c>
      <c r="P1197" s="4" t="s">
        <v>11023</v>
      </c>
    </row>
    <row r="1198">
      <c r="A1198" s="1" t="s">
        <v>11024</v>
      </c>
      <c r="B1198" s="1" t="s">
        <v>11025</v>
      </c>
      <c r="C1198" s="1" t="s">
        <v>9507</v>
      </c>
      <c r="D1198" s="1" t="s">
        <v>11026</v>
      </c>
      <c r="E1198" s="1" t="s">
        <v>11027</v>
      </c>
      <c r="F1198" s="2">
        <v>0.29</v>
      </c>
      <c r="G1198" s="1">
        <v>3.8</v>
      </c>
      <c r="H1198" s="3">
        <v>2112.0</v>
      </c>
      <c r="I1198" s="1" t="s">
        <v>11028</v>
      </c>
      <c r="J1198" s="1" t="s">
        <v>11029</v>
      </c>
      <c r="K1198" s="1" t="s">
        <v>11030</v>
      </c>
      <c r="L1198" s="1" t="s">
        <v>11031</v>
      </c>
      <c r="M1198" s="1" t="s">
        <v>11032</v>
      </c>
      <c r="N1198" s="1" t="s">
        <v>11033</v>
      </c>
      <c r="O1198" s="4" t="s">
        <v>11034</v>
      </c>
      <c r="P1198" s="4" t="s">
        <v>11035</v>
      </c>
    </row>
    <row r="1199">
      <c r="A1199" s="1" t="s">
        <v>11036</v>
      </c>
      <c r="B1199" s="1" t="s">
        <v>11037</v>
      </c>
      <c r="C1199" s="1" t="s">
        <v>11038</v>
      </c>
      <c r="D1199" s="1" t="s">
        <v>11039</v>
      </c>
      <c r="E1199" s="1" t="s">
        <v>102</v>
      </c>
      <c r="F1199" s="2">
        <v>0.37</v>
      </c>
      <c r="G1199" s="1">
        <v>4.2</v>
      </c>
      <c r="H1199" s="3">
        <v>2737.0</v>
      </c>
      <c r="I1199" s="1" t="s">
        <v>11040</v>
      </c>
      <c r="J1199" s="1" t="s">
        <v>11041</v>
      </c>
      <c r="K1199" s="1" t="s">
        <v>11042</v>
      </c>
      <c r="L1199" s="1" t="s">
        <v>11043</v>
      </c>
      <c r="M1199" s="1" t="s">
        <v>11044</v>
      </c>
      <c r="N1199" s="1" t="s">
        <v>11045</v>
      </c>
      <c r="O1199" s="4" t="s">
        <v>11046</v>
      </c>
      <c r="P1199" s="4" t="s">
        <v>11047</v>
      </c>
    </row>
    <row r="1200">
      <c r="A1200" s="1" t="s">
        <v>11048</v>
      </c>
      <c r="B1200" s="1" t="s">
        <v>11049</v>
      </c>
      <c r="C1200" s="1" t="s">
        <v>9933</v>
      </c>
      <c r="D1200" s="1" t="s">
        <v>11050</v>
      </c>
      <c r="E1200" s="1" t="s">
        <v>11051</v>
      </c>
      <c r="F1200" s="2">
        <v>0.38</v>
      </c>
      <c r="G1200" s="1">
        <v>3.9</v>
      </c>
      <c r="H1200" s="3">
        <v>9019.0</v>
      </c>
      <c r="I1200" s="1" t="s">
        <v>11052</v>
      </c>
      <c r="J1200" s="1" t="s">
        <v>11053</v>
      </c>
      <c r="K1200" s="1" t="s">
        <v>11054</v>
      </c>
      <c r="L1200" s="1" t="s">
        <v>11055</v>
      </c>
      <c r="M1200" s="1" t="s">
        <v>11056</v>
      </c>
      <c r="N1200" s="1" t="s">
        <v>11057</v>
      </c>
      <c r="O1200" s="4" t="s">
        <v>11058</v>
      </c>
      <c r="P1200" s="4" t="s">
        <v>11059</v>
      </c>
    </row>
    <row r="1201">
      <c r="A1201" s="1" t="s">
        <v>11060</v>
      </c>
      <c r="B1201" s="1" t="s">
        <v>11061</v>
      </c>
      <c r="C1201" s="1" t="s">
        <v>9495</v>
      </c>
      <c r="D1201" s="1" t="s">
        <v>31</v>
      </c>
      <c r="E1201" s="1" t="s">
        <v>90</v>
      </c>
      <c r="F1201" s="2">
        <v>0.6</v>
      </c>
      <c r="G1201" s="1">
        <v>4.0</v>
      </c>
      <c r="H1201" s="3">
        <v>10234.0</v>
      </c>
      <c r="I1201" s="1" t="s">
        <v>11062</v>
      </c>
      <c r="J1201" s="1" t="s">
        <v>11063</v>
      </c>
      <c r="K1201" s="1" t="s">
        <v>11064</v>
      </c>
      <c r="L1201" s="1" t="s">
        <v>11065</v>
      </c>
      <c r="M1201" s="1" t="s">
        <v>11066</v>
      </c>
      <c r="N1201" s="1" t="s">
        <v>11067</v>
      </c>
      <c r="O1201" s="4" t="s">
        <v>11068</v>
      </c>
      <c r="P1201" s="4" t="s">
        <v>11069</v>
      </c>
    </row>
    <row r="1202">
      <c r="A1202" s="1" t="s">
        <v>11070</v>
      </c>
      <c r="B1202" s="1" t="s">
        <v>11071</v>
      </c>
      <c r="C1202" s="1" t="s">
        <v>11072</v>
      </c>
      <c r="D1202" s="1" t="s">
        <v>5007</v>
      </c>
      <c r="E1202" s="1" t="s">
        <v>888</v>
      </c>
      <c r="F1202" s="2">
        <v>0.64</v>
      </c>
      <c r="G1202" s="1">
        <v>4.1</v>
      </c>
      <c r="H1202" s="1">
        <v>550.0</v>
      </c>
      <c r="I1202" s="1" t="s">
        <v>11073</v>
      </c>
      <c r="J1202" s="1" t="s">
        <v>11074</v>
      </c>
      <c r="K1202" s="1" t="s">
        <v>11075</v>
      </c>
      <c r="L1202" s="1" t="s">
        <v>11076</v>
      </c>
      <c r="M1202" s="1" t="s">
        <v>11077</v>
      </c>
      <c r="N1202" s="1" t="s">
        <v>11078</v>
      </c>
      <c r="O1202" s="4" t="s">
        <v>11079</v>
      </c>
      <c r="P1202" s="4" t="s">
        <v>11080</v>
      </c>
    </row>
    <row r="1203">
      <c r="A1203" s="1" t="s">
        <v>11081</v>
      </c>
      <c r="B1203" s="1" t="s">
        <v>11082</v>
      </c>
      <c r="C1203" s="1" t="s">
        <v>9282</v>
      </c>
      <c r="D1203" s="1" t="s">
        <v>247</v>
      </c>
      <c r="E1203" s="1" t="s">
        <v>90</v>
      </c>
      <c r="F1203" s="2">
        <v>0.44</v>
      </c>
      <c r="G1203" s="1">
        <v>4.8</v>
      </c>
      <c r="H1203" s="1">
        <v>28.0</v>
      </c>
      <c r="I1203" s="1" t="s">
        <v>11083</v>
      </c>
      <c r="J1203" s="1" t="s">
        <v>11084</v>
      </c>
      <c r="K1203" s="1" t="s">
        <v>11085</v>
      </c>
      <c r="L1203" s="1" t="s">
        <v>11086</v>
      </c>
      <c r="M1203" s="1" t="s">
        <v>11087</v>
      </c>
      <c r="N1203" s="1" t="s">
        <v>11088</v>
      </c>
      <c r="O1203" s="4" t="s">
        <v>11089</v>
      </c>
      <c r="P1203" s="4" t="s">
        <v>11090</v>
      </c>
    </row>
    <row r="1204">
      <c r="A1204" s="1" t="s">
        <v>11091</v>
      </c>
      <c r="B1204" s="1" t="s">
        <v>11092</v>
      </c>
      <c r="C1204" s="1" t="s">
        <v>9933</v>
      </c>
      <c r="D1204" s="1" t="s">
        <v>324</v>
      </c>
      <c r="E1204" s="1" t="s">
        <v>11093</v>
      </c>
      <c r="F1204" s="2">
        <v>0.58</v>
      </c>
      <c r="G1204" s="1">
        <v>4.2</v>
      </c>
      <c r="H1204" s="3">
        <v>1353.0</v>
      </c>
      <c r="I1204" s="1" t="s">
        <v>11094</v>
      </c>
      <c r="J1204" s="1" t="s">
        <v>11095</v>
      </c>
      <c r="K1204" s="1" t="s">
        <v>11096</v>
      </c>
      <c r="L1204" s="1" t="s">
        <v>11097</v>
      </c>
      <c r="M1204" s="1" t="s">
        <v>11098</v>
      </c>
      <c r="N1204" s="1" t="s">
        <v>11099</v>
      </c>
      <c r="O1204" s="4" t="s">
        <v>11100</v>
      </c>
      <c r="P1204" s="4" t="s">
        <v>11101</v>
      </c>
    </row>
    <row r="1205">
      <c r="A1205" s="1" t="s">
        <v>11102</v>
      </c>
      <c r="B1205" s="1" t="s">
        <v>11103</v>
      </c>
      <c r="C1205" s="1" t="s">
        <v>9162</v>
      </c>
      <c r="D1205" s="1" t="s">
        <v>142</v>
      </c>
      <c r="E1205" s="1" t="s">
        <v>11104</v>
      </c>
      <c r="F1205" s="2">
        <v>0.35</v>
      </c>
      <c r="G1205" s="1">
        <v>4.1</v>
      </c>
      <c r="H1205" s="3">
        <v>2138.0</v>
      </c>
      <c r="I1205" s="1" t="s">
        <v>11105</v>
      </c>
      <c r="J1205" s="1" t="s">
        <v>11106</v>
      </c>
      <c r="K1205" s="1" t="s">
        <v>11107</v>
      </c>
      <c r="L1205" s="1" t="s">
        <v>11108</v>
      </c>
      <c r="M1205" s="1" t="s">
        <v>11109</v>
      </c>
      <c r="N1205" s="1" t="s">
        <v>11110</v>
      </c>
      <c r="O1205" s="4" t="s">
        <v>11111</v>
      </c>
      <c r="P1205" s="4" t="s">
        <v>11112</v>
      </c>
    </row>
    <row r="1206">
      <c r="A1206" s="1" t="s">
        <v>11113</v>
      </c>
      <c r="B1206" s="1" t="s">
        <v>11114</v>
      </c>
      <c r="C1206" s="1" t="s">
        <v>9825</v>
      </c>
      <c r="D1206" s="1" t="s">
        <v>1793</v>
      </c>
      <c r="E1206" s="1" t="s">
        <v>324</v>
      </c>
      <c r="F1206" s="2">
        <v>0.53</v>
      </c>
      <c r="G1206" s="1">
        <v>4.0</v>
      </c>
      <c r="H1206" s="3">
        <v>1679.0</v>
      </c>
      <c r="I1206" s="1" t="s">
        <v>11115</v>
      </c>
      <c r="J1206" s="1" t="s">
        <v>11116</v>
      </c>
      <c r="K1206" s="1" t="s">
        <v>11117</v>
      </c>
      <c r="L1206" s="1" t="s">
        <v>11118</v>
      </c>
      <c r="M1206" s="1" t="s">
        <v>11119</v>
      </c>
      <c r="N1206" s="1" t="s">
        <v>11120</v>
      </c>
      <c r="O1206" s="4" t="s">
        <v>11121</v>
      </c>
      <c r="P1206" s="4" t="s">
        <v>11122</v>
      </c>
    </row>
    <row r="1207">
      <c r="A1207" s="1" t="s">
        <v>11123</v>
      </c>
      <c r="B1207" s="1" t="s">
        <v>11124</v>
      </c>
      <c r="C1207" s="1" t="s">
        <v>11125</v>
      </c>
      <c r="D1207" s="1" t="s">
        <v>11126</v>
      </c>
      <c r="E1207" s="1" t="s">
        <v>11127</v>
      </c>
      <c r="F1207" s="2">
        <v>0.29</v>
      </c>
      <c r="G1207" s="1">
        <v>3.9</v>
      </c>
      <c r="H1207" s="3">
        <v>12837.0</v>
      </c>
      <c r="I1207" s="1" t="s">
        <v>11128</v>
      </c>
      <c r="J1207" s="1" t="s">
        <v>11129</v>
      </c>
      <c r="K1207" s="1" t="s">
        <v>11130</v>
      </c>
      <c r="L1207" s="1" t="s">
        <v>11131</v>
      </c>
      <c r="M1207" s="1" t="s">
        <v>11132</v>
      </c>
      <c r="N1207" s="1" t="s">
        <v>11133</v>
      </c>
      <c r="O1207" s="4" t="s">
        <v>11134</v>
      </c>
      <c r="P1207" s="4" t="s">
        <v>11135</v>
      </c>
    </row>
    <row r="1208">
      <c r="A1208" s="1" t="s">
        <v>11136</v>
      </c>
      <c r="B1208" s="1" t="s">
        <v>11137</v>
      </c>
      <c r="C1208" s="1" t="s">
        <v>11138</v>
      </c>
      <c r="D1208" s="1" t="s">
        <v>1415</v>
      </c>
      <c r="E1208" s="1" t="s">
        <v>324</v>
      </c>
      <c r="F1208" s="2">
        <v>0.15</v>
      </c>
      <c r="G1208" s="1">
        <v>4.1</v>
      </c>
      <c r="H1208" s="3">
        <v>8873.0</v>
      </c>
      <c r="I1208" s="1" t="s">
        <v>11139</v>
      </c>
      <c r="J1208" s="1" t="s">
        <v>11140</v>
      </c>
      <c r="K1208" s="1" t="s">
        <v>11141</v>
      </c>
      <c r="L1208" s="1" t="s">
        <v>11142</v>
      </c>
      <c r="M1208" s="1" t="s">
        <v>11143</v>
      </c>
      <c r="N1208" s="1" t="s">
        <v>11144</v>
      </c>
      <c r="O1208" s="4" t="s">
        <v>11145</v>
      </c>
      <c r="P1208" s="4" t="s">
        <v>11146</v>
      </c>
    </row>
    <row r="1209">
      <c r="A1209" s="1" t="s">
        <v>11147</v>
      </c>
      <c r="B1209" s="1" t="s">
        <v>11148</v>
      </c>
      <c r="C1209" s="1" t="s">
        <v>9507</v>
      </c>
      <c r="D1209" s="1" t="s">
        <v>11149</v>
      </c>
      <c r="E1209" s="1" t="s">
        <v>10111</v>
      </c>
      <c r="F1209" s="2">
        <v>0.12</v>
      </c>
      <c r="G1209" s="1">
        <v>4.3</v>
      </c>
      <c r="H1209" s="3">
        <v>7681.0</v>
      </c>
      <c r="I1209" s="1" t="s">
        <v>11150</v>
      </c>
      <c r="J1209" s="1" t="s">
        <v>11151</v>
      </c>
      <c r="K1209" s="1" t="s">
        <v>11152</v>
      </c>
      <c r="L1209" s="1" t="s">
        <v>11153</v>
      </c>
      <c r="M1209" s="1" t="s">
        <v>11154</v>
      </c>
      <c r="N1209" s="1" t="s">
        <v>11155</v>
      </c>
      <c r="O1209" s="4" t="s">
        <v>11156</v>
      </c>
      <c r="P1209" s="4" t="s">
        <v>11157</v>
      </c>
    </row>
    <row r="1210">
      <c r="A1210" s="1" t="s">
        <v>11158</v>
      </c>
      <c r="B1210" s="1" t="s">
        <v>11159</v>
      </c>
      <c r="C1210" s="1" t="s">
        <v>9151</v>
      </c>
      <c r="D1210" s="1" t="s">
        <v>1661</v>
      </c>
      <c r="E1210" s="1" t="s">
        <v>11160</v>
      </c>
      <c r="F1210" s="2">
        <v>0.37</v>
      </c>
      <c r="G1210" s="1">
        <v>4.1</v>
      </c>
      <c r="H1210" s="1">
        <v>322.0</v>
      </c>
      <c r="I1210" s="1" t="s">
        <v>11161</v>
      </c>
      <c r="J1210" s="1" t="s">
        <v>11162</v>
      </c>
      <c r="K1210" s="1" t="s">
        <v>11163</v>
      </c>
      <c r="L1210" s="1" t="s">
        <v>11164</v>
      </c>
      <c r="M1210" s="1" t="s">
        <v>11165</v>
      </c>
      <c r="N1210" s="1" t="s">
        <v>11166</v>
      </c>
      <c r="O1210" s="4" t="s">
        <v>11167</v>
      </c>
      <c r="P1210" s="4" t="s">
        <v>11168</v>
      </c>
    </row>
    <row r="1211">
      <c r="A1211" s="1" t="s">
        <v>11169</v>
      </c>
      <c r="B1211" s="1" t="s">
        <v>11170</v>
      </c>
      <c r="C1211" s="1" t="s">
        <v>9293</v>
      </c>
      <c r="D1211" s="1" t="s">
        <v>20</v>
      </c>
      <c r="E1211" s="1" t="s">
        <v>11171</v>
      </c>
      <c r="F1211" s="2">
        <v>0.43</v>
      </c>
      <c r="G1211" s="1">
        <v>4.2</v>
      </c>
      <c r="H1211" s="3">
        <v>9772.0</v>
      </c>
      <c r="I1211" s="1" t="s">
        <v>11172</v>
      </c>
      <c r="J1211" s="1" t="s">
        <v>11173</v>
      </c>
      <c r="K1211" s="1" t="s">
        <v>11174</v>
      </c>
      <c r="L1211" s="1" t="s">
        <v>11175</v>
      </c>
      <c r="M1211" s="1" t="s">
        <v>11176</v>
      </c>
      <c r="N1211" s="1" t="s">
        <v>11177</v>
      </c>
      <c r="O1211" s="4" t="s">
        <v>11178</v>
      </c>
      <c r="P1211" s="4" t="s">
        <v>11179</v>
      </c>
    </row>
    <row r="1212">
      <c r="A1212" s="1" t="s">
        <v>11180</v>
      </c>
      <c r="B1212" s="1" t="s">
        <v>11181</v>
      </c>
      <c r="C1212" s="1" t="s">
        <v>10791</v>
      </c>
      <c r="D1212" s="1" t="s">
        <v>11182</v>
      </c>
      <c r="E1212" s="1" t="s">
        <v>11183</v>
      </c>
      <c r="F1212" s="2">
        <v>0.49</v>
      </c>
      <c r="G1212" s="1">
        <v>3.9</v>
      </c>
      <c r="H1212" s="3">
        <v>18497.0</v>
      </c>
      <c r="I1212" s="1" t="s">
        <v>11184</v>
      </c>
      <c r="J1212" s="1" t="s">
        <v>11185</v>
      </c>
      <c r="K1212" s="1" t="s">
        <v>11186</v>
      </c>
      <c r="L1212" s="1" t="s">
        <v>11187</v>
      </c>
      <c r="M1212" s="1" t="s">
        <v>11188</v>
      </c>
      <c r="N1212" s="1" t="s">
        <v>11189</v>
      </c>
      <c r="O1212" s="4" t="s">
        <v>11190</v>
      </c>
      <c r="P1212" s="4" t="s">
        <v>11191</v>
      </c>
    </row>
    <row r="1213">
      <c r="A1213" s="1" t="s">
        <v>11192</v>
      </c>
      <c r="B1213" s="1" t="s">
        <v>11193</v>
      </c>
      <c r="C1213" s="1" t="s">
        <v>9553</v>
      </c>
      <c r="D1213" s="1" t="s">
        <v>90</v>
      </c>
      <c r="E1213" s="1" t="s">
        <v>548</v>
      </c>
      <c r="F1213" s="2">
        <v>0.77</v>
      </c>
      <c r="G1213" s="1">
        <v>3.7</v>
      </c>
      <c r="H1213" s="1">
        <v>53.0</v>
      </c>
      <c r="I1213" s="1" t="s">
        <v>11194</v>
      </c>
      <c r="J1213" s="1" t="s">
        <v>11195</v>
      </c>
      <c r="K1213" s="1" t="s">
        <v>11196</v>
      </c>
      <c r="L1213" s="1" t="s">
        <v>11197</v>
      </c>
      <c r="M1213" s="1" t="s">
        <v>11198</v>
      </c>
      <c r="N1213" s="1" t="s">
        <v>11199</v>
      </c>
      <c r="O1213" s="4" t="s">
        <v>11200</v>
      </c>
      <c r="P1213" s="4" t="s">
        <v>11201</v>
      </c>
    </row>
    <row r="1214">
      <c r="A1214" s="1" t="s">
        <v>11202</v>
      </c>
      <c r="B1214" s="1" t="s">
        <v>11203</v>
      </c>
      <c r="C1214" s="1" t="s">
        <v>9587</v>
      </c>
      <c r="D1214" s="1" t="s">
        <v>577</v>
      </c>
      <c r="E1214" s="1" t="s">
        <v>302</v>
      </c>
      <c r="F1214" s="2">
        <v>0.53</v>
      </c>
      <c r="G1214" s="1">
        <v>4.1</v>
      </c>
      <c r="H1214" s="3">
        <v>1728.0</v>
      </c>
      <c r="I1214" s="1" t="s">
        <v>11204</v>
      </c>
      <c r="J1214" s="1" t="s">
        <v>11205</v>
      </c>
      <c r="K1214" s="1" t="s">
        <v>11206</v>
      </c>
      <c r="L1214" s="1" t="s">
        <v>11207</v>
      </c>
      <c r="M1214" s="1" t="s">
        <v>11208</v>
      </c>
      <c r="N1214" s="1" t="s">
        <v>11209</v>
      </c>
      <c r="O1214" s="4" t="s">
        <v>11210</v>
      </c>
      <c r="P1214" s="4" t="s">
        <v>11211</v>
      </c>
    </row>
    <row r="1215">
      <c r="A1215" s="1" t="s">
        <v>11212</v>
      </c>
      <c r="B1215" s="1" t="s">
        <v>11213</v>
      </c>
      <c r="C1215" s="1" t="s">
        <v>9922</v>
      </c>
      <c r="D1215" s="1" t="s">
        <v>9460</v>
      </c>
      <c r="E1215" s="1" t="s">
        <v>236</v>
      </c>
      <c r="F1215" s="2">
        <v>0.11</v>
      </c>
      <c r="G1215" s="1">
        <v>4.0</v>
      </c>
      <c r="H1215" s="3">
        <v>2877.0</v>
      </c>
      <c r="I1215" s="1" t="s">
        <v>11214</v>
      </c>
      <c r="J1215" s="1" t="s">
        <v>11215</v>
      </c>
      <c r="K1215" s="1" t="s">
        <v>11216</v>
      </c>
      <c r="L1215" s="1" t="s">
        <v>11217</v>
      </c>
      <c r="M1215" s="1" t="s">
        <v>11218</v>
      </c>
      <c r="N1215" s="1" t="s">
        <v>11219</v>
      </c>
      <c r="O1215" s="4" t="s">
        <v>11220</v>
      </c>
      <c r="P1215" s="4" t="s">
        <v>11221</v>
      </c>
    </row>
    <row r="1216">
      <c r="A1216" s="1" t="s">
        <v>11222</v>
      </c>
      <c r="B1216" s="1" t="s">
        <v>11223</v>
      </c>
      <c r="C1216" s="1" t="s">
        <v>9293</v>
      </c>
      <c r="D1216" s="1" t="s">
        <v>5925</v>
      </c>
      <c r="E1216" s="1" t="s">
        <v>10737</v>
      </c>
      <c r="F1216" s="2">
        <v>0.46</v>
      </c>
      <c r="G1216" s="1">
        <v>3.8</v>
      </c>
      <c r="H1216" s="1">
        <v>250.0</v>
      </c>
      <c r="I1216" s="1" t="s">
        <v>11224</v>
      </c>
      <c r="J1216" s="1" t="s">
        <v>11225</v>
      </c>
      <c r="K1216" s="1" t="s">
        <v>11226</v>
      </c>
      <c r="L1216" s="1" t="s">
        <v>11227</v>
      </c>
      <c r="M1216" s="1" t="s">
        <v>11228</v>
      </c>
      <c r="N1216" s="1" t="s">
        <v>11229</v>
      </c>
      <c r="O1216" s="4" t="s">
        <v>11230</v>
      </c>
      <c r="P1216" s="4" t="s">
        <v>11231</v>
      </c>
    </row>
    <row r="1217">
      <c r="A1217" s="1" t="s">
        <v>11232</v>
      </c>
      <c r="B1217" s="1" t="s">
        <v>11233</v>
      </c>
      <c r="C1217" s="1" t="s">
        <v>9364</v>
      </c>
      <c r="D1217" s="1" t="s">
        <v>11234</v>
      </c>
      <c r="E1217" s="1" t="s">
        <v>9342</v>
      </c>
      <c r="F1217" s="2">
        <v>0.61</v>
      </c>
      <c r="G1217" s="1">
        <v>4.2</v>
      </c>
      <c r="H1217" s="3">
        <v>5178.0</v>
      </c>
      <c r="I1217" s="1" t="s">
        <v>11235</v>
      </c>
      <c r="J1217" s="1" t="s">
        <v>11236</v>
      </c>
      <c r="K1217" s="1" t="s">
        <v>11237</v>
      </c>
      <c r="L1217" s="1" t="s">
        <v>11238</v>
      </c>
      <c r="M1217" s="1" t="s">
        <v>11239</v>
      </c>
      <c r="N1217" s="1" t="s">
        <v>11240</v>
      </c>
      <c r="O1217" s="4" t="s">
        <v>11241</v>
      </c>
      <c r="P1217" s="4" t="s">
        <v>11242</v>
      </c>
    </row>
    <row r="1218">
      <c r="A1218" s="1" t="s">
        <v>11243</v>
      </c>
      <c r="B1218" s="1" t="s">
        <v>11244</v>
      </c>
      <c r="C1218" s="1" t="s">
        <v>9162</v>
      </c>
      <c r="D1218" s="1" t="s">
        <v>90</v>
      </c>
      <c r="E1218" s="1" t="s">
        <v>114</v>
      </c>
      <c r="F1218" s="2">
        <v>0.5</v>
      </c>
      <c r="G1218" s="1">
        <v>4.6</v>
      </c>
      <c r="H1218" s="1">
        <v>79.0</v>
      </c>
      <c r="I1218" s="1" t="s">
        <v>11245</v>
      </c>
      <c r="J1218" s="1" t="s">
        <v>11246</v>
      </c>
      <c r="K1218" s="1" t="s">
        <v>11247</v>
      </c>
      <c r="L1218" s="1" t="s">
        <v>11248</v>
      </c>
      <c r="M1218" s="1" t="s">
        <v>11249</v>
      </c>
      <c r="N1218" s="1" t="s">
        <v>11250</v>
      </c>
      <c r="O1218" s="4" t="s">
        <v>11251</v>
      </c>
      <c r="P1218" s="4" t="s">
        <v>11252</v>
      </c>
    </row>
    <row r="1219">
      <c r="A1219" s="1" t="s">
        <v>11253</v>
      </c>
      <c r="B1219" s="1" t="s">
        <v>11254</v>
      </c>
      <c r="C1219" s="1" t="s">
        <v>10779</v>
      </c>
      <c r="D1219" s="1" t="s">
        <v>10087</v>
      </c>
      <c r="E1219" s="1" t="s">
        <v>11255</v>
      </c>
      <c r="F1219" s="2">
        <v>0.27</v>
      </c>
      <c r="G1219" s="1">
        <v>4.1</v>
      </c>
      <c r="H1219" s="3">
        <v>4157.0</v>
      </c>
      <c r="I1219" s="1" t="s">
        <v>11256</v>
      </c>
      <c r="J1219" s="1" t="s">
        <v>11257</v>
      </c>
      <c r="K1219" s="1" t="s">
        <v>11258</v>
      </c>
      <c r="L1219" s="1" t="s">
        <v>11259</v>
      </c>
      <c r="M1219" s="1" t="s">
        <v>11260</v>
      </c>
      <c r="N1219" s="1" t="s">
        <v>11261</v>
      </c>
      <c r="O1219" s="4" t="s">
        <v>11262</v>
      </c>
      <c r="P1219" s="4" t="s">
        <v>11263</v>
      </c>
    </row>
    <row r="1220">
      <c r="A1220" s="1" t="s">
        <v>11264</v>
      </c>
      <c r="B1220" s="1" t="s">
        <v>11265</v>
      </c>
      <c r="C1220" s="1" t="s">
        <v>9139</v>
      </c>
      <c r="D1220" s="1" t="s">
        <v>6674</v>
      </c>
      <c r="E1220" s="1" t="s">
        <v>730</v>
      </c>
      <c r="F1220" s="2">
        <v>0.49</v>
      </c>
      <c r="G1220" s="1">
        <v>3.3</v>
      </c>
      <c r="H1220" s="1">
        <v>29.0</v>
      </c>
      <c r="I1220" s="1" t="s">
        <v>11266</v>
      </c>
      <c r="J1220" s="1" t="s">
        <v>11267</v>
      </c>
      <c r="K1220" s="1" t="s">
        <v>11268</v>
      </c>
      <c r="L1220" s="1" t="s">
        <v>11269</v>
      </c>
      <c r="M1220" s="1" t="s">
        <v>11270</v>
      </c>
      <c r="N1220" s="1" t="s">
        <v>11271</v>
      </c>
      <c r="O1220" s="4" t="s">
        <v>11272</v>
      </c>
      <c r="P1220" s="4" t="s">
        <v>11273</v>
      </c>
    </row>
    <row r="1221">
      <c r="A1221" s="1" t="s">
        <v>11274</v>
      </c>
      <c r="B1221" s="1" t="s">
        <v>11275</v>
      </c>
      <c r="C1221" s="1" t="s">
        <v>9293</v>
      </c>
      <c r="D1221" s="1" t="s">
        <v>547</v>
      </c>
      <c r="E1221" s="1" t="s">
        <v>11276</v>
      </c>
      <c r="F1221" s="2">
        <v>0.29</v>
      </c>
      <c r="G1221" s="1">
        <v>4.2</v>
      </c>
      <c r="H1221" s="3">
        <v>4580.0</v>
      </c>
      <c r="I1221" s="1" t="s">
        <v>11277</v>
      </c>
      <c r="J1221" s="1" t="s">
        <v>11278</v>
      </c>
      <c r="K1221" s="1" t="s">
        <v>11279</v>
      </c>
      <c r="L1221" s="1" t="s">
        <v>11280</v>
      </c>
      <c r="M1221" s="1" t="s">
        <v>11281</v>
      </c>
      <c r="N1221" s="1" t="s">
        <v>11282</v>
      </c>
      <c r="O1221" s="4" t="s">
        <v>11283</v>
      </c>
      <c r="P1221" s="4" t="s">
        <v>11284</v>
      </c>
    </row>
    <row r="1222">
      <c r="A1222" s="1" t="s">
        <v>11285</v>
      </c>
      <c r="B1222" s="1" t="s">
        <v>11286</v>
      </c>
      <c r="C1222" s="1" t="s">
        <v>9655</v>
      </c>
      <c r="D1222" s="1" t="s">
        <v>2949</v>
      </c>
      <c r="E1222" s="1" t="s">
        <v>11287</v>
      </c>
      <c r="F1222" s="2">
        <v>0.41</v>
      </c>
      <c r="G1222" s="1">
        <v>4.3</v>
      </c>
      <c r="H1222" s="3">
        <v>1404.0</v>
      </c>
      <c r="I1222" s="1" t="s">
        <v>11288</v>
      </c>
      <c r="J1222" s="1" t="s">
        <v>11289</v>
      </c>
      <c r="K1222" s="1" t="s">
        <v>11290</v>
      </c>
      <c r="L1222" s="1" t="s">
        <v>11291</v>
      </c>
      <c r="M1222" s="1" t="s">
        <v>11292</v>
      </c>
      <c r="N1222" s="1" t="s">
        <v>11293</v>
      </c>
      <c r="O1222" s="4" t="s">
        <v>11294</v>
      </c>
      <c r="P1222" s="4" t="s">
        <v>11295</v>
      </c>
    </row>
    <row r="1223">
      <c r="A1223" s="1" t="s">
        <v>11296</v>
      </c>
      <c r="B1223" s="1" t="s">
        <v>11297</v>
      </c>
      <c r="C1223" s="1" t="s">
        <v>11298</v>
      </c>
      <c r="D1223" s="1" t="s">
        <v>3266</v>
      </c>
      <c r="E1223" s="1" t="s">
        <v>11299</v>
      </c>
      <c r="F1223" s="2">
        <v>0.28</v>
      </c>
      <c r="G1223" s="1">
        <v>4.3</v>
      </c>
      <c r="H1223" s="3">
        <v>2810.0</v>
      </c>
      <c r="I1223" s="1" t="s">
        <v>11300</v>
      </c>
      <c r="J1223" s="1" t="s">
        <v>11301</v>
      </c>
      <c r="K1223" s="1" t="s">
        <v>11302</v>
      </c>
      <c r="L1223" s="1" t="s">
        <v>11303</v>
      </c>
      <c r="M1223" s="1" t="s">
        <v>11304</v>
      </c>
      <c r="N1223" s="1" t="s">
        <v>11305</v>
      </c>
      <c r="O1223" s="4" t="s">
        <v>11306</v>
      </c>
      <c r="P1223" s="4" t="s">
        <v>11307</v>
      </c>
    </row>
    <row r="1224">
      <c r="A1224" s="1" t="s">
        <v>11308</v>
      </c>
      <c r="B1224" s="1" t="s">
        <v>11309</v>
      </c>
      <c r="C1224" s="1" t="s">
        <v>9879</v>
      </c>
      <c r="D1224" s="1" t="s">
        <v>1960</v>
      </c>
      <c r="E1224" s="1" t="s">
        <v>1960</v>
      </c>
      <c r="F1224" s="2">
        <v>0.0</v>
      </c>
      <c r="G1224" s="1">
        <v>4.3</v>
      </c>
      <c r="H1224" s="1">
        <v>7.0</v>
      </c>
      <c r="I1224" s="1" t="s">
        <v>11310</v>
      </c>
      <c r="J1224" s="1" t="s">
        <v>11311</v>
      </c>
      <c r="K1224" s="1" t="s">
        <v>11312</v>
      </c>
      <c r="L1224" s="1" t="s">
        <v>11313</v>
      </c>
      <c r="M1224" s="1" t="s">
        <v>11314</v>
      </c>
      <c r="N1224" s="1" t="s">
        <v>11315</v>
      </c>
      <c r="O1224" s="4" t="s">
        <v>11316</v>
      </c>
      <c r="P1224" s="4" t="s">
        <v>11317</v>
      </c>
    </row>
    <row r="1225">
      <c r="A1225" s="1" t="s">
        <v>11318</v>
      </c>
      <c r="B1225" s="1" t="s">
        <v>11319</v>
      </c>
      <c r="C1225" s="1" t="s">
        <v>9282</v>
      </c>
      <c r="D1225" s="1" t="s">
        <v>55</v>
      </c>
      <c r="E1225" s="1" t="s">
        <v>479</v>
      </c>
      <c r="F1225" s="2">
        <v>0.56</v>
      </c>
      <c r="G1225" s="1">
        <v>4.7</v>
      </c>
      <c r="H1225" s="3">
        <v>1729.0</v>
      </c>
      <c r="I1225" s="1" t="s">
        <v>11320</v>
      </c>
      <c r="J1225" s="1" t="s">
        <v>11321</v>
      </c>
      <c r="K1225" s="1" t="s">
        <v>11322</v>
      </c>
      <c r="L1225" s="1" t="s">
        <v>11323</v>
      </c>
      <c r="M1225" s="1" t="s">
        <v>11324</v>
      </c>
      <c r="N1225" s="1" t="s">
        <v>11325</v>
      </c>
      <c r="O1225" s="4" t="s">
        <v>11326</v>
      </c>
      <c r="P1225" s="4" t="s">
        <v>11327</v>
      </c>
    </row>
    <row r="1226">
      <c r="A1226" s="1" t="s">
        <v>11328</v>
      </c>
      <c r="B1226" s="1" t="s">
        <v>11329</v>
      </c>
      <c r="C1226" s="1" t="s">
        <v>11330</v>
      </c>
      <c r="D1226" s="1" t="s">
        <v>4739</v>
      </c>
      <c r="E1226" s="1" t="s">
        <v>11331</v>
      </c>
      <c r="F1226" s="2">
        <v>0.39</v>
      </c>
      <c r="G1226" s="1">
        <v>4.4</v>
      </c>
      <c r="H1226" s="3">
        <v>2116.0</v>
      </c>
      <c r="I1226" s="1" t="s">
        <v>11332</v>
      </c>
      <c r="J1226" s="1" t="s">
        <v>11333</v>
      </c>
      <c r="K1226" s="1" t="s">
        <v>11334</v>
      </c>
      <c r="L1226" s="1" t="s">
        <v>11335</v>
      </c>
      <c r="M1226" s="1" t="s">
        <v>11336</v>
      </c>
      <c r="N1226" s="1" t="s">
        <v>11337</v>
      </c>
      <c r="O1226" s="4" t="s">
        <v>11338</v>
      </c>
      <c r="P1226" s="4" t="s">
        <v>11339</v>
      </c>
    </row>
    <row r="1227">
      <c r="A1227" s="1" t="s">
        <v>11340</v>
      </c>
      <c r="B1227" s="1" t="s">
        <v>11341</v>
      </c>
      <c r="C1227" s="1" t="s">
        <v>9587</v>
      </c>
      <c r="D1227" s="1" t="s">
        <v>8771</v>
      </c>
      <c r="E1227" s="1" t="s">
        <v>7739</v>
      </c>
      <c r="F1227" s="2">
        <v>0.46</v>
      </c>
      <c r="G1227" s="1">
        <v>3.9</v>
      </c>
      <c r="H1227" s="1">
        <v>463.0</v>
      </c>
      <c r="I1227" s="1" t="s">
        <v>11342</v>
      </c>
      <c r="J1227" s="1" t="s">
        <v>11343</v>
      </c>
      <c r="K1227" s="1" t="s">
        <v>11344</v>
      </c>
      <c r="L1227" s="1" t="s">
        <v>11345</v>
      </c>
      <c r="M1227" s="1" t="s">
        <v>11346</v>
      </c>
      <c r="N1227" s="1" t="s">
        <v>11347</v>
      </c>
      <c r="O1227" s="4" t="s">
        <v>11348</v>
      </c>
      <c r="P1227" s="4" t="s">
        <v>11349</v>
      </c>
    </row>
    <row r="1228">
      <c r="A1228" s="1" t="s">
        <v>11350</v>
      </c>
      <c r="B1228" s="1" t="s">
        <v>11351</v>
      </c>
      <c r="C1228" s="1" t="s">
        <v>9282</v>
      </c>
      <c r="D1228" s="1" t="s">
        <v>90</v>
      </c>
      <c r="E1228" s="1" t="s">
        <v>888</v>
      </c>
      <c r="F1228" s="2">
        <v>0.62</v>
      </c>
      <c r="G1228" s="1">
        <v>4.7</v>
      </c>
      <c r="H1228" s="1">
        <v>54.0</v>
      </c>
      <c r="I1228" s="1" t="s">
        <v>11352</v>
      </c>
      <c r="J1228" s="1" t="s">
        <v>11353</v>
      </c>
      <c r="K1228" s="1" t="s">
        <v>11354</v>
      </c>
      <c r="L1228" s="1" t="s">
        <v>11355</v>
      </c>
      <c r="M1228" s="1" t="s">
        <v>11356</v>
      </c>
      <c r="N1228" s="1" t="s">
        <v>11357</v>
      </c>
      <c r="O1228" s="4" t="s">
        <v>11358</v>
      </c>
      <c r="P1228" s="4" t="s">
        <v>11359</v>
      </c>
    </row>
    <row r="1229">
      <c r="A1229" s="1" t="s">
        <v>11360</v>
      </c>
      <c r="B1229" s="1" t="s">
        <v>11361</v>
      </c>
      <c r="C1229" s="1" t="s">
        <v>9449</v>
      </c>
      <c r="D1229" s="1" t="s">
        <v>11362</v>
      </c>
      <c r="E1229" s="1" t="s">
        <v>11363</v>
      </c>
      <c r="F1229" s="2">
        <v>0.2</v>
      </c>
      <c r="G1229" s="1">
        <v>4.1</v>
      </c>
      <c r="H1229" s="3">
        <v>7229.0</v>
      </c>
      <c r="I1229" s="1" t="s">
        <v>11364</v>
      </c>
      <c r="J1229" s="1" t="s">
        <v>11365</v>
      </c>
      <c r="K1229" s="1" t="s">
        <v>11366</v>
      </c>
      <c r="L1229" s="1" t="s">
        <v>11367</v>
      </c>
      <c r="M1229" s="1" t="s">
        <v>11368</v>
      </c>
      <c r="N1229" s="1" t="s">
        <v>11369</v>
      </c>
      <c r="O1229" s="4" t="s">
        <v>11370</v>
      </c>
      <c r="P1229" s="4" t="s">
        <v>11371</v>
      </c>
    </row>
    <row r="1230">
      <c r="A1230" s="1" t="s">
        <v>11372</v>
      </c>
      <c r="B1230" s="1" t="s">
        <v>11373</v>
      </c>
      <c r="C1230" s="1" t="s">
        <v>9316</v>
      </c>
      <c r="D1230" s="1" t="s">
        <v>43</v>
      </c>
      <c r="E1230" s="1" t="s">
        <v>11374</v>
      </c>
      <c r="F1230" s="2">
        <v>0.5</v>
      </c>
      <c r="G1230" s="1">
        <v>3.8</v>
      </c>
      <c r="H1230" s="3">
        <v>3842.0</v>
      </c>
      <c r="I1230" s="1" t="s">
        <v>11375</v>
      </c>
      <c r="J1230" s="1" t="s">
        <v>11376</v>
      </c>
      <c r="K1230" s="1" t="s">
        <v>11377</v>
      </c>
      <c r="L1230" s="1" t="s">
        <v>11378</v>
      </c>
      <c r="M1230" s="1" t="s">
        <v>11379</v>
      </c>
      <c r="N1230" s="1" t="s">
        <v>11380</v>
      </c>
      <c r="O1230" s="4" t="s">
        <v>11381</v>
      </c>
      <c r="P1230" s="4" t="s">
        <v>11382</v>
      </c>
    </row>
    <row r="1231">
      <c r="A1231" s="1" t="s">
        <v>11383</v>
      </c>
      <c r="B1231" s="1" t="s">
        <v>11384</v>
      </c>
      <c r="C1231" s="1" t="s">
        <v>9316</v>
      </c>
      <c r="D1231" s="1" t="s">
        <v>4739</v>
      </c>
      <c r="E1231" s="1" t="s">
        <v>11385</v>
      </c>
      <c r="F1231" s="2">
        <v>0.43</v>
      </c>
      <c r="G1231" s="1">
        <v>4.4</v>
      </c>
      <c r="H1231" s="1">
        <v>646.0</v>
      </c>
      <c r="I1231" s="1" t="s">
        <v>11386</v>
      </c>
      <c r="J1231" s="1" t="s">
        <v>11387</v>
      </c>
      <c r="K1231" s="1" t="s">
        <v>11388</v>
      </c>
      <c r="L1231" s="1" t="s">
        <v>11389</v>
      </c>
      <c r="M1231" s="1" t="s">
        <v>11390</v>
      </c>
      <c r="N1231" s="1" t="s">
        <v>11391</v>
      </c>
      <c r="O1231" s="4" t="s">
        <v>9325</v>
      </c>
      <c r="P1231" s="4" t="s">
        <v>11392</v>
      </c>
    </row>
    <row r="1232">
      <c r="A1232" s="1" t="s">
        <v>11393</v>
      </c>
      <c r="B1232" s="1" t="s">
        <v>11394</v>
      </c>
      <c r="C1232" s="1" t="s">
        <v>9655</v>
      </c>
      <c r="D1232" s="1" t="s">
        <v>547</v>
      </c>
      <c r="E1232" s="1" t="s">
        <v>3000</v>
      </c>
      <c r="F1232" s="2">
        <v>0.66</v>
      </c>
      <c r="G1232" s="1">
        <v>4.3</v>
      </c>
      <c r="H1232" s="3">
        <v>1802.0</v>
      </c>
      <c r="I1232" s="1" t="s">
        <v>11395</v>
      </c>
      <c r="J1232" s="1" t="s">
        <v>11396</v>
      </c>
      <c r="K1232" s="1" t="s">
        <v>11397</v>
      </c>
      <c r="L1232" s="1" t="s">
        <v>11398</v>
      </c>
      <c r="M1232" s="1" t="s">
        <v>11399</v>
      </c>
      <c r="N1232" s="1" t="s">
        <v>11400</v>
      </c>
      <c r="O1232" s="4" t="s">
        <v>11401</v>
      </c>
      <c r="P1232" s="4" t="s">
        <v>11402</v>
      </c>
    </row>
    <row r="1233">
      <c r="A1233" s="1" t="s">
        <v>11403</v>
      </c>
      <c r="B1233" s="1" t="s">
        <v>11404</v>
      </c>
      <c r="C1233" s="1" t="s">
        <v>9316</v>
      </c>
      <c r="D1233" s="1" t="s">
        <v>114</v>
      </c>
      <c r="E1233" s="1" t="s">
        <v>11405</v>
      </c>
      <c r="F1233" s="2">
        <v>0.62</v>
      </c>
      <c r="G1233" s="1">
        <v>3.4</v>
      </c>
      <c r="H1233" s="1">
        <v>252.0</v>
      </c>
      <c r="I1233" s="1" t="s">
        <v>11406</v>
      </c>
      <c r="J1233" s="1" t="s">
        <v>11407</v>
      </c>
      <c r="K1233" s="1" t="s">
        <v>11408</v>
      </c>
      <c r="L1233" s="1" t="s">
        <v>11409</v>
      </c>
      <c r="M1233" s="1" t="s">
        <v>11410</v>
      </c>
      <c r="N1233" s="1" t="s">
        <v>11411</v>
      </c>
      <c r="O1233" s="4" t="s">
        <v>11412</v>
      </c>
      <c r="P1233" s="4" t="s">
        <v>11413</v>
      </c>
    </row>
    <row r="1234">
      <c r="A1234" s="1" t="s">
        <v>11414</v>
      </c>
      <c r="B1234" s="1" t="s">
        <v>11415</v>
      </c>
      <c r="C1234" s="1" t="s">
        <v>9238</v>
      </c>
      <c r="D1234" s="1" t="s">
        <v>324</v>
      </c>
      <c r="E1234" s="1" t="s">
        <v>11416</v>
      </c>
      <c r="F1234" s="2">
        <v>0.39</v>
      </c>
      <c r="G1234" s="1">
        <v>4.2</v>
      </c>
      <c r="H1234" s="1">
        <v>780.0</v>
      </c>
      <c r="I1234" s="1" t="s">
        <v>11417</v>
      </c>
      <c r="J1234" s="1" t="s">
        <v>11418</v>
      </c>
      <c r="K1234" s="1" t="s">
        <v>11419</v>
      </c>
      <c r="L1234" s="1" t="s">
        <v>11420</v>
      </c>
      <c r="M1234" s="1" t="s">
        <v>11421</v>
      </c>
      <c r="N1234" s="1" t="s">
        <v>11422</v>
      </c>
      <c r="O1234" s="4" t="s">
        <v>11423</v>
      </c>
      <c r="P1234" s="4" t="s">
        <v>11424</v>
      </c>
    </row>
    <row r="1235">
      <c r="A1235" s="1" t="s">
        <v>11425</v>
      </c>
      <c r="B1235" s="1" t="s">
        <v>11426</v>
      </c>
      <c r="C1235" s="1" t="s">
        <v>9282</v>
      </c>
      <c r="D1235" s="1" t="s">
        <v>1164</v>
      </c>
      <c r="E1235" s="1" t="s">
        <v>55</v>
      </c>
      <c r="F1235" s="2">
        <v>0.7</v>
      </c>
      <c r="G1235" s="1">
        <v>3.7</v>
      </c>
      <c r="H1235" s="1">
        <v>74.0</v>
      </c>
      <c r="I1235" s="1" t="s">
        <v>11427</v>
      </c>
      <c r="J1235" s="1" t="s">
        <v>11428</v>
      </c>
      <c r="K1235" s="1" t="s">
        <v>11429</v>
      </c>
      <c r="L1235" s="1" t="s">
        <v>11430</v>
      </c>
      <c r="M1235" s="1" t="s">
        <v>11431</v>
      </c>
      <c r="N1235" s="1" t="s">
        <v>11432</v>
      </c>
      <c r="O1235" s="4" t="s">
        <v>11433</v>
      </c>
      <c r="P1235" s="4" t="s">
        <v>11434</v>
      </c>
    </row>
    <row r="1236">
      <c r="A1236" s="1" t="s">
        <v>11435</v>
      </c>
      <c r="B1236" s="1" t="s">
        <v>11436</v>
      </c>
      <c r="C1236" s="1" t="s">
        <v>10779</v>
      </c>
      <c r="D1236" s="1" t="s">
        <v>11437</v>
      </c>
      <c r="E1236" s="1" t="s">
        <v>11438</v>
      </c>
      <c r="F1236" s="2">
        <v>0.38</v>
      </c>
      <c r="G1236" s="1">
        <v>4.3</v>
      </c>
      <c r="H1236" s="3">
        <v>2026.0</v>
      </c>
      <c r="I1236" s="1" t="s">
        <v>11439</v>
      </c>
      <c r="J1236" s="1" t="s">
        <v>11440</v>
      </c>
      <c r="K1236" s="1" t="s">
        <v>11441</v>
      </c>
      <c r="L1236" s="1" t="s">
        <v>11442</v>
      </c>
      <c r="M1236" s="1" t="s">
        <v>11443</v>
      </c>
      <c r="N1236" s="1" t="s">
        <v>11444</v>
      </c>
      <c r="O1236" s="4" t="s">
        <v>11445</v>
      </c>
      <c r="P1236" s="4" t="s">
        <v>11446</v>
      </c>
    </row>
    <row r="1237">
      <c r="A1237" s="1" t="s">
        <v>11447</v>
      </c>
      <c r="B1237" s="1" t="s">
        <v>11448</v>
      </c>
      <c r="C1237" s="1" t="s">
        <v>9495</v>
      </c>
      <c r="D1237" s="1" t="s">
        <v>11449</v>
      </c>
      <c r="E1237" s="1" t="s">
        <v>479</v>
      </c>
      <c r="F1237" s="2">
        <v>0.41</v>
      </c>
      <c r="G1237" s="1">
        <v>4.3</v>
      </c>
      <c r="H1237" s="3">
        <v>5911.0</v>
      </c>
      <c r="I1237" s="1" t="s">
        <v>11450</v>
      </c>
      <c r="J1237" s="1" t="s">
        <v>11451</v>
      </c>
      <c r="K1237" s="1" t="s">
        <v>11452</v>
      </c>
      <c r="L1237" s="1" t="s">
        <v>11453</v>
      </c>
      <c r="M1237" s="1" t="s">
        <v>11454</v>
      </c>
      <c r="N1237" s="1" t="s">
        <v>11455</v>
      </c>
      <c r="O1237" s="4" t="s">
        <v>11456</v>
      </c>
      <c r="P1237" s="4" t="s">
        <v>11457</v>
      </c>
    </row>
    <row r="1238">
      <c r="A1238" s="1" t="s">
        <v>11458</v>
      </c>
      <c r="B1238" s="1" t="s">
        <v>11459</v>
      </c>
      <c r="C1238" s="1" t="s">
        <v>9483</v>
      </c>
      <c r="D1238" s="1" t="s">
        <v>11460</v>
      </c>
      <c r="E1238" s="1" t="s">
        <v>10436</v>
      </c>
      <c r="F1238" s="2">
        <v>0.28</v>
      </c>
      <c r="G1238" s="1">
        <v>4.4</v>
      </c>
      <c r="H1238" s="3">
        <v>1964.0</v>
      </c>
      <c r="I1238" s="1" t="s">
        <v>11461</v>
      </c>
      <c r="J1238" s="1" t="s">
        <v>11462</v>
      </c>
      <c r="K1238" s="1" t="s">
        <v>11463</v>
      </c>
      <c r="L1238" s="1" t="s">
        <v>11464</v>
      </c>
      <c r="M1238" s="1" t="s">
        <v>11465</v>
      </c>
      <c r="N1238" s="1" t="s">
        <v>11466</v>
      </c>
      <c r="O1238" s="4" t="s">
        <v>11467</v>
      </c>
      <c r="P1238" s="4" t="s">
        <v>11468</v>
      </c>
    </row>
    <row r="1239">
      <c r="A1239" s="1" t="s">
        <v>11469</v>
      </c>
      <c r="B1239" s="1" t="s">
        <v>11470</v>
      </c>
      <c r="C1239" s="1" t="s">
        <v>9139</v>
      </c>
      <c r="D1239" s="1" t="s">
        <v>11471</v>
      </c>
      <c r="E1239" s="1" t="s">
        <v>11472</v>
      </c>
      <c r="F1239" s="2">
        <v>0.04</v>
      </c>
      <c r="G1239" s="1">
        <v>4.1</v>
      </c>
      <c r="H1239" s="1">
        <v>25.0</v>
      </c>
      <c r="I1239" s="1" t="s">
        <v>11473</v>
      </c>
      <c r="J1239" s="1" t="s">
        <v>11474</v>
      </c>
      <c r="K1239" s="1" t="s">
        <v>11475</v>
      </c>
      <c r="L1239" s="1" t="s">
        <v>11476</v>
      </c>
      <c r="M1239" s="1" t="s">
        <v>11477</v>
      </c>
      <c r="N1239" s="1" t="s">
        <v>11478</v>
      </c>
      <c r="O1239" s="4" t="s">
        <v>11479</v>
      </c>
      <c r="P1239" s="4" t="s">
        <v>11480</v>
      </c>
    </row>
    <row r="1240">
      <c r="A1240" s="1" t="s">
        <v>11481</v>
      </c>
      <c r="B1240" s="1" t="s">
        <v>11482</v>
      </c>
      <c r="C1240" s="1" t="s">
        <v>9507</v>
      </c>
      <c r="D1240" s="1" t="s">
        <v>11483</v>
      </c>
      <c r="E1240" s="1" t="s">
        <v>11299</v>
      </c>
      <c r="F1240" s="2">
        <v>0.13</v>
      </c>
      <c r="G1240" s="1">
        <v>4.0</v>
      </c>
      <c r="H1240" s="3">
        <v>3160.0</v>
      </c>
      <c r="I1240" s="1" t="s">
        <v>11484</v>
      </c>
      <c r="J1240" s="1" t="s">
        <v>11485</v>
      </c>
      <c r="K1240" s="1" t="s">
        <v>11486</v>
      </c>
      <c r="L1240" s="1" t="s">
        <v>11487</v>
      </c>
      <c r="M1240" s="1" t="s">
        <v>11488</v>
      </c>
      <c r="N1240" s="1" t="s">
        <v>11489</v>
      </c>
      <c r="O1240" s="4" t="s">
        <v>11490</v>
      </c>
      <c r="P1240" s="4" t="s">
        <v>11491</v>
      </c>
    </row>
    <row r="1241">
      <c r="A1241" s="1" t="s">
        <v>11492</v>
      </c>
      <c r="B1241" s="1" t="s">
        <v>11493</v>
      </c>
      <c r="C1241" s="1" t="s">
        <v>9825</v>
      </c>
      <c r="D1241" s="1" t="s">
        <v>479</v>
      </c>
      <c r="E1241" s="1" t="s">
        <v>324</v>
      </c>
      <c r="F1241" s="2">
        <v>0.2</v>
      </c>
      <c r="G1241" s="1">
        <v>4.4</v>
      </c>
      <c r="H1241" s="3">
        <v>1558.0</v>
      </c>
      <c r="I1241" s="1" t="s">
        <v>11494</v>
      </c>
      <c r="J1241" s="1" t="s">
        <v>11495</v>
      </c>
      <c r="K1241" s="1" t="s">
        <v>11496</v>
      </c>
      <c r="L1241" s="1" t="s">
        <v>11497</v>
      </c>
      <c r="M1241" s="1" t="s">
        <v>11498</v>
      </c>
      <c r="N1241" s="1" t="s">
        <v>11499</v>
      </c>
      <c r="O1241" s="4" t="s">
        <v>11500</v>
      </c>
      <c r="P1241" s="4" t="s">
        <v>11501</v>
      </c>
    </row>
    <row r="1242">
      <c r="A1242" s="1" t="s">
        <v>11502</v>
      </c>
      <c r="B1242" s="1" t="s">
        <v>11503</v>
      </c>
      <c r="C1242" s="1" t="s">
        <v>9305</v>
      </c>
      <c r="D1242" s="1" t="s">
        <v>4096</v>
      </c>
      <c r="E1242" s="1" t="s">
        <v>11504</v>
      </c>
      <c r="F1242" s="2">
        <v>0.47</v>
      </c>
      <c r="G1242" s="1">
        <v>3.8</v>
      </c>
      <c r="H1242" s="3">
        <v>8958.0</v>
      </c>
      <c r="I1242" s="1" t="s">
        <v>11505</v>
      </c>
      <c r="J1242" s="1" t="s">
        <v>11506</v>
      </c>
      <c r="K1242" s="1" t="s">
        <v>11507</v>
      </c>
      <c r="L1242" s="1" t="s">
        <v>11508</v>
      </c>
      <c r="M1242" s="1" t="s">
        <v>11509</v>
      </c>
      <c r="N1242" s="1" t="s">
        <v>11510</v>
      </c>
      <c r="O1242" s="4" t="s">
        <v>11511</v>
      </c>
      <c r="P1242" s="4" t="s">
        <v>11512</v>
      </c>
    </row>
    <row r="1243">
      <c r="A1243" s="1" t="s">
        <v>11513</v>
      </c>
      <c r="B1243" s="1" t="s">
        <v>11514</v>
      </c>
      <c r="C1243" s="1" t="s">
        <v>10971</v>
      </c>
      <c r="D1243" s="1" t="s">
        <v>11515</v>
      </c>
      <c r="E1243" s="1" t="s">
        <v>11516</v>
      </c>
      <c r="F1243" s="2">
        <v>0.19</v>
      </c>
      <c r="G1243" s="1">
        <v>4.3</v>
      </c>
      <c r="H1243" s="3">
        <v>13251.0</v>
      </c>
      <c r="I1243" s="1" t="s">
        <v>11517</v>
      </c>
      <c r="J1243" s="1" t="s">
        <v>11518</v>
      </c>
      <c r="K1243" s="1" t="s">
        <v>11519</v>
      </c>
      <c r="L1243" s="1" t="s">
        <v>11520</v>
      </c>
      <c r="M1243" s="1" t="s">
        <v>11521</v>
      </c>
      <c r="N1243" s="1" t="s">
        <v>11522</v>
      </c>
      <c r="O1243" s="4" t="s">
        <v>11523</v>
      </c>
      <c r="P1243" s="4" t="s">
        <v>11524</v>
      </c>
    </row>
    <row r="1244">
      <c r="A1244" s="1" t="s">
        <v>11525</v>
      </c>
      <c r="B1244" s="1" t="s">
        <v>11526</v>
      </c>
      <c r="C1244" s="1" t="s">
        <v>9507</v>
      </c>
      <c r="D1244" s="1" t="s">
        <v>6346</v>
      </c>
      <c r="E1244" s="1" t="s">
        <v>11527</v>
      </c>
      <c r="F1244" s="2">
        <v>0.34</v>
      </c>
      <c r="G1244" s="1">
        <v>3.8</v>
      </c>
      <c r="H1244" s="3">
        <v>1393.0</v>
      </c>
      <c r="I1244" s="1" t="s">
        <v>11528</v>
      </c>
      <c r="J1244" s="1" t="s">
        <v>11529</v>
      </c>
      <c r="K1244" s="1" t="s">
        <v>11530</v>
      </c>
      <c r="L1244" s="1" t="s">
        <v>11531</v>
      </c>
      <c r="M1244" s="1" t="s">
        <v>11532</v>
      </c>
      <c r="N1244" s="1" t="s">
        <v>11533</v>
      </c>
      <c r="O1244" s="4" t="s">
        <v>11534</v>
      </c>
      <c r="P1244" s="4" t="s">
        <v>11535</v>
      </c>
    </row>
    <row r="1245">
      <c r="A1245" s="1" t="s">
        <v>11536</v>
      </c>
      <c r="B1245" s="1" t="s">
        <v>11537</v>
      </c>
      <c r="C1245" s="1" t="s">
        <v>9282</v>
      </c>
      <c r="D1245" s="1" t="s">
        <v>11538</v>
      </c>
      <c r="E1245" s="1" t="s">
        <v>625</v>
      </c>
      <c r="F1245" s="2">
        <v>0.55</v>
      </c>
      <c r="G1245" s="1">
        <v>2.3</v>
      </c>
      <c r="H1245" s="1">
        <v>13.0</v>
      </c>
      <c r="I1245" s="1" t="s">
        <v>11539</v>
      </c>
      <c r="J1245" s="1" t="s">
        <v>11540</v>
      </c>
      <c r="K1245" s="1" t="s">
        <v>11541</v>
      </c>
      <c r="L1245" s="1" t="s">
        <v>11542</v>
      </c>
      <c r="M1245" s="1" t="s">
        <v>11543</v>
      </c>
      <c r="N1245" s="1" t="s">
        <v>11544</v>
      </c>
      <c r="O1245" s="4" t="s">
        <v>11545</v>
      </c>
      <c r="P1245" s="4" t="s">
        <v>11546</v>
      </c>
    </row>
    <row r="1246">
      <c r="A1246" s="1" t="s">
        <v>11547</v>
      </c>
      <c r="B1246" s="1" t="s">
        <v>11548</v>
      </c>
      <c r="C1246" s="1" t="s">
        <v>9553</v>
      </c>
      <c r="D1246" s="1" t="s">
        <v>9353</v>
      </c>
      <c r="E1246" s="1" t="s">
        <v>11549</v>
      </c>
      <c r="F1246" s="2">
        <v>0.22</v>
      </c>
      <c r="G1246" s="1">
        <v>4.5</v>
      </c>
      <c r="H1246" s="3">
        <v>7241.0</v>
      </c>
      <c r="I1246" s="1" t="s">
        <v>11550</v>
      </c>
      <c r="J1246" s="1" t="s">
        <v>11551</v>
      </c>
      <c r="K1246" s="1" t="s">
        <v>11552</v>
      </c>
      <c r="L1246" s="1" t="s">
        <v>11553</v>
      </c>
      <c r="M1246" s="1" t="s">
        <v>11554</v>
      </c>
      <c r="N1246" s="1" t="s">
        <v>11555</v>
      </c>
      <c r="O1246" s="4" t="s">
        <v>11556</v>
      </c>
      <c r="P1246" s="4" t="s">
        <v>11557</v>
      </c>
    </row>
    <row r="1247">
      <c r="A1247" s="1" t="s">
        <v>11558</v>
      </c>
      <c r="B1247" s="1" t="s">
        <v>11559</v>
      </c>
      <c r="C1247" s="1" t="s">
        <v>10791</v>
      </c>
      <c r="D1247" s="1" t="s">
        <v>11560</v>
      </c>
      <c r="E1247" s="1" t="s">
        <v>11561</v>
      </c>
      <c r="F1247" s="2">
        <v>0.49</v>
      </c>
      <c r="G1247" s="1">
        <v>4.0</v>
      </c>
      <c r="H1247" s="3">
        <v>16020.0</v>
      </c>
      <c r="I1247" s="1" t="s">
        <v>11562</v>
      </c>
      <c r="J1247" s="1" t="s">
        <v>11563</v>
      </c>
      <c r="K1247" s="1" t="s">
        <v>11564</v>
      </c>
      <c r="L1247" s="1" t="s">
        <v>11565</v>
      </c>
      <c r="M1247" s="1" t="s">
        <v>11566</v>
      </c>
      <c r="N1247" s="1" t="s">
        <v>11567</v>
      </c>
      <c r="O1247" s="4" t="s">
        <v>11568</v>
      </c>
      <c r="P1247" s="4" t="s">
        <v>11569</v>
      </c>
    </row>
    <row r="1248">
      <c r="A1248" s="1" t="s">
        <v>11570</v>
      </c>
      <c r="B1248" s="1" t="s">
        <v>11571</v>
      </c>
      <c r="C1248" s="1" t="s">
        <v>9495</v>
      </c>
      <c r="D1248" s="1" t="s">
        <v>9496</v>
      </c>
      <c r="E1248" s="1" t="s">
        <v>20</v>
      </c>
      <c r="F1248" s="2">
        <v>0.68</v>
      </c>
      <c r="G1248" s="1">
        <v>3.7</v>
      </c>
      <c r="H1248" s="3">
        <v>1470.0</v>
      </c>
      <c r="I1248" s="1" t="s">
        <v>11572</v>
      </c>
      <c r="J1248" s="1" t="s">
        <v>11573</v>
      </c>
      <c r="K1248" s="1" t="s">
        <v>11574</v>
      </c>
      <c r="L1248" s="1" t="s">
        <v>11575</v>
      </c>
      <c r="M1248" s="1" t="s">
        <v>11576</v>
      </c>
      <c r="N1248" s="1" t="s">
        <v>11577</v>
      </c>
      <c r="O1248" s="4" t="s">
        <v>11578</v>
      </c>
      <c r="P1248" s="4" t="s">
        <v>11579</v>
      </c>
    </row>
    <row r="1249">
      <c r="A1249" s="1" t="s">
        <v>11580</v>
      </c>
      <c r="B1249" s="1" t="s">
        <v>11581</v>
      </c>
      <c r="C1249" s="1" t="s">
        <v>11582</v>
      </c>
      <c r="D1249" s="1" t="s">
        <v>163</v>
      </c>
      <c r="E1249" s="1" t="s">
        <v>407</v>
      </c>
      <c r="F1249" s="2">
        <v>0.53</v>
      </c>
      <c r="G1249" s="1">
        <v>4.0</v>
      </c>
      <c r="H1249" s="3">
        <v>3663.0</v>
      </c>
      <c r="I1249" s="1" t="s">
        <v>11583</v>
      </c>
      <c r="J1249" s="1" t="s">
        <v>11584</v>
      </c>
      <c r="K1249" s="1" t="s">
        <v>11585</v>
      </c>
      <c r="L1249" s="1" t="s">
        <v>11586</v>
      </c>
      <c r="M1249" s="1" t="s">
        <v>11587</v>
      </c>
      <c r="N1249" s="1" t="s">
        <v>11588</v>
      </c>
      <c r="O1249" s="4" t="s">
        <v>11589</v>
      </c>
      <c r="P1249" s="4" t="s">
        <v>11590</v>
      </c>
    </row>
    <row r="1250">
      <c r="A1250" s="1" t="s">
        <v>11591</v>
      </c>
      <c r="B1250" s="1" t="s">
        <v>11592</v>
      </c>
      <c r="C1250" s="1" t="s">
        <v>9364</v>
      </c>
      <c r="D1250" s="1" t="s">
        <v>6812</v>
      </c>
      <c r="E1250" s="1" t="s">
        <v>2857</v>
      </c>
      <c r="F1250" s="2">
        <v>0.27</v>
      </c>
      <c r="G1250" s="1">
        <v>4.4</v>
      </c>
      <c r="H1250" s="1">
        <v>638.0</v>
      </c>
      <c r="I1250" s="1" t="s">
        <v>11593</v>
      </c>
      <c r="J1250" s="1" t="s">
        <v>11594</v>
      </c>
      <c r="K1250" s="1" t="s">
        <v>11595</v>
      </c>
      <c r="L1250" s="1" t="s">
        <v>11596</v>
      </c>
      <c r="M1250" s="1" t="s">
        <v>11597</v>
      </c>
      <c r="N1250" s="1" t="s">
        <v>11598</v>
      </c>
      <c r="O1250" s="4" t="s">
        <v>11599</v>
      </c>
      <c r="P1250" s="4" t="s">
        <v>11600</v>
      </c>
    </row>
    <row r="1251">
      <c r="A1251" s="1" t="s">
        <v>11601</v>
      </c>
      <c r="B1251" s="1" t="s">
        <v>11602</v>
      </c>
      <c r="C1251" s="1" t="s">
        <v>10633</v>
      </c>
      <c r="D1251" s="1" t="s">
        <v>11603</v>
      </c>
      <c r="E1251" s="1" t="s">
        <v>1283</v>
      </c>
      <c r="F1251" s="2">
        <v>0.38</v>
      </c>
      <c r="G1251" s="1">
        <v>4.1</v>
      </c>
      <c r="H1251" s="3">
        <v>3552.0</v>
      </c>
      <c r="I1251" s="1" t="s">
        <v>11604</v>
      </c>
      <c r="J1251" s="1" t="s">
        <v>11605</v>
      </c>
      <c r="K1251" s="1" t="s">
        <v>11606</v>
      </c>
      <c r="L1251" s="1" t="s">
        <v>11607</v>
      </c>
      <c r="M1251" s="1" t="s">
        <v>11608</v>
      </c>
      <c r="N1251" s="1" t="s">
        <v>11609</v>
      </c>
      <c r="O1251" s="4" t="s">
        <v>11610</v>
      </c>
      <c r="P1251" s="4" t="s">
        <v>11611</v>
      </c>
    </row>
    <row r="1252">
      <c r="A1252" s="1" t="s">
        <v>11612</v>
      </c>
      <c r="B1252" s="1" t="s">
        <v>11613</v>
      </c>
      <c r="C1252" s="1" t="s">
        <v>9282</v>
      </c>
      <c r="D1252" s="1" t="s">
        <v>11614</v>
      </c>
      <c r="E1252" s="1" t="s">
        <v>11615</v>
      </c>
      <c r="F1252" s="2">
        <v>0.31</v>
      </c>
      <c r="G1252" s="1">
        <v>4.4</v>
      </c>
      <c r="H1252" s="3">
        <v>11148.0</v>
      </c>
      <c r="I1252" s="1" t="s">
        <v>11616</v>
      </c>
      <c r="J1252" s="1" t="s">
        <v>11617</v>
      </c>
      <c r="K1252" s="1" t="s">
        <v>11618</v>
      </c>
      <c r="L1252" s="1" t="s">
        <v>11619</v>
      </c>
      <c r="M1252" s="1" t="s">
        <v>11620</v>
      </c>
      <c r="N1252" s="1" t="s">
        <v>11621</v>
      </c>
      <c r="O1252" s="4" t="s">
        <v>11622</v>
      </c>
      <c r="P1252" s="4" t="s">
        <v>11623</v>
      </c>
    </row>
    <row r="1253">
      <c r="A1253" s="1" t="s">
        <v>11624</v>
      </c>
      <c r="B1253" s="1" t="s">
        <v>11625</v>
      </c>
      <c r="C1253" s="1" t="s">
        <v>10971</v>
      </c>
      <c r="D1253" s="1" t="s">
        <v>11626</v>
      </c>
      <c r="E1253" s="1" t="s">
        <v>625</v>
      </c>
      <c r="F1253" s="2">
        <v>0.52</v>
      </c>
      <c r="G1253" s="1">
        <v>3.1</v>
      </c>
      <c r="H1253" s="3">
        <v>2449.0</v>
      </c>
      <c r="I1253" s="1" t="s">
        <v>11627</v>
      </c>
      <c r="J1253" s="1" t="s">
        <v>11628</v>
      </c>
      <c r="K1253" s="1" t="s">
        <v>11629</v>
      </c>
      <c r="L1253" s="1" t="s">
        <v>11630</v>
      </c>
      <c r="M1253" s="1" t="s">
        <v>11631</v>
      </c>
      <c r="N1253" s="1" t="s">
        <v>11632</v>
      </c>
      <c r="O1253" s="4" t="s">
        <v>11633</v>
      </c>
      <c r="P1253" s="4" t="s">
        <v>11634</v>
      </c>
    </row>
    <row r="1254">
      <c r="A1254" s="1" t="s">
        <v>11635</v>
      </c>
      <c r="B1254" s="1" t="s">
        <v>11636</v>
      </c>
      <c r="C1254" s="1" t="s">
        <v>9507</v>
      </c>
      <c r="D1254" s="1" t="s">
        <v>11637</v>
      </c>
      <c r="E1254" s="1" t="s">
        <v>7335</v>
      </c>
      <c r="F1254" s="2">
        <v>0.12</v>
      </c>
      <c r="G1254" s="1">
        <v>4.3</v>
      </c>
      <c r="H1254" s="3">
        <v>2299.0</v>
      </c>
      <c r="I1254" s="1" t="s">
        <v>11638</v>
      </c>
      <c r="J1254" s="1" t="s">
        <v>11639</v>
      </c>
      <c r="K1254" s="1" t="s">
        <v>11640</v>
      </c>
      <c r="L1254" s="1" t="s">
        <v>11641</v>
      </c>
      <c r="M1254" s="1" t="s">
        <v>11642</v>
      </c>
      <c r="N1254" s="1" t="s">
        <v>11643</v>
      </c>
      <c r="O1254" s="4" t="s">
        <v>11644</v>
      </c>
      <c r="P1254" s="4" t="s">
        <v>11645</v>
      </c>
    </row>
    <row r="1255">
      <c r="A1255" s="1" t="s">
        <v>11646</v>
      </c>
      <c r="B1255" s="1" t="s">
        <v>11647</v>
      </c>
      <c r="C1255" s="1" t="s">
        <v>9825</v>
      </c>
      <c r="D1255" s="1" t="s">
        <v>11648</v>
      </c>
      <c r="E1255" s="1" t="s">
        <v>11649</v>
      </c>
      <c r="F1255" s="2">
        <v>0.39</v>
      </c>
      <c r="G1255" s="1">
        <v>4.4</v>
      </c>
      <c r="H1255" s="3">
        <v>6027.0</v>
      </c>
      <c r="I1255" s="1" t="s">
        <v>11650</v>
      </c>
      <c r="J1255" s="1" t="s">
        <v>11651</v>
      </c>
      <c r="K1255" s="1" t="s">
        <v>11652</v>
      </c>
      <c r="L1255" s="1" t="s">
        <v>11653</v>
      </c>
      <c r="M1255" s="1" t="s">
        <v>11654</v>
      </c>
      <c r="N1255" s="1" t="s">
        <v>11655</v>
      </c>
      <c r="O1255" s="4" t="s">
        <v>11656</v>
      </c>
      <c r="P1255" s="4" t="s">
        <v>11657</v>
      </c>
    </row>
    <row r="1256">
      <c r="A1256" s="1" t="s">
        <v>11658</v>
      </c>
      <c r="B1256" s="1" t="s">
        <v>11659</v>
      </c>
      <c r="C1256" s="1" t="s">
        <v>9655</v>
      </c>
      <c r="D1256" s="1" t="s">
        <v>611</v>
      </c>
      <c r="E1256" s="1" t="s">
        <v>11660</v>
      </c>
      <c r="F1256" s="2">
        <v>0.39</v>
      </c>
      <c r="G1256" s="1">
        <v>4.4</v>
      </c>
      <c r="H1256" s="1">
        <v>461.0</v>
      </c>
      <c r="I1256" s="1" t="s">
        <v>11661</v>
      </c>
      <c r="J1256" s="1" t="s">
        <v>11662</v>
      </c>
      <c r="K1256" s="1" t="s">
        <v>11663</v>
      </c>
      <c r="L1256" s="1" t="s">
        <v>11664</v>
      </c>
      <c r="M1256" s="1" t="s">
        <v>11665</v>
      </c>
      <c r="N1256" s="1" t="s">
        <v>11666</v>
      </c>
      <c r="O1256" s="4" t="s">
        <v>11667</v>
      </c>
      <c r="P1256" s="4" t="s">
        <v>11668</v>
      </c>
    </row>
    <row r="1257">
      <c r="A1257" s="1" t="s">
        <v>11669</v>
      </c>
      <c r="B1257" s="1" t="s">
        <v>11670</v>
      </c>
      <c r="C1257" s="1" t="s">
        <v>9686</v>
      </c>
      <c r="D1257" s="1" t="s">
        <v>11671</v>
      </c>
      <c r="E1257" s="1" t="s">
        <v>11672</v>
      </c>
      <c r="F1257" s="2">
        <v>0.33</v>
      </c>
      <c r="G1257" s="1">
        <v>4.1</v>
      </c>
      <c r="H1257" s="1">
        <v>282.0</v>
      </c>
      <c r="I1257" s="1" t="s">
        <v>11673</v>
      </c>
      <c r="J1257" s="1" t="s">
        <v>11674</v>
      </c>
      <c r="K1257" s="1" t="s">
        <v>11675</v>
      </c>
      <c r="L1257" s="1" t="s">
        <v>11676</v>
      </c>
      <c r="M1257" s="1" t="s">
        <v>11677</v>
      </c>
      <c r="N1257" s="1" t="s">
        <v>11678</v>
      </c>
      <c r="O1257" s="4" t="s">
        <v>11679</v>
      </c>
      <c r="P1257" s="4" t="s">
        <v>11680</v>
      </c>
    </row>
    <row r="1258">
      <c r="A1258" s="1" t="s">
        <v>11681</v>
      </c>
      <c r="B1258" s="1" t="s">
        <v>11682</v>
      </c>
      <c r="C1258" s="1" t="s">
        <v>9449</v>
      </c>
      <c r="D1258" s="1" t="s">
        <v>114</v>
      </c>
      <c r="E1258" s="1" t="s">
        <v>3682</v>
      </c>
      <c r="F1258" s="2">
        <v>0.07</v>
      </c>
      <c r="G1258" s="1">
        <v>4.1</v>
      </c>
      <c r="H1258" s="3">
        <v>9275.0</v>
      </c>
      <c r="I1258" s="1" t="s">
        <v>11683</v>
      </c>
      <c r="J1258" s="1" t="s">
        <v>11684</v>
      </c>
      <c r="K1258" s="1" t="s">
        <v>11685</v>
      </c>
      <c r="L1258" s="1" t="s">
        <v>11686</v>
      </c>
      <c r="M1258" s="1" t="s">
        <v>11687</v>
      </c>
      <c r="N1258" s="1" t="s">
        <v>11688</v>
      </c>
      <c r="O1258" s="4" t="s">
        <v>11689</v>
      </c>
      <c r="P1258" s="4" t="s">
        <v>11690</v>
      </c>
    </row>
    <row r="1259">
      <c r="A1259" s="1" t="s">
        <v>11691</v>
      </c>
      <c r="B1259" s="1" t="s">
        <v>11692</v>
      </c>
      <c r="C1259" s="1" t="s">
        <v>9587</v>
      </c>
      <c r="D1259" s="1" t="s">
        <v>11693</v>
      </c>
      <c r="E1259" s="1" t="s">
        <v>577</v>
      </c>
      <c r="F1259" s="2">
        <v>0.55</v>
      </c>
      <c r="G1259" s="1">
        <v>4.0</v>
      </c>
      <c r="H1259" s="1">
        <v>743.0</v>
      </c>
      <c r="I1259" s="1" t="s">
        <v>11694</v>
      </c>
      <c r="J1259" s="1" t="s">
        <v>11695</v>
      </c>
      <c r="K1259" s="1" t="s">
        <v>11696</v>
      </c>
      <c r="L1259" s="1" t="s">
        <v>11697</v>
      </c>
      <c r="M1259" s="1" t="s">
        <v>11698</v>
      </c>
      <c r="N1259" s="1" t="s">
        <v>11699</v>
      </c>
      <c r="O1259" s="4" t="s">
        <v>11700</v>
      </c>
      <c r="P1259" s="4" t="s">
        <v>11701</v>
      </c>
    </row>
    <row r="1260">
      <c r="A1260" s="1" t="s">
        <v>11702</v>
      </c>
      <c r="B1260" s="1" t="s">
        <v>11703</v>
      </c>
      <c r="C1260" s="1" t="s">
        <v>9316</v>
      </c>
      <c r="D1260" s="1" t="s">
        <v>5925</v>
      </c>
      <c r="E1260" s="1" t="s">
        <v>1683</v>
      </c>
      <c r="F1260" s="2">
        <v>0.58</v>
      </c>
      <c r="G1260" s="1">
        <v>3.6</v>
      </c>
      <c r="H1260" s="1">
        <v>328.0</v>
      </c>
      <c r="I1260" s="1" t="s">
        <v>11704</v>
      </c>
      <c r="J1260" s="1" t="s">
        <v>11705</v>
      </c>
      <c r="K1260" s="1" t="s">
        <v>11706</v>
      </c>
      <c r="L1260" s="1" t="s">
        <v>11707</v>
      </c>
      <c r="M1260" s="1" t="s">
        <v>11708</v>
      </c>
      <c r="N1260" s="1" t="s">
        <v>11709</v>
      </c>
      <c r="O1260" s="4" t="s">
        <v>11710</v>
      </c>
      <c r="P1260" s="4" t="s">
        <v>11711</v>
      </c>
    </row>
    <row r="1261">
      <c r="A1261" s="1" t="s">
        <v>11712</v>
      </c>
      <c r="B1261" s="1" t="s">
        <v>11713</v>
      </c>
      <c r="C1261" s="1" t="s">
        <v>9316</v>
      </c>
      <c r="D1261" s="1" t="s">
        <v>8923</v>
      </c>
      <c r="E1261" s="1" t="s">
        <v>11714</v>
      </c>
      <c r="F1261" s="2">
        <v>0.51</v>
      </c>
      <c r="G1261" s="1">
        <v>3.9</v>
      </c>
      <c r="H1261" s="1">
        <v>942.0</v>
      </c>
      <c r="I1261" s="1" t="s">
        <v>11715</v>
      </c>
      <c r="J1261" s="1" t="s">
        <v>11716</v>
      </c>
      <c r="K1261" s="1" t="s">
        <v>11717</v>
      </c>
      <c r="L1261" s="1" t="s">
        <v>11718</v>
      </c>
      <c r="M1261" s="1" t="s">
        <v>11719</v>
      </c>
      <c r="N1261" s="1" t="s">
        <v>11720</v>
      </c>
      <c r="O1261" s="4" t="s">
        <v>11721</v>
      </c>
      <c r="P1261" s="4" t="s">
        <v>11722</v>
      </c>
    </row>
    <row r="1262">
      <c r="A1262" s="1" t="s">
        <v>11723</v>
      </c>
      <c r="B1262" s="1" t="s">
        <v>11724</v>
      </c>
      <c r="C1262" s="1" t="s">
        <v>11725</v>
      </c>
      <c r="D1262" s="1" t="s">
        <v>11726</v>
      </c>
      <c r="E1262" s="1" t="s">
        <v>9644</v>
      </c>
      <c r="F1262" s="2">
        <v>0.17</v>
      </c>
      <c r="G1262" s="1">
        <v>3.9</v>
      </c>
      <c r="H1262" s="3">
        <v>3815.0</v>
      </c>
      <c r="I1262" s="1" t="s">
        <v>11727</v>
      </c>
      <c r="J1262" s="1" t="s">
        <v>11728</v>
      </c>
      <c r="K1262" s="1" t="s">
        <v>11729</v>
      </c>
      <c r="L1262" s="1" t="s">
        <v>11730</v>
      </c>
      <c r="M1262" s="1" t="s">
        <v>11731</v>
      </c>
      <c r="N1262" s="1" t="s">
        <v>11732</v>
      </c>
      <c r="O1262" s="4" t="s">
        <v>11733</v>
      </c>
      <c r="P1262" s="4" t="s">
        <v>11734</v>
      </c>
    </row>
    <row r="1263">
      <c r="A1263" s="1" t="s">
        <v>11735</v>
      </c>
      <c r="B1263" s="1" t="s">
        <v>11736</v>
      </c>
      <c r="C1263" s="1" t="s">
        <v>9305</v>
      </c>
      <c r="D1263" s="1" t="s">
        <v>1415</v>
      </c>
      <c r="E1263" s="1" t="s">
        <v>11737</v>
      </c>
      <c r="F1263" s="2">
        <v>0.5</v>
      </c>
      <c r="G1263" s="1">
        <v>3.8</v>
      </c>
      <c r="H1263" s="3">
        <v>7988.0</v>
      </c>
      <c r="I1263" s="1" t="s">
        <v>11738</v>
      </c>
      <c r="J1263" s="1" t="s">
        <v>11739</v>
      </c>
      <c r="K1263" s="1" t="s">
        <v>11740</v>
      </c>
      <c r="L1263" s="1" t="s">
        <v>11741</v>
      </c>
      <c r="M1263" s="1" t="s">
        <v>11742</v>
      </c>
      <c r="N1263" s="1" t="s">
        <v>11743</v>
      </c>
      <c r="O1263" s="4" t="s">
        <v>11744</v>
      </c>
      <c r="P1263" s="4" t="s">
        <v>11745</v>
      </c>
    </row>
    <row r="1264">
      <c r="A1264" s="1" t="s">
        <v>11746</v>
      </c>
      <c r="B1264" s="1" t="s">
        <v>11747</v>
      </c>
      <c r="C1264" s="1" t="s">
        <v>9364</v>
      </c>
      <c r="D1264" s="1" t="s">
        <v>10938</v>
      </c>
      <c r="E1264" s="1" t="s">
        <v>2139</v>
      </c>
      <c r="F1264" s="2">
        <v>0.55</v>
      </c>
      <c r="G1264" s="1">
        <v>4.1</v>
      </c>
      <c r="H1264" s="1">
        <v>925.0</v>
      </c>
      <c r="I1264" s="1" t="s">
        <v>11748</v>
      </c>
      <c r="J1264" s="1" t="s">
        <v>11749</v>
      </c>
      <c r="K1264" s="1" t="s">
        <v>11750</v>
      </c>
      <c r="L1264" s="1" t="s">
        <v>11751</v>
      </c>
      <c r="M1264" s="1" t="s">
        <v>11752</v>
      </c>
      <c r="N1264" s="1" t="s">
        <v>11753</v>
      </c>
      <c r="O1264" s="4" t="s">
        <v>11754</v>
      </c>
      <c r="P1264" s="4" t="s">
        <v>11755</v>
      </c>
    </row>
    <row r="1265">
      <c r="A1265" s="1" t="s">
        <v>11756</v>
      </c>
      <c r="B1265" s="1" t="s">
        <v>11757</v>
      </c>
      <c r="C1265" s="1" t="s">
        <v>11758</v>
      </c>
      <c r="D1265" s="1" t="s">
        <v>11759</v>
      </c>
      <c r="E1265" s="1" t="s">
        <v>11760</v>
      </c>
      <c r="F1265" s="2">
        <v>0.41</v>
      </c>
      <c r="G1265" s="1">
        <v>4.1</v>
      </c>
      <c r="H1265" s="3">
        <v>4370.0</v>
      </c>
      <c r="I1265" s="1" t="s">
        <v>11761</v>
      </c>
      <c r="J1265" s="1" t="s">
        <v>11762</v>
      </c>
      <c r="K1265" s="1" t="s">
        <v>11763</v>
      </c>
      <c r="L1265" s="1" t="s">
        <v>11764</v>
      </c>
      <c r="M1265" s="1" t="s">
        <v>11765</v>
      </c>
      <c r="N1265" s="1" t="s">
        <v>11766</v>
      </c>
      <c r="O1265" s="4" t="s">
        <v>11767</v>
      </c>
      <c r="P1265" s="4" t="s">
        <v>11768</v>
      </c>
    </row>
    <row r="1266">
      <c r="A1266" s="1" t="s">
        <v>11769</v>
      </c>
      <c r="B1266" s="1" t="s">
        <v>11770</v>
      </c>
      <c r="C1266" s="1" t="s">
        <v>9293</v>
      </c>
      <c r="D1266" s="1" t="s">
        <v>11771</v>
      </c>
      <c r="E1266" s="1" t="s">
        <v>78</v>
      </c>
      <c r="F1266" s="2">
        <v>0.15</v>
      </c>
      <c r="G1266" s="1">
        <v>4.1</v>
      </c>
      <c r="H1266" s="3">
        <v>7619.0</v>
      </c>
      <c r="I1266" s="1" t="s">
        <v>11772</v>
      </c>
      <c r="J1266" s="1" t="s">
        <v>11773</v>
      </c>
      <c r="K1266" s="1" t="s">
        <v>11774</v>
      </c>
      <c r="L1266" s="1" t="s">
        <v>11775</v>
      </c>
      <c r="M1266" s="1" t="s">
        <v>11776</v>
      </c>
      <c r="N1266" s="1" t="s">
        <v>11777</v>
      </c>
      <c r="O1266" s="4" t="s">
        <v>11778</v>
      </c>
      <c r="P1266" s="4" t="s">
        <v>11779</v>
      </c>
    </row>
    <row r="1267">
      <c r="A1267" s="1" t="s">
        <v>11780</v>
      </c>
      <c r="B1267" s="1" t="s">
        <v>11781</v>
      </c>
      <c r="C1267" s="1" t="s">
        <v>10308</v>
      </c>
      <c r="D1267" s="1" t="s">
        <v>2127</v>
      </c>
      <c r="E1267" s="1" t="s">
        <v>11363</v>
      </c>
      <c r="F1267" s="2">
        <v>0.06</v>
      </c>
      <c r="G1267" s="1">
        <v>3.8</v>
      </c>
      <c r="H1267" s="3">
        <v>2593.0</v>
      </c>
      <c r="I1267" s="1" t="s">
        <v>11782</v>
      </c>
      <c r="J1267" s="1" t="s">
        <v>11783</v>
      </c>
      <c r="K1267" s="1" t="s">
        <v>11784</v>
      </c>
      <c r="L1267" s="1" t="s">
        <v>11785</v>
      </c>
      <c r="M1267" s="1" t="s">
        <v>11786</v>
      </c>
      <c r="N1267" s="1" t="s">
        <v>11787</v>
      </c>
      <c r="O1267" s="4" t="s">
        <v>11788</v>
      </c>
      <c r="P1267" s="4" t="s">
        <v>11789</v>
      </c>
    </row>
    <row r="1268">
      <c r="A1268" s="1" t="s">
        <v>11790</v>
      </c>
      <c r="B1268" s="1" t="s">
        <v>11791</v>
      </c>
      <c r="C1268" s="1" t="s">
        <v>9139</v>
      </c>
      <c r="D1268" s="1" t="s">
        <v>11792</v>
      </c>
      <c r="E1268" s="1" t="s">
        <v>11793</v>
      </c>
      <c r="F1268" s="2">
        <v>0.17</v>
      </c>
      <c r="G1268" s="1">
        <v>4.3</v>
      </c>
      <c r="H1268" s="1">
        <v>356.0</v>
      </c>
      <c r="I1268" s="1" t="s">
        <v>11794</v>
      </c>
      <c r="J1268" s="1" t="s">
        <v>11795</v>
      </c>
      <c r="K1268" s="1" t="s">
        <v>11796</v>
      </c>
      <c r="L1268" s="1" t="s">
        <v>11797</v>
      </c>
      <c r="M1268" s="1" t="s">
        <v>11798</v>
      </c>
      <c r="N1268" s="1" t="s">
        <v>11799</v>
      </c>
      <c r="O1268" s="4" t="s">
        <v>11800</v>
      </c>
      <c r="P1268" s="4" t="s">
        <v>11801</v>
      </c>
    </row>
    <row r="1269">
      <c r="A1269" s="1" t="s">
        <v>11802</v>
      </c>
      <c r="B1269" s="1" t="s">
        <v>11803</v>
      </c>
      <c r="C1269" s="1" t="s">
        <v>9173</v>
      </c>
      <c r="D1269" s="1" t="s">
        <v>142</v>
      </c>
      <c r="E1269" s="1" t="s">
        <v>730</v>
      </c>
      <c r="F1269" s="2">
        <v>0.73</v>
      </c>
      <c r="G1269" s="1">
        <v>4.5</v>
      </c>
      <c r="H1269" s="1">
        <v>63.0</v>
      </c>
      <c r="I1269" s="1" t="s">
        <v>11804</v>
      </c>
      <c r="J1269" s="1" t="s">
        <v>11805</v>
      </c>
      <c r="K1269" s="1" t="s">
        <v>11806</v>
      </c>
      <c r="L1269" s="1" t="s">
        <v>11807</v>
      </c>
      <c r="M1269" s="1" t="s">
        <v>11808</v>
      </c>
      <c r="N1269" s="1" t="s">
        <v>11809</v>
      </c>
      <c r="O1269" s="4" t="s">
        <v>11810</v>
      </c>
      <c r="P1269" s="4" t="s">
        <v>11811</v>
      </c>
    </row>
    <row r="1270">
      <c r="A1270" s="1" t="s">
        <v>11812</v>
      </c>
      <c r="B1270" s="1" t="s">
        <v>11813</v>
      </c>
      <c r="C1270" s="1" t="s">
        <v>10297</v>
      </c>
      <c r="D1270" s="1" t="s">
        <v>11814</v>
      </c>
      <c r="E1270" s="1" t="s">
        <v>11814</v>
      </c>
      <c r="F1270" s="2">
        <v>0.0</v>
      </c>
      <c r="G1270" s="1">
        <v>4.2</v>
      </c>
      <c r="H1270" s="3">
        <v>4740.0</v>
      </c>
      <c r="I1270" s="1" t="s">
        <v>11815</v>
      </c>
      <c r="J1270" s="1" t="s">
        <v>11816</v>
      </c>
      <c r="K1270" s="1" t="s">
        <v>11817</v>
      </c>
      <c r="L1270" s="1" t="s">
        <v>11818</v>
      </c>
      <c r="M1270" s="1" t="s">
        <v>11819</v>
      </c>
      <c r="N1270" s="1" t="s">
        <v>11820</v>
      </c>
      <c r="O1270" s="4" t="s">
        <v>11821</v>
      </c>
      <c r="P1270" s="4" t="s">
        <v>11822</v>
      </c>
    </row>
    <row r="1271">
      <c r="A1271" s="1" t="s">
        <v>11823</v>
      </c>
      <c r="B1271" s="1" t="s">
        <v>11824</v>
      </c>
      <c r="C1271" s="1" t="s">
        <v>9495</v>
      </c>
      <c r="D1271" s="1" t="s">
        <v>9496</v>
      </c>
      <c r="E1271" s="1" t="s">
        <v>163</v>
      </c>
      <c r="F1271" s="2">
        <v>0.61</v>
      </c>
      <c r="G1271" s="1">
        <v>3.9</v>
      </c>
      <c r="H1271" s="1">
        <v>296.0</v>
      </c>
      <c r="I1271" s="1" t="s">
        <v>11825</v>
      </c>
      <c r="J1271" s="1" t="s">
        <v>11826</v>
      </c>
      <c r="K1271" s="1" t="s">
        <v>11827</v>
      </c>
      <c r="L1271" s="1" t="s">
        <v>11828</v>
      </c>
      <c r="M1271" s="1" t="s">
        <v>11829</v>
      </c>
      <c r="N1271" s="1" t="s">
        <v>11830</v>
      </c>
      <c r="O1271" s="4" t="s">
        <v>11831</v>
      </c>
      <c r="P1271" s="4" t="s">
        <v>11832</v>
      </c>
    </row>
    <row r="1272">
      <c r="A1272" s="1" t="s">
        <v>11833</v>
      </c>
      <c r="B1272" s="1" t="s">
        <v>11834</v>
      </c>
      <c r="C1272" s="1" t="s">
        <v>11835</v>
      </c>
      <c r="D1272" s="1" t="s">
        <v>101</v>
      </c>
      <c r="E1272" s="1" t="s">
        <v>90</v>
      </c>
      <c r="F1272" s="2">
        <v>0.54</v>
      </c>
      <c r="G1272" s="1">
        <v>3.5</v>
      </c>
      <c r="H1272" s="1">
        <v>185.0</v>
      </c>
      <c r="I1272" s="1" t="s">
        <v>11836</v>
      </c>
      <c r="J1272" s="1" t="s">
        <v>11837</v>
      </c>
      <c r="K1272" s="1" t="s">
        <v>11838</v>
      </c>
      <c r="L1272" s="1" t="s">
        <v>11839</v>
      </c>
      <c r="M1272" s="1" t="s">
        <v>11840</v>
      </c>
      <c r="N1272" s="1" t="s">
        <v>11841</v>
      </c>
      <c r="O1272" s="4" t="s">
        <v>11842</v>
      </c>
      <c r="P1272" s="4" t="s">
        <v>11843</v>
      </c>
    </row>
    <row r="1273">
      <c r="A1273" s="1" t="s">
        <v>11844</v>
      </c>
      <c r="B1273" s="1" t="s">
        <v>11845</v>
      </c>
      <c r="C1273" s="1" t="s">
        <v>9507</v>
      </c>
      <c r="D1273" s="1" t="s">
        <v>11846</v>
      </c>
      <c r="E1273" s="1" t="s">
        <v>11615</v>
      </c>
      <c r="F1273" s="2">
        <v>0.16</v>
      </c>
      <c r="G1273" s="1">
        <v>4.3</v>
      </c>
      <c r="H1273" s="3">
        <v>1954.0</v>
      </c>
      <c r="I1273" s="1" t="s">
        <v>11847</v>
      </c>
      <c r="J1273" s="1" t="s">
        <v>11848</v>
      </c>
      <c r="K1273" s="1" t="s">
        <v>11849</v>
      </c>
      <c r="L1273" s="1" t="s">
        <v>11850</v>
      </c>
      <c r="M1273" s="1" t="s">
        <v>11851</v>
      </c>
      <c r="N1273" s="1" t="s">
        <v>11852</v>
      </c>
      <c r="O1273" s="4" t="s">
        <v>11853</v>
      </c>
      <c r="P1273" s="4" t="s">
        <v>11854</v>
      </c>
    </row>
    <row r="1274">
      <c r="A1274" s="1" t="s">
        <v>11855</v>
      </c>
      <c r="B1274" s="1" t="s">
        <v>11856</v>
      </c>
      <c r="C1274" s="1" t="s">
        <v>9375</v>
      </c>
      <c r="D1274" s="1" t="s">
        <v>5556</v>
      </c>
      <c r="E1274" s="1" t="s">
        <v>11857</v>
      </c>
      <c r="F1274" s="2">
        <v>0.52</v>
      </c>
      <c r="G1274" s="1">
        <v>3.9</v>
      </c>
      <c r="H1274" s="1">
        <v>959.0</v>
      </c>
      <c r="I1274" s="1" t="s">
        <v>11858</v>
      </c>
      <c r="J1274" s="1" t="s">
        <v>11859</v>
      </c>
      <c r="K1274" s="1" t="s">
        <v>11860</v>
      </c>
      <c r="L1274" s="1" t="s">
        <v>11861</v>
      </c>
      <c r="M1274" s="1" t="s">
        <v>11862</v>
      </c>
      <c r="N1274" s="1" t="s">
        <v>11863</v>
      </c>
      <c r="O1274" s="4" t="s">
        <v>11864</v>
      </c>
      <c r="P1274" s="4" t="s">
        <v>11865</v>
      </c>
    </row>
    <row r="1275">
      <c r="A1275" s="1" t="s">
        <v>11866</v>
      </c>
      <c r="B1275" s="1" t="s">
        <v>11867</v>
      </c>
      <c r="C1275" s="1" t="s">
        <v>9162</v>
      </c>
      <c r="D1275" s="1" t="s">
        <v>102</v>
      </c>
      <c r="E1275" s="1" t="s">
        <v>90</v>
      </c>
      <c r="F1275" s="2">
        <v>0.4</v>
      </c>
      <c r="G1275" s="1">
        <v>3.9</v>
      </c>
      <c r="H1275" s="3">
        <v>1015.0</v>
      </c>
      <c r="I1275" s="1" t="s">
        <v>11868</v>
      </c>
      <c r="J1275" s="1" t="s">
        <v>11869</v>
      </c>
      <c r="K1275" s="1" t="s">
        <v>11870</v>
      </c>
      <c r="L1275" s="1" t="s">
        <v>11871</v>
      </c>
      <c r="M1275" s="1" t="s">
        <v>11872</v>
      </c>
      <c r="N1275" s="1" t="s">
        <v>11873</v>
      </c>
      <c r="O1275" s="4" t="s">
        <v>11874</v>
      </c>
      <c r="P1275" s="4" t="s">
        <v>11875</v>
      </c>
    </row>
    <row r="1276">
      <c r="A1276" s="1" t="s">
        <v>11876</v>
      </c>
      <c r="B1276" s="1" t="s">
        <v>11877</v>
      </c>
      <c r="C1276" s="1" t="s">
        <v>11878</v>
      </c>
      <c r="D1276" s="1" t="s">
        <v>11879</v>
      </c>
      <c r="E1276" s="1" t="s">
        <v>11880</v>
      </c>
      <c r="F1276" s="2">
        <v>0.37</v>
      </c>
      <c r="G1276" s="1">
        <v>4.0</v>
      </c>
      <c r="H1276" s="3">
        <v>3973.0</v>
      </c>
      <c r="I1276" s="1" t="s">
        <v>11881</v>
      </c>
      <c r="J1276" s="1" t="s">
        <v>11882</v>
      </c>
      <c r="K1276" s="1" t="s">
        <v>11883</v>
      </c>
      <c r="L1276" s="1" t="s">
        <v>11884</v>
      </c>
      <c r="M1276" s="1" t="s">
        <v>11885</v>
      </c>
      <c r="N1276" s="1" t="s">
        <v>11886</v>
      </c>
      <c r="O1276" s="4" t="s">
        <v>11887</v>
      </c>
      <c r="P1276" s="4" t="s">
        <v>11888</v>
      </c>
    </row>
    <row r="1277">
      <c r="A1277" s="1" t="s">
        <v>11889</v>
      </c>
      <c r="B1277" s="1" t="s">
        <v>11890</v>
      </c>
      <c r="C1277" s="1" t="s">
        <v>9655</v>
      </c>
      <c r="D1277" s="1" t="s">
        <v>55</v>
      </c>
      <c r="E1277" s="1" t="s">
        <v>479</v>
      </c>
      <c r="F1277" s="2">
        <v>0.56</v>
      </c>
      <c r="G1277" s="1">
        <v>4.7</v>
      </c>
      <c r="H1277" s="3">
        <v>2300.0</v>
      </c>
      <c r="I1277" s="1" t="s">
        <v>11891</v>
      </c>
      <c r="J1277" s="1" t="s">
        <v>11892</v>
      </c>
      <c r="K1277" s="1" t="s">
        <v>11893</v>
      </c>
      <c r="L1277" s="1" t="s">
        <v>11894</v>
      </c>
      <c r="M1277" s="1" t="s">
        <v>11895</v>
      </c>
      <c r="N1277" s="1" t="s">
        <v>11896</v>
      </c>
      <c r="O1277" s="4" t="s">
        <v>11897</v>
      </c>
      <c r="P1277" s="4" t="s">
        <v>11898</v>
      </c>
    </row>
    <row r="1278">
      <c r="A1278" s="1" t="s">
        <v>11899</v>
      </c>
      <c r="B1278" s="1" t="s">
        <v>11900</v>
      </c>
      <c r="C1278" s="1" t="s">
        <v>9139</v>
      </c>
      <c r="D1278" s="1" t="s">
        <v>11901</v>
      </c>
      <c r="E1278" s="1" t="s">
        <v>625</v>
      </c>
      <c r="F1278" s="2">
        <v>0.18</v>
      </c>
      <c r="G1278" s="1">
        <v>4.1</v>
      </c>
      <c r="H1278" s="1">
        <v>203.0</v>
      </c>
      <c r="I1278" s="1" t="s">
        <v>11902</v>
      </c>
      <c r="J1278" s="1" t="s">
        <v>11903</v>
      </c>
      <c r="K1278" s="1" t="s">
        <v>11904</v>
      </c>
      <c r="L1278" s="1" t="s">
        <v>11905</v>
      </c>
      <c r="M1278" s="1" t="s">
        <v>11906</v>
      </c>
      <c r="N1278" s="1" t="s">
        <v>11907</v>
      </c>
      <c r="O1278" s="4" t="s">
        <v>11908</v>
      </c>
      <c r="P1278" s="4" t="s">
        <v>11909</v>
      </c>
    </row>
    <row r="1279">
      <c r="A1279" s="1" t="s">
        <v>11910</v>
      </c>
      <c r="B1279" s="1" t="s">
        <v>11911</v>
      </c>
      <c r="C1279" s="1" t="s">
        <v>9825</v>
      </c>
      <c r="D1279" s="1" t="s">
        <v>6812</v>
      </c>
      <c r="E1279" s="1" t="s">
        <v>730</v>
      </c>
      <c r="F1279" s="2">
        <v>0.55</v>
      </c>
      <c r="G1279" s="1">
        <v>3.8</v>
      </c>
      <c r="H1279" s="1">
        <v>441.0</v>
      </c>
      <c r="I1279" s="1" t="s">
        <v>11912</v>
      </c>
      <c r="J1279" s="1" t="s">
        <v>11913</v>
      </c>
      <c r="K1279" s="1" t="s">
        <v>11914</v>
      </c>
      <c r="L1279" s="1" t="s">
        <v>11915</v>
      </c>
      <c r="M1279" s="1" t="s">
        <v>11916</v>
      </c>
      <c r="N1279" s="1" t="s">
        <v>11917</v>
      </c>
      <c r="O1279" s="4" t="s">
        <v>11918</v>
      </c>
      <c r="P1279" s="4" t="s">
        <v>11919</v>
      </c>
    </row>
    <row r="1280">
      <c r="A1280" s="1" t="s">
        <v>11920</v>
      </c>
      <c r="B1280" s="1" t="s">
        <v>11921</v>
      </c>
      <c r="C1280" s="1" t="s">
        <v>9375</v>
      </c>
      <c r="D1280" s="1" t="s">
        <v>11922</v>
      </c>
      <c r="E1280" s="1" t="s">
        <v>11857</v>
      </c>
      <c r="F1280" s="2">
        <v>0.41</v>
      </c>
      <c r="G1280" s="1">
        <v>4.1</v>
      </c>
      <c r="H1280" s="3">
        <v>10308.0</v>
      </c>
      <c r="I1280" s="1" t="s">
        <v>11923</v>
      </c>
      <c r="J1280" s="1" t="s">
        <v>11924</v>
      </c>
      <c r="K1280" s="1" t="s">
        <v>11925</v>
      </c>
      <c r="L1280" s="1" t="s">
        <v>11926</v>
      </c>
      <c r="M1280" s="1" t="s">
        <v>11927</v>
      </c>
      <c r="N1280" s="1" t="s">
        <v>11928</v>
      </c>
      <c r="O1280" s="4" t="s">
        <v>11929</v>
      </c>
      <c r="P1280" s="4" t="s">
        <v>11930</v>
      </c>
    </row>
    <row r="1281">
      <c r="A1281" s="1" t="s">
        <v>11931</v>
      </c>
      <c r="B1281" s="1" t="s">
        <v>11932</v>
      </c>
      <c r="C1281" s="1" t="s">
        <v>9587</v>
      </c>
      <c r="D1281" s="1" t="s">
        <v>4189</v>
      </c>
      <c r="E1281" s="1" t="s">
        <v>1683</v>
      </c>
      <c r="F1281" s="2">
        <v>0.16</v>
      </c>
      <c r="G1281" s="1" t="s">
        <v>11933</v>
      </c>
      <c r="H1281" s="1">
        <v>992.0</v>
      </c>
      <c r="I1281" s="1" t="s">
        <v>11934</v>
      </c>
      <c r="J1281" s="1" t="s">
        <v>11935</v>
      </c>
      <c r="K1281" s="1" t="s">
        <v>11936</v>
      </c>
      <c r="L1281" s="1" t="s">
        <v>11937</v>
      </c>
      <c r="M1281" s="1" t="s">
        <v>11938</v>
      </c>
      <c r="N1281" s="1" t="s">
        <v>11939</v>
      </c>
      <c r="O1281" s="4" t="s">
        <v>11940</v>
      </c>
      <c r="P1281" s="4" t="s">
        <v>11941</v>
      </c>
    </row>
    <row r="1282">
      <c r="A1282" s="1" t="s">
        <v>11942</v>
      </c>
      <c r="B1282" s="1" t="s">
        <v>11943</v>
      </c>
      <c r="C1282" s="1" t="s">
        <v>9686</v>
      </c>
      <c r="D1282" s="1" t="s">
        <v>1415</v>
      </c>
      <c r="E1282" s="1" t="s">
        <v>11944</v>
      </c>
      <c r="F1282" s="2">
        <v>0.14</v>
      </c>
      <c r="G1282" s="1">
        <v>4.1</v>
      </c>
      <c r="H1282" s="3">
        <v>4716.0</v>
      </c>
      <c r="I1282" s="1" t="s">
        <v>11945</v>
      </c>
      <c r="J1282" s="1" t="s">
        <v>11946</v>
      </c>
      <c r="K1282" s="1" t="s">
        <v>11947</v>
      </c>
      <c r="L1282" s="1" t="s">
        <v>11948</v>
      </c>
      <c r="M1282" s="1" t="s">
        <v>11949</v>
      </c>
      <c r="N1282" s="1" t="s">
        <v>11950</v>
      </c>
      <c r="O1282" s="4" t="s">
        <v>11951</v>
      </c>
      <c r="P1282" s="4" t="s">
        <v>11952</v>
      </c>
    </row>
    <row r="1283">
      <c r="A1283" s="1" t="s">
        <v>11953</v>
      </c>
      <c r="B1283" s="1" t="s">
        <v>11954</v>
      </c>
      <c r="C1283" s="1" t="s">
        <v>9151</v>
      </c>
      <c r="D1283" s="1" t="s">
        <v>11955</v>
      </c>
      <c r="E1283" s="1" t="s">
        <v>1415</v>
      </c>
      <c r="F1283" s="2">
        <v>0.37</v>
      </c>
      <c r="G1283" s="1">
        <v>3.9</v>
      </c>
      <c r="H1283" s="1">
        <v>313.0</v>
      </c>
      <c r="I1283" s="1" t="s">
        <v>11956</v>
      </c>
      <c r="J1283" s="1" t="s">
        <v>11957</v>
      </c>
      <c r="K1283" s="1" t="s">
        <v>11958</v>
      </c>
      <c r="L1283" s="1" t="s">
        <v>11959</v>
      </c>
      <c r="M1283" s="1" t="s">
        <v>11960</v>
      </c>
      <c r="N1283" s="1" t="s">
        <v>11961</v>
      </c>
      <c r="O1283" s="4" t="s">
        <v>11962</v>
      </c>
      <c r="P1283" s="4" t="s">
        <v>11963</v>
      </c>
    </row>
    <row r="1284">
      <c r="A1284" s="1" t="s">
        <v>11964</v>
      </c>
      <c r="B1284" s="1" t="s">
        <v>11965</v>
      </c>
      <c r="C1284" s="1" t="s">
        <v>9151</v>
      </c>
      <c r="D1284" s="1" t="s">
        <v>6812</v>
      </c>
      <c r="E1284" s="1" t="s">
        <v>6159</v>
      </c>
      <c r="F1284" s="2">
        <v>0.46</v>
      </c>
      <c r="G1284" s="1">
        <v>3.8</v>
      </c>
      <c r="H1284" s="1">
        <v>166.0</v>
      </c>
      <c r="I1284" s="1" t="s">
        <v>11966</v>
      </c>
      <c r="J1284" s="1" t="s">
        <v>11967</v>
      </c>
      <c r="K1284" s="1" t="s">
        <v>11968</v>
      </c>
      <c r="L1284" s="1" t="s">
        <v>11969</v>
      </c>
      <c r="M1284" s="1" t="s">
        <v>11970</v>
      </c>
      <c r="N1284" s="1" t="s">
        <v>11971</v>
      </c>
      <c r="O1284" s="4" t="s">
        <v>11972</v>
      </c>
      <c r="P1284" s="4" t="s">
        <v>11973</v>
      </c>
    </row>
    <row r="1285">
      <c r="A1285" s="1" t="s">
        <v>11974</v>
      </c>
      <c r="B1285" s="1" t="s">
        <v>11975</v>
      </c>
      <c r="C1285" s="1" t="s">
        <v>9449</v>
      </c>
      <c r="D1285" s="1" t="s">
        <v>625</v>
      </c>
      <c r="E1285" s="1" t="s">
        <v>3000</v>
      </c>
      <c r="F1285" s="2">
        <v>0.57</v>
      </c>
      <c r="G1285" s="1">
        <v>4.1</v>
      </c>
      <c r="H1285" s="1">
        <v>303.0</v>
      </c>
      <c r="I1285" s="1" t="s">
        <v>11976</v>
      </c>
      <c r="J1285" s="1" t="s">
        <v>11977</v>
      </c>
      <c r="K1285" s="1" t="s">
        <v>11978</v>
      </c>
      <c r="L1285" s="1" t="s">
        <v>11979</v>
      </c>
      <c r="M1285" s="1" t="s">
        <v>11980</v>
      </c>
      <c r="N1285" s="1" t="s">
        <v>11981</v>
      </c>
      <c r="O1285" s="4" t="s">
        <v>11982</v>
      </c>
      <c r="P1285" s="4" t="s">
        <v>11983</v>
      </c>
    </row>
    <row r="1286">
      <c r="A1286" s="1" t="s">
        <v>11984</v>
      </c>
      <c r="B1286" s="1" t="s">
        <v>11985</v>
      </c>
      <c r="C1286" s="1" t="s">
        <v>9686</v>
      </c>
      <c r="D1286" s="1" t="s">
        <v>11986</v>
      </c>
      <c r="E1286" s="1" t="s">
        <v>11987</v>
      </c>
      <c r="F1286" s="2">
        <v>0.55</v>
      </c>
      <c r="G1286" s="1">
        <v>4.3</v>
      </c>
      <c r="H1286" s="1">
        <v>562.0</v>
      </c>
      <c r="I1286" s="1" t="s">
        <v>11988</v>
      </c>
      <c r="J1286" s="1" t="s">
        <v>11989</v>
      </c>
      <c r="K1286" s="1" t="s">
        <v>11990</v>
      </c>
      <c r="L1286" s="1" t="s">
        <v>11991</v>
      </c>
      <c r="M1286" s="1" t="s">
        <v>11992</v>
      </c>
      <c r="N1286" s="1" t="s">
        <v>11993</v>
      </c>
      <c r="O1286" s="4" t="s">
        <v>11994</v>
      </c>
      <c r="P1286" s="4" t="s">
        <v>11995</v>
      </c>
    </row>
    <row r="1287">
      <c r="A1287" s="1" t="s">
        <v>11996</v>
      </c>
      <c r="B1287" s="1" t="s">
        <v>11997</v>
      </c>
      <c r="C1287" s="1" t="s">
        <v>10633</v>
      </c>
      <c r="D1287" s="1" t="s">
        <v>11998</v>
      </c>
      <c r="E1287" s="1" t="s">
        <v>11999</v>
      </c>
      <c r="F1287" s="2">
        <v>0.63</v>
      </c>
      <c r="G1287" s="1">
        <v>3.9</v>
      </c>
      <c r="H1287" s="3">
        <v>8095.0</v>
      </c>
      <c r="I1287" s="1" t="s">
        <v>12000</v>
      </c>
      <c r="J1287" s="1" t="s">
        <v>12001</v>
      </c>
      <c r="K1287" s="1" t="s">
        <v>12002</v>
      </c>
      <c r="L1287" s="1" t="s">
        <v>12003</v>
      </c>
      <c r="M1287" s="1" t="s">
        <v>12004</v>
      </c>
      <c r="N1287" s="1" t="s">
        <v>12005</v>
      </c>
      <c r="O1287" s="4" t="s">
        <v>12006</v>
      </c>
      <c r="P1287" s="4" t="s">
        <v>12007</v>
      </c>
    </row>
    <row r="1288">
      <c r="A1288" s="1" t="s">
        <v>12008</v>
      </c>
      <c r="B1288" s="1" t="s">
        <v>12009</v>
      </c>
      <c r="C1288" s="1" t="s">
        <v>9553</v>
      </c>
      <c r="D1288" s="1" t="s">
        <v>90</v>
      </c>
      <c r="E1288" s="1" t="s">
        <v>548</v>
      </c>
      <c r="F1288" s="2">
        <v>0.77</v>
      </c>
      <c r="G1288" s="1">
        <v>2.8</v>
      </c>
      <c r="H1288" s="1">
        <v>109.0</v>
      </c>
      <c r="I1288" s="1" t="s">
        <v>12010</v>
      </c>
      <c r="J1288" s="1" t="s">
        <v>12011</v>
      </c>
      <c r="K1288" s="1" t="s">
        <v>12012</v>
      </c>
      <c r="L1288" s="1" t="s">
        <v>12013</v>
      </c>
      <c r="M1288" s="1" t="s">
        <v>12014</v>
      </c>
      <c r="N1288" s="1" t="s">
        <v>12015</v>
      </c>
      <c r="O1288" s="4" t="s">
        <v>12016</v>
      </c>
      <c r="P1288" s="4" t="s">
        <v>12017</v>
      </c>
    </row>
    <row r="1289">
      <c r="A1289" s="1" t="s">
        <v>12018</v>
      </c>
      <c r="B1289" s="1" t="s">
        <v>12019</v>
      </c>
      <c r="C1289" s="1" t="s">
        <v>9933</v>
      </c>
      <c r="D1289" s="1" t="s">
        <v>12020</v>
      </c>
      <c r="E1289" s="1" t="s">
        <v>12021</v>
      </c>
      <c r="F1289" s="2">
        <v>0.24</v>
      </c>
      <c r="G1289" s="1">
        <v>4.0</v>
      </c>
      <c r="H1289" s="3">
        <v>15382.0</v>
      </c>
      <c r="I1289" s="1" t="s">
        <v>12022</v>
      </c>
      <c r="J1289" s="1" t="s">
        <v>12023</v>
      </c>
      <c r="K1289" s="1" t="s">
        <v>12024</v>
      </c>
      <c r="L1289" s="1" t="s">
        <v>12025</v>
      </c>
      <c r="M1289" s="1" t="s">
        <v>12026</v>
      </c>
      <c r="N1289" s="1" t="s">
        <v>12027</v>
      </c>
      <c r="O1289" s="4" t="s">
        <v>12028</v>
      </c>
      <c r="P1289" s="4" t="s">
        <v>12029</v>
      </c>
    </row>
    <row r="1290">
      <c r="A1290" s="1" t="s">
        <v>12030</v>
      </c>
      <c r="B1290" s="1" t="s">
        <v>12031</v>
      </c>
      <c r="C1290" s="1" t="s">
        <v>9553</v>
      </c>
      <c r="D1290" s="1" t="s">
        <v>12032</v>
      </c>
      <c r="E1290" s="1" t="s">
        <v>12033</v>
      </c>
      <c r="F1290" s="2">
        <v>0.26</v>
      </c>
      <c r="G1290" s="1">
        <v>4.5</v>
      </c>
      <c r="H1290" s="3">
        <v>5137.0</v>
      </c>
      <c r="I1290" s="1" t="s">
        <v>12034</v>
      </c>
      <c r="J1290" s="1" t="s">
        <v>12035</v>
      </c>
      <c r="K1290" s="1" t="s">
        <v>12036</v>
      </c>
      <c r="L1290" s="1" t="s">
        <v>12037</v>
      </c>
      <c r="M1290" s="1" t="s">
        <v>12038</v>
      </c>
      <c r="N1290" s="1" t="s">
        <v>12039</v>
      </c>
      <c r="O1290" s="4" t="s">
        <v>12040</v>
      </c>
      <c r="P1290" s="4" t="s">
        <v>12041</v>
      </c>
    </row>
    <row r="1291">
      <c r="A1291" s="1" t="s">
        <v>12042</v>
      </c>
      <c r="B1291" s="1" t="s">
        <v>12043</v>
      </c>
      <c r="C1291" s="1" t="s">
        <v>10791</v>
      </c>
      <c r="D1291" s="1" t="s">
        <v>2220</v>
      </c>
      <c r="E1291" s="1" t="s">
        <v>196</v>
      </c>
      <c r="F1291" s="2">
        <v>0.8</v>
      </c>
      <c r="G1291" s="1">
        <v>4.6</v>
      </c>
      <c r="H1291" s="1">
        <v>124.0</v>
      </c>
      <c r="I1291" s="1" t="s">
        <v>12044</v>
      </c>
      <c r="J1291" s="1" t="s">
        <v>12045</v>
      </c>
      <c r="K1291" s="1" t="s">
        <v>12046</v>
      </c>
      <c r="L1291" s="1" t="s">
        <v>12047</v>
      </c>
      <c r="M1291" s="1" t="s">
        <v>12048</v>
      </c>
      <c r="N1291" s="1" t="s">
        <v>12049</v>
      </c>
      <c r="O1291" s="4" t="s">
        <v>12050</v>
      </c>
      <c r="P1291" s="4" t="s">
        <v>12051</v>
      </c>
    </row>
    <row r="1292">
      <c r="A1292" s="1" t="s">
        <v>12052</v>
      </c>
      <c r="B1292" s="1" t="s">
        <v>12053</v>
      </c>
      <c r="C1292" s="1" t="s">
        <v>10275</v>
      </c>
      <c r="D1292" s="1" t="s">
        <v>12054</v>
      </c>
      <c r="E1292" s="1" t="s">
        <v>4773</v>
      </c>
      <c r="F1292" s="2">
        <v>0.5</v>
      </c>
      <c r="G1292" s="1">
        <v>4.1</v>
      </c>
      <c r="H1292" s="1">
        <v>618.0</v>
      </c>
      <c r="I1292" s="1" t="s">
        <v>12055</v>
      </c>
      <c r="J1292" s="1" t="s">
        <v>12056</v>
      </c>
      <c r="K1292" s="1" t="s">
        <v>12057</v>
      </c>
      <c r="L1292" s="1" t="s">
        <v>12058</v>
      </c>
      <c r="M1292" s="1" t="s">
        <v>12059</v>
      </c>
      <c r="N1292" s="1" t="s">
        <v>12060</v>
      </c>
      <c r="O1292" s="4" t="s">
        <v>12061</v>
      </c>
      <c r="P1292" s="4" t="s">
        <v>12062</v>
      </c>
    </row>
    <row r="1293">
      <c r="A1293" s="1" t="s">
        <v>12063</v>
      </c>
      <c r="B1293" s="1" t="s">
        <v>12064</v>
      </c>
      <c r="C1293" s="1" t="s">
        <v>9151</v>
      </c>
      <c r="D1293" s="1" t="s">
        <v>12065</v>
      </c>
      <c r="E1293" s="1" t="s">
        <v>12066</v>
      </c>
      <c r="F1293" s="2">
        <v>0.38</v>
      </c>
      <c r="G1293" s="1">
        <v>4.1</v>
      </c>
      <c r="H1293" s="1">
        <v>63.0</v>
      </c>
      <c r="I1293" s="1" t="s">
        <v>12067</v>
      </c>
      <c r="J1293" s="1" t="s">
        <v>12068</v>
      </c>
      <c r="K1293" s="1" t="s">
        <v>12069</v>
      </c>
      <c r="L1293" s="1" t="s">
        <v>12070</v>
      </c>
      <c r="M1293" s="1" t="s">
        <v>12071</v>
      </c>
      <c r="N1293" s="1" t="s">
        <v>12072</v>
      </c>
      <c r="O1293" s="4" t="s">
        <v>12073</v>
      </c>
      <c r="P1293" s="4" t="s">
        <v>12074</v>
      </c>
    </row>
    <row r="1294">
      <c r="A1294" s="1" t="s">
        <v>12075</v>
      </c>
      <c r="B1294" s="1" t="s">
        <v>12076</v>
      </c>
      <c r="C1294" s="1" t="s">
        <v>9151</v>
      </c>
      <c r="D1294" s="1" t="s">
        <v>163</v>
      </c>
      <c r="E1294" s="1" t="s">
        <v>479</v>
      </c>
      <c r="F1294" s="2">
        <v>0.44</v>
      </c>
      <c r="G1294" s="1">
        <v>3.4</v>
      </c>
      <c r="H1294" s="1">
        <v>15.0</v>
      </c>
      <c r="I1294" s="1" t="s">
        <v>12077</v>
      </c>
      <c r="J1294" s="1" t="s">
        <v>12078</v>
      </c>
      <c r="K1294" s="1" t="s">
        <v>12079</v>
      </c>
      <c r="L1294" s="1" t="s">
        <v>12080</v>
      </c>
      <c r="M1294" s="1" t="s">
        <v>12081</v>
      </c>
      <c r="N1294" s="1" t="s">
        <v>12082</v>
      </c>
      <c r="O1294" s="4" t="s">
        <v>12083</v>
      </c>
      <c r="P1294" s="4" t="s">
        <v>12084</v>
      </c>
    </row>
    <row r="1295">
      <c r="A1295" s="1" t="s">
        <v>12085</v>
      </c>
      <c r="B1295" s="1" t="s">
        <v>12086</v>
      </c>
      <c r="C1295" s="1" t="s">
        <v>9151</v>
      </c>
      <c r="D1295" s="1" t="s">
        <v>12087</v>
      </c>
      <c r="E1295" s="1" t="s">
        <v>730</v>
      </c>
      <c r="F1295" s="2">
        <v>0.67</v>
      </c>
      <c r="G1295" s="1">
        <v>4.6</v>
      </c>
      <c r="H1295" s="1">
        <v>9.0</v>
      </c>
      <c r="I1295" s="1" t="s">
        <v>12088</v>
      </c>
      <c r="J1295" s="1" t="s">
        <v>12089</v>
      </c>
      <c r="K1295" s="1" t="s">
        <v>12090</v>
      </c>
      <c r="L1295" s="1" t="s">
        <v>12091</v>
      </c>
      <c r="M1295" s="1" t="s">
        <v>12092</v>
      </c>
      <c r="N1295" s="1" t="s">
        <v>12093</v>
      </c>
      <c r="O1295" s="4" t="s">
        <v>12094</v>
      </c>
      <c r="P1295" s="4" t="s">
        <v>12095</v>
      </c>
    </row>
    <row r="1296">
      <c r="A1296" s="1" t="s">
        <v>12096</v>
      </c>
      <c r="B1296" s="1" t="s">
        <v>12097</v>
      </c>
      <c r="C1296" s="1" t="s">
        <v>9495</v>
      </c>
      <c r="D1296" s="1" t="s">
        <v>12098</v>
      </c>
      <c r="E1296" s="1" t="s">
        <v>12099</v>
      </c>
      <c r="F1296" s="2">
        <v>0.22</v>
      </c>
      <c r="G1296" s="1">
        <v>4.2</v>
      </c>
      <c r="H1296" s="3">
        <v>7274.0</v>
      </c>
      <c r="I1296" s="1" t="s">
        <v>12100</v>
      </c>
      <c r="J1296" s="1" t="s">
        <v>12101</v>
      </c>
      <c r="K1296" s="1" t="s">
        <v>12102</v>
      </c>
      <c r="L1296" s="1" t="s">
        <v>12103</v>
      </c>
      <c r="M1296" s="1" t="s">
        <v>12104</v>
      </c>
      <c r="N1296" s="1" t="s">
        <v>12105</v>
      </c>
      <c r="O1296" s="4" t="s">
        <v>12106</v>
      </c>
      <c r="P1296" s="4" t="s">
        <v>12107</v>
      </c>
    </row>
    <row r="1297">
      <c r="A1297" s="1" t="s">
        <v>12108</v>
      </c>
      <c r="B1297" s="1" t="s">
        <v>12109</v>
      </c>
      <c r="C1297" s="1" t="s">
        <v>9933</v>
      </c>
      <c r="D1297" s="1" t="s">
        <v>20</v>
      </c>
      <c r="E1297" s="1" t="s">
        <v>2587</v>
      </c>
      <c r="F1297" s="2">
        <v>0.45</v>
      </c>
      <c r="G1297" s="1">
        <v>3.9</v>
      </c>
      <c r="H1297" s="3">
        <v>5911.0</v>
      </c>
      <c r="I1297" s="1" t="s">
        <v>12110</v>
      </c>
      <c r="J1297" s="1" t="s">
        <v>12111</v>
      </c>
      <c r="K1297" s="1" t="s">
        <v>12112</v>
      </c>
      <c r="L1297" s="1" t="s">
        <v>12113</v>
      </c>
      <c r="M1297" s="1" t="s">
        <v>12114</v>
      </c>
      <c r="N1297" s="1" t="s">
        <v>12115</v>
      </c>
      <c r="O1297" s="4" t="s">
        <v>12116</v>
      </c>
      <c r="P1297" s="4" t="s">
        <v>12117</v>
      </c>
    </row>
    <row r="1298">
      <c r="A1298" s="1" t="s">
        <v>12118</v>
      </c>
      <c r="B1298" s="1" t="s">
        <v>12119</v>
      </c>
      <c r="C1298" s="1" t="s">
        <v>10031</v>
      </c>
      <c r="D1298" s="1" t="s">
        <v>3590</v>
      </c>
      <c r="E1298" s="1" t="s">
        <v>1283</v>
      </c>
      <c r="F1298" s="2">
        <v>0.4</v>
      </c>
      <c r="G1298" s="1">
        <v>4.2</v>
      </c>
      <c r="H1298" s="1">
        <v>170.0</v>
      </c>
      <c r="I1298" s="1" t="s">
        <v>12120</v>
      </c>
      <c r="J1298" s="1" t="s">
        <v>12121</v>
      </c>
      <c r="K1298" s="1" t="s">
        <v>12122</v>
      </c>
      <c r="L1298" s="1" t="s">
        <v>12123</v>
      </c>
      <c r="M1298" s="1" t="s">
        <v>12124</v>
      </c>
      <c r="N1298" s="1" t="s">
        <v>12125</v>
      </c>
      <c r="O1298" s="4" t="s">
        <v>12126</v>
      </c>
      <c r="P1298" s="4" t="s">
        <v>12127</v>
      </c>
    </row>
    <row r="1299">
      <c r="A1299" s="1" t="s">
        <v>12128</v>
      </c>
      <c r="B1299" s="1" t="s">
        <v>12129</v>
      </c>
      <c r="C1299" s="1" t="s">
        <v>10633</v>
      </c>
      <c r="D1299" s="1" t="s">
        <v>12130</v>
      </c>
      <c r="E1299" s="1" t="s">
        <v>12131</v>
      </c>
      <c r="F1299" s="2">
        <v>0.25</v>
      </c>
      <c r="G1299" s="1">
        <v>4.2</v>
      </c>
      <c r="H1299" s="3">
        <v>3065.0</v>
      </c>
      <c r="I1299" s="1" t="s">
        <v>12132</v>
      </c>
      <c r="J1299" s="1" t="s">
        <v>12133</v>
      </c>
      <c r="K1299" s="1" t="s">
        <v>12134</v>
      </c>
      <c r="L1299" s="1" t="s">
        <v>12135</v>
      </c>
      <c r="M1299" s="1" t="s">
        <v>12136</v>
      </c>
      <c r="N1299" s="1" t="s">
        <v>12137</v>
      </c>
      <c r="O1299" s="4" t="s">
        <v>12138</v>
      </c>
      <c r="P1299" s="4" t="s">
        <v>12139</v>
      </c>
    </row>
    <row r="1300">
      <c r="A1300" s="1" t="s">
        <v>12140</v>
      </c>
      <c r="B1300" s="1" t="s">
        <v>12141</v>
      </c>
      <c r="C1300" s="1" t="s">
        <v>9162</v>
      </c>
      <c r="D1300" s="1" t="s">
        <v>519</v>
      </c>
      <c r="E1300" s="1" t="s">
        <v>114</v>
      </c>
      <c r="F1300" s="2">
        <v>0.52</v>
      </c>
      <c r="G1300" s="1">
        <v>4.1</v>
      </c>
      <c r="H1300" s="3">
        <v>1021.0</v>
      </c>
      <c r="I1300" s="1" t="s">
        <v>12142</v>
      </c>
      <c r="J1300" s="1" t="s">
        <v>12143</v>
      </c>
      <c r="K1300" s="1" t="s">
        <v>12144</v>
      </c>
      <c r="L1300" s="1" t="s">
        <v>12145</v>
      </c>
      <c r="M1300" s="1" t="s">
        <v>12146</v>
      </c>
      <c r="N1300" s="1" t="s">
        <v>12147</v>
      </c>
      <c r="O1300" s="4" t="s">
        <v>12148</v>
      </c>
      <c r="P1300" s="4" t="s">
        <v>12149</v>
      </c>
    </row>
    <row r="1301">
      <c r="A1301" s="1" t="s">
        <v>12150</v>
      </c>
      <c r="B1301" s="1" t="s">
        <v>12151</v>
      </c>
      <c r="C1301" s="1" t="s">
        <v>9483</v>
      </c>
      <c r="D1301" s="1" t="s">
        <v>11527</v>
      </c>
      <c r="E1301" s="1" t="s">
        <v>12152</v>
      </c>
      <c r="F1301" s="2">
        <v>0.75</v>
      </c>
      <c r="G1301" s="1">
        <v>4.8</v>
      </c>
      <c r="H1301" s="3">
        <v>3964.0</v>
      </c>
      <c r="I1301" s="1" t="s">
        <v>12153</v>
      </c>
      <c r="J1301" s="1" t="s">
        <v>12154</v>
      </c>
      <c r="K1301" s="1" t="s">
        <v>12155</v>
      </c>
      <c r="L1301" s="1" t="s">
        <v>12156</v>
      </c>
      <c r="M1301" s="1" t="s">
        <v>12157</v>
      </c>
      <c r="N1301" s="1" t="s">
        <v>12158</v>
      </c>
      <c r="O1301" s="4" t="s">
        <v>12159</v>
      </c>
      <c r="P1301" s="4" t="s">
        <v>12160</v>
      </c>
    </row>
    <row r="1302">
      <c r="A1302" s="1" t="s">
        <v>12161</v>
      </c>
      <c r="B1302" s="1" t="s">
        <v>12162</v>
      </c>
      <c r="C1302" s="1" t="s">
        <v>10791</v>
      </c>
      <c r="D1302" s="1" t="s">
        <v>195</v>
      </c>
      <c r="E1302" s="1" t="s">
        <v>12163</v>
      </c>
      <c r="F1302" s="2">
        <v>0.44</v>
      </c>
      <c r="G1302" s="1">
        <v>4.4</v>
      </c>
      <c r="H1302" s="3">
        <v>8948.0</v>
      </c>
      <c r="I1302" s="1" t="s">
        <v>12164</v>
      </c>
      <c r="J1302" s="1" t="s">
        <v>12165</v>
      </c>
      <c r="K1302" s="1" t="s">
        <v>12166</v>
      </c>
      <c r="L1302" s="1" t="s">
        <v>12167</v>
      </c>
      <c r="M1302" s="1" t="s">
        <v>12168</v>
      </c>
      <c r="N1302" s="1" t="s">
        <v>12169</v>
      </c>
      <c r="O1302" s="4" t="s">
        <v>12170</v>
      </c>
      <c r="P1302" s="4" t="s">
        <v>12171</v>
      </c>
    </row>
    <row r="1303">
      <c r="A1303" s="1" t="s">
        <v>12172</v>
      </c>
      <c r="B1303" s="1" t="s">
        <v>12173</v>
      </c>
      <c r="C1303" s="1" t="s">
        <v>10791</v>
      </c>
      <c r="D1303" s="1" t="s">
        <v>1232</v>
      </c>
      <c r="E1303" s="1" t="s">
        <v>12174</v>
      </c>
      <c r="F1303" s="2">
        <v>0.48</v>
      </c>
      <c r="G1303" s="1">
        <v>4.3</v>
      </c>
      <c r="H1303" s="1">
        <v>97.0</v>
      </c>
      <c r="I1303" s="1" t="s">
        <v>12175</v>
      </c>
      <c r="J1303" s="1" t="s">
        <v>12176</v>
      </c>
      <c r="K1303" s="1" t="s">
        <v>12177</v>
      </c>
      <c r="L1303" s="1" t="s">
        <v>12178</v>
      </c>
      <c r="M1303" s="1" t="s">
        <v>12179</v>
      </c>
      <c r="N1303" s="1" t="s">
        <v>12180</v>
      </c>
      <c r="O1303" s="4" t="s">
        <v>12181</v>
      </c>
      <c r="P1303" s="4" t="s">
        <v>12182</v>
      </c>
    </row>
    <row r="1304">
      <c r="A1304" s="1" t="s">
        <v>12183</v>
      </c>
      <c r="B1304" s="1" t="s">
        <v>12184</v>
      </c>
      <c r="C1304" s="1" t="s">
        <v>9293</v>
      </c>
      <c r="D1304" s="1" t="s">
        <v>1793</v>
      </c>
      <c r="E1304" s="1" t="s">
        <v>12185</v>
      </c>
      <c r="F1304" s="2">
        <v>0.03</v>
      </c>
      <c r="G1304" s="1">
        <v>4.3</v>
      </c>
      <c r="H1304" s="3">
        <v>7223.0</v>
      </c>
      <c r="I1304" s="1" t="s">
        <v>12186</v>
      </c>
      <c r="J1304" s="1" t="s">
        <v>12187</v>
      </c>
      <c r="K1304" s="1" t="s">
        <v>12188</v>
      </c>
      <c r="L1304" s="1" t="s">
        <v>12189</v>
      </c>
      <c r="M1304" s="1" t="s">
        <v>12190</v>
      </c>
      <c r="N1304" s="1" t="s">
        <v>12191</v>
      </c>
      <c r="O1304" s="4" t="s">
        <v>12192</v>
      </c>
      <c r="P1304" s="4" t="s">
        <v>12193</v>
      </c>
    </row>
    <row r="1305">
      <c r="A1305" s="1" t="s">
        <v>12194</v>
      </c>
      <c r="B1305" s="1" t="s">
        <v>12195</v>
      </c>
      <c r="C1305" s="1" t="s">
        <v>9495</v>
      </c>
      <c r="D1305" s="1" t="s">
        <v>536</v>
      </c>
      <c r="E1305" s="1" t="s">
        <v>90</v>
      </c>
      <c r="F1305" s="2">
        <v>0.21</v>
      </c>
      <c r="G1305" s="1">
        <v>4.0</v>
      </c>
      <c r="H1305" s="1">
        <v>330.0</v>
      </c>
      <c r="I1305" s="1" t="s">
        <v>12196</v>
      </c>
      <c r="J1305" s="1" t="s">
        <v>12197</v>
      </c>
      <c r="K1305" s="1" t="s">
        <v>12198</v>
      </c>
      <c r="L1305" s="1" t="s">
        <v>12199</v>
      </c>
      <c r="M1305" s="1" t="s">
        <v>12200</v>
      </c>
      <c r="N1305" s="1" t="s">
        <v>12201</v>
      </c>
      <c r="O1305" s="4" t="s">
        <v>12202</v>
      </c>
      <c r="P1305" s="4" t="s">
        <v>12203</v>
      </c>
    </row>
    <row r="1306">
      <c r="A1306" s="1" t="s">
        <v>12204</v>
      </c>
      <c r="B1306" s="1" t="s">
        <v>12205</v>
      </c>
      <c r="C1306" s="1" t="s">
        <v>12206</v>
      </c>
      <c r="D1306" s="1" t="s">
        <v>12207</v>
      </c>
      <c r="E1306" s="1" t="s">
        <v>12207</v>
      </c>
      <c r="F1306" s="2">
        <v>0.0</v>
      </c>
      <c r="G1306" s="1">
        <v>4.3</v>
      </c>
      <c r="H1306" s="3">
        <v>4570.0</v>
      </c>
      <c r="I1306" s="1" t="s">
        <v>12208</v>
      </c>
      <c r="J1306" s="1" t="s">
        <v>12209</v>
      </c>
      <c r="K1306" s="1" t="s">
        <v>12210</v>
      </c>
      <c r="L1306" s="1" t="s">
        <v>12211</v>
      </c>
      <c r="M1306" s="1" t="s">
        <v>12212</v>
      </c>
      <c r="N1306" s="1" t="s">
        <v>12213</v>
      </c>
      <c r="O1306" s="4" t="s">
        <v>12214</v>
      </c>
      <c r="P1306" s="4" t="s">
        <v>12215</v>
      </c>
    </row>
    <row r="1307">
      <c r="A1307" s="1" t="s">
        <v>12216</v>
      </c>
      <c r="B1307" s="1" t="s">
        <v>12217</v>
      </c>
      <c r="C1307" s="1" t="s">
        <v>9293</v>
      </c>
      <c r="D1307" s="1" t="s">
        <v>5654</v>
      </c>
      <c r="E1307" s="1" t="s">
        <v>7324</v>
      </c>
      <c r="F1307" s="2">
        <v>0.48</v>
      </c>
      <c r="G1307" s="1">
        <v>4.0</v>
      </c>
      <c r="H1307" s="3">
        <v>4867.0</v>
      </c>
      <c r="I1307" s="1" t="s">
        <v>12218</v>
      </c>
      <c r="J1307" s="1" t="s">
        <v>12219</v>
      </c>
      <c r="K1307" s="1" t="s">
        <v>12220</v>
      </c>
      <c r="L1307" s="1" t="s">
        <v>12221</v>
      </c>
      <c r="M1307" s="1" t="s">
        <v>12222</v>
      </c>
      <c r="N1307" s="1" t="s">
        <v>12223</v>
      </c>
      <c r="O1307" s="4" t="s">
        <v>12224</v>
      </c>
      <c r="P1307" s="4" t="s">
        <v>12225</v>
      </c>
    </row>
    <row r="1308">
      <c r="A1308" s="1" t="s">
        <v>12226</v>
      </c>
      <c r="B1308" s="1" t="s">
        <v>12227</v>
      </c>
      <c r="C1308" s="1" t="s">
        <v>12228</v>
      </c>
      <c r="D1308" s="1" t="s">
        <v>12229</v>
      </c>
      <c r="E1308" s="1" t="s">
        <v>10876</v>
      </c>
      <c r="F1308" s="2">
        <v>0.53</v>
      </c>
      <c r="G1308" s="1">
        <v>4.4</v>
      </c>
      <c r="H1308" s="3">
        <v>5298.0</v>
      </c>
      <c r="I1308" s="1" t="s">
        <v>12230</v>
      </c>
      <c r="J1308" s="1" t="s">
        <v>12231</v>
      </c>
      <c r="K1308" s="1" t="s">
        <v>12232</v>
      </c>
      <c r="L1308" s="1" t="s">
        <v>12233</v>
      </c>
      <c r="M1308" s="1" t="s">
        <v>12234</v>
      </c>
      <c r="N1308" s="1" t="s">
        <v>12235</v>
      </c>
      <c r="O1308" s="4" t="s">
        <v>12236</v>
      </c>
      <c r="P1308" s="4" t="s">
        <v>12237</v>
      </c>
    </row>
    <row r="1309">
      <c r="A1309" s="1" t="s">
        <v>12238</v>
      </c>
      <c r="B1309" s="1" t="s">
        <v>12239</v>
      </c>
      <c r="C1309" s="1" t="s">
        <v>10308</v>
      </c>
      <c r="D1309" s="1" t="s">
        <v>610</v>
      </c>
      <c r="E1309" s="1" t="s">
        <v>2705</v>
      </c>
      <c r="F1309" s="2">
        <v>0.03</v>
      </c>
      <c r="G1309" s="1">
        <v>4.1</v>
      </c>
      <c r="H1309" s="3">
        <v>7786.0</v>
      </c>
      <c r="I1309" s="1" t="s">
        <v>12240</v>
      </c>
      <c r="J1309" s="1" t="s">
        <v>12241</v>
      </c>
      <c r="K1309" s="1" t="s">
        <v>12242</v>
      </c>
      <c r="L1309" s="1" t="s">
        <v>12243</v>
      </c>
      <c r="M1309" s="1" t="s">
        <v>12244</v>
      </c>
      <c r="N1309" s="1" t="s">
        <v>12245</v>
      </c>
      <c r="O1309" s="4" t="s">
        <v>12246</v>
      </c>
      <c r="P1309" s="4" t="s">
        <v>12247</v>
      </c>
    </row>
    <row r="1310">
      <c r="A1310" s="1" t="s">
        <v>12248</v>
      </c>
      <c r="B1310" s="1" t="s">
        <v>12249</v>
      </c>
      <c r="C1310" s="1" t="s">
        <v>10297</v>
      </c>
      <c r="D1310" s="1" t="s">
        <v>12250</v>
      </c>
      <c r="E1310" s="1" t="s">
        <v>19</v>
      </c>
      <c r="F1310" s="2">
        <v>0.52</v>
      </c>
      <c r="G1310" s="1">
        <v>3.6</v>
      </c>
      <c r="H1310" s="1">
        <v>37.0</v>
      </c>
      <c r="I1310" s="1" t="s">
        <v>12251</v>
      </c>
      <c r="J1310" s="1" t="s">
        <v>12252</v>
      </c>
      <c r="K1310" s="1" t="s">
        <v>12253</v>
      </c>
      <c r="L1310" s="1" t="s">
        <v>12254</v>
      </c>
      <c r="M1310" s="1" t="s">
        <v>12255</v>
      </c>
      <c r="N1310" s="1" t="s">
        <v>12256</v>
      </c>
      <c r="O1310" s="4" t="s">
        <v>12257</v>
      </c>
      <c r="P1310" s="4" t="s">
        <v>12258</v>
      </c>
    </row>
    <row r="1311">
      <c r="A1311" s="1" t="s">
        <v>12259</v>
      </c>
      <c r="B1311" s="1" t="s">
        <v>12260</v>
      </c>
      <c r="C1311" s="1" t="s">
        <v>9151</v>
      </c>
      <c r="D1311" s="1" t="s">
        <v>888</v>
      </c>
      <c r="E1311" s="1" t="s">
        <v>6159</v>
      </c>
      <c r="F1311" s="2">
        <v>0.48</v>
      </c>
      <c r="G1311" s="1">
        <v>2.0</v>
      </c>
      <c r="H1311" s="1">
        <v>2.0</v>
      </c>
      <c r="I1311" s="1" t="s">
        <v>12261</v>
      </c>
      <c r="J1311" s="1" t="s">
        <v>12262</v>
      </c>
      <c r="K1311" s="1" t="s">
        <v>12263</v>
      </c>
      <c r="L1311" s="1" t="s">
        <v>12264</v>
      </c>
      <c r="M1311" s="1" t="s">
        <v>12265</v>
      </c>
      <c r="N1311" s="1" t="s">
        <v>12266</v>
      </c>
      <c r="O1311" s="4" t="s">
        <v>12267</v>
      </c>
      <c r="P1311" s="4" t="s">
        <v>12268</v>
      </c>
    </row>
    <row r="1312">
      <c r="A1312" s="1" t="s">
        <v>12269</v>
      </c>
      <c r="B1312" s="1" t="s">
        <v>12270</v>
      </c>
      <c r="C1312" s="1" t="s">
        <v>9305</v>
      </c>
      <c r="D1312" s="1" t="s">
        <v>12271</v>
      </c>
      <c r="E1312" s="1" t="s">
        <v>12272</v>
      </c>
      <c r="F1312" s="2">
        <v>0.28</v>
      </c>
      <c r="G1312" s="1">
        <v>4.0</v>
      </c>
      <c r="H1312" s="3">
        <v>5206.0</v>
      </c>
      <c r="I1312" s="1" t="s">
        <v>12273</v>
      </c>
      <c r="J1312" s="1" t="s">
        <v>12274</v>
      </c>
      <c r="K1312" s="1" t="s">
        <v>12275</v>
      </c>
      <c r="L1312" s="1" t="s">
        <v>12276</v>
      </c>
      <c r="M1312" s="1" t="s">
        <v>12277</v>
      </c>
      <c r="N1312" s="1" t="s">
        <v>12278</v>
      </c>
      <c r="O1312" s="4" t="s">
        <v>12279</v>
      </c>
      <c r="P1312" s="4" t="s">
        <v>12280</v>
      </c>
    </row>
    <row r="1313">
      <c r="A1313" s="1" t="s">
        <v>12281</v>
      </c>
      <c r="B1313" s="1" t="s">
        <v>12282</v>
      </c>
      <c r="C1313" s="1" t="s">
        <v>9316</v>
      </c>
      <c r="D1313" s="1" t="s">
        <v>5925</v>
      </c>
      <c r="E1313" s="1" t="s">
        <v>1683</v>
      </c>
      <c r="F1313" s="2">
        <v>0.58</v>
      </c>
      <c r="G1313" s="1">
        <v>3.7</v>
      </c>
      <c r="H1313" s="1">
        <v>638.0</v>
      </c>
      <c r="I1313" s="1" t="s">
        <v>11704</v>
      </c>
      <c r="J1313" s="1" t="s">
        <v>12283</v>
      </c>
      <c r="K1313" s="1" t="s">
        <v>12284</v>
      </c>
      <c r="L1313" s="1" t="s">
        <v>12285</v>
      </c>
      <c r="M1313" s="1" t="s">
        <v>12286</v>
      </c>
      <c r="N1313" s="1" t="s">
        <v>12287</v>
      </c>
      <c r="O1313" s="4" t="s">
        <v>12288</v>
      </c>
      <c r="P1313" s="4" t="s">
        <v>12289</v>
      </c>
    </row>
    <row r="1314">
      <c r="A1314" s="1" t="s">
        <v>12290</v>
      </c>
      <c r="B1314" s="1" t="s">
        <v>12291</v>
      </c>
      <c r="C1314" s="1" t="s">
        <v>11758</v>
      </c>
      <c r="D1314" s="1" t="s">
        <v>1379</v>
      </c>
      <c r="E1314" s="1" t="s">
        <v>12066</v>
      </c>
      <c r="F1314" s="2">
        <v>0.43</v>
      </c>
      <c r="G1314" s="1">
        <v>3.8</v>
      </c>
      <c r="H1314" s="1">
        <v>397.0</v>
      </c>
      <c r="I1314" s="1" t="s">
        <v>12292</v>
      </c>
      <c r="J1314" s="1" t="s">
        <v>12293</v>
      </c>
      <c r="K1314" s="1" t="s">
        <v>12294</v>
      </c>
      <c r="L1314" s="1" t="s">
        <v>12295</v>
      </c>
      <c r="M1314" s="1" t="s">
        <v>12296</v>
      </c>
      <c r="N1314" s="1" t="s">
        <v>12297</v>
      </c>
      <c r="O1314" s="4" t="s">
        <v>12298</v>
      </c>
      <c r="P1314" s="4" t="s">
        <v>12299</v>
      </c>
    </row>
    <row r="1315">
      <c r="A1315" s="1" t="s">
        <v>12300</v>
      </c>
      <c r="B1315" s="1" t="s">
        <v>12301</v>
      </c>
      <c r="C1315" s="1" t="s">
        <v>9587</v>
      </c>
      <c r="D1315" s="1" t="s">
        <v>12302</v>
      </c>
      <c r="E1315" s="1" t="s">
        <v>11793</v>
      </c>
      <c r="F1315" s="2">
        <v>0.49</v>
      </c>
      <c r="G1315" s="1">
        <v>3.9</v>
      </c>
      <c r="H1315" s="1">
        <v>326.0</v>
      </c>
      <c r="I1315" s="1" t="s">
        <v>12303</v>
      </c>
      <c r="J1315" s="1" t="s">
        <v>12304</v>
      </c>
      <c r="K1315" s="1" t="s">
        <v>12305</v>
      </c>
      <c r="L1315" s="1" t="s">
        <v>12306</v>
      </c>
      <c r="M1315" s="1" t="s">
        <v>12307</v>
      </c>
      <c r="N1315" s="1" t="s">
        <v>12308</v>
      </c>
      <c r="O1315" s="4" t="s">
        <v>12309</v>
      </c>
      <c r="P1315" s="4" t="s">
        <v>12310</v>
      </c>
    </row>
    <row r="1316">
      <c r="A1316" s="1" t="s">
        <v>12311</v>
      </c>
      <c r="B1316" s="1" t="s">
        <v>12312</v>
      </c>
      <c r="C1316" s="1" t="s">
        <v>11298</v>
      </c>
      <c r="D1316" s="1" t="s">
        <v>90</v>
      </c>
      <c r="E1316" s="1" t="s">
        <v>548</v>
      </c>
      <c r="F1316" s="2">
        <v>0.77</v>
      </c>
      <c r="G1316" s="1">
        <v>3.1</v>
      </c>
      <c r="H1316" s="3">
        <v>3527.0</v>
      </c>
      <c r="I1316" s="1" t="s">
        <v>12313</v>
      </c>
      <c r="J1316" s="1" t="s">
        <v>12314</v>
      </c>
      <c r="K1316" s="1" t="s">
        <v>12315</v>
      </c>
      <c r="L1316" s="1" t="s">
        <v>12316</v>
      </c>
      <c r="M1316" s="1" t="s">
        <v>12317</v>
      </c>
      <c r="N1316" s="1" t="s">
        <v>12318</v>
      </c>
      <c r="O1316" s="4" t="s">
        <v>12319</v>
      </c>
      <c r="P1316" s="4" t="s">
        <v>12320</v>
      </c>
    </row>
    <row r="1317">
      <c r="A1317" s="1" t="s">
        <v>12321</v>
      </c>
      <c r="B1317" s="1" t="s">
        <v>12322</v>
      </c>
      <c r="C1317" s="1" t="s">
        <v>9922</v>
      </c>
      <c r="D1317" s="1" t="s">
        <v>5870</v>
      </c>
      <c r="E1317" s="1" t="s">
        <v>114</v>
      </c>
      <c r="F1317" s="2">
        <v>0.57</v>
      </c>
      <c r="G1317" s="1">
        <v>3.0</v>
      </c>
      <c r="H1317" s="1">
        <v>617.0</v>
      </c>
      <c r="I1317" s="1" t="s">
        <v>12323</v>
      </c>
      <c r="J1317" s="1" t="s">
        <v>12324</v>
      </c>
      <c r="K1317" s="1" t="s">
        <v>12325</v>
      </c>
      <c r="L1317" s="1" t="s">
        <v>12326</v>
      </c>
      <c r="M1317" s="1" t="s">
        <v>12327</v>
      </c>
      <c r="N1317" s="1" t="s">
        <v>12328</v>
      </c>
      <c r="O1317" s="4" t="s">
        <v>12329</v>
      </c>
      <c r="P1317" s="4" t="s">
        <v>12330</v>
      </c>
    </row>
    <row r="1318">
      <c r="A1318" s="1" t="s">
        <v>12331</v>
      </c>
      <c r="B1318" s="1" t="s">
        <v>12332</v>
      </c>
      <c r="C1318" s="1" t="s">
        <v>9686</v>
      </c>
      <c r="D1318" s="1" t="s">
        <v>102</v>
      </c>
      <c r="E1318" s="1" t="s">
        <v>1272</v>
      </c>
      <c r="F1318" s="2">
        <v>0.5</v>
      </c>
      <c r="G1318" s="1">
        <v>4.0</v>
      </c>
      <c r="H1318" s="1">
        <v>314.0</v>
      </c>
      <c r="I1318" s="1" t="s">
        <v>12333</v>
      </c>
      <c r="J1318" s="1" t="s">
        <v>12334</v>
      </c>
      <c r="K1318" s="1" t="s">
        <v>12335</v>
      </c>
      <c r="L1318" s="1" t="s">
        <v>12336</v>
      </c>
      <c r="M1318" s="1" t="s">
        <v>12337</v>
      </c>
      <c r="N1318" s="1" t="s">
        <v>12338</v>
      </c>
      <c r="O1318" s="4" t="s">
        <v>12339</v>
      </c>
      <c r="P1318" s="4" t="s">
        <v>12340</v>
      </c>
    </row>
    <row r="1319">
      <c r="A1319" s="1" t="s">
        <v>12341</v>
      </c>
      <c r="B1319" s="1" t="s">
        <v>12342</v>
      </c>
      <c r="C1319" s="1" t="s">
        <v>10791</v>
      </c>
      <c r="D1319" s="1" t="s">
        <v>12343</v>
      </c>
      <c r="E1319" s="1" t="s">
        <v>281</v>
      </c>
      <c r="F1319" s="2">
        <v>0.73</v>
      </c>
      <c r="G1319" s="1">
        <v>4.4</v>
      </c>
      <c r="H1319" s="1">
        <v>535.0</v>
      </c>
      <c r="I1319" s="1" t="s">
        <v>12344</v>
      </c>
      <c r="J1319" s="1" t="s">
        <v>12345</v>
      </c>
      <c r="K1319" s="1" t="s">
        <v>12346</v>
      </c>
      <c r="L1319" s="1" t="s">
        <v>12347</v>
      </c>
      <c r="M1319" s="1" t="s">
        <v>12348</v>
      </c>
      <c r="N1319" s="1" t="s">
        <v>12349</v>
      </c>
      <c r="O1319" s="4" t="s">
        <v>12350</v>
      </c>
      <c r="P1319" s="4" t="s">
        <v>12351</v>
      </c>
    </row>
    <row r="1320">
      <c r="A1320" s="1" t="s">
        <v>12352</v>
      </c>
      <c r="B1320" s="1" t="s">
        <v>12353</v>
      </c>
      <c r="C1320" s="1" t="s">
        <v>9293</v>
      </c>
      <c r="D1320" s="1" t="s">
        <v>12354</v>
      </c>
      <c r="E1320" s="1" t="s">
        <v>12355</v>
      </c>
      <c r="F1320" s="2">
        <v>0.45</v>
      </c>
      <c r="G1320" s="1">
        <v>4.1</v>
      </c>
      <c r="H1320" s="3">
        <v>17325.0</v>
      </c>
      <c r="I1320" s="1" t="s">
        <v>12356</v>
      </c>
      <c r="J1320" s="1" t="s">
        <v>12357</v>
      </c>
      <c r="K1320" s="1" t="s">
        <v>12358</v>
      </c>
      <c r="L1320" s="1" t="s">
        <v>12359</v>
      </c>
      <c r="M1320" s="1" t="s">
        <v>12360</v>
      </c>
      <c r="N1320" s="1" t="s">
        <v>12361</v>
      </c>
      <c r="O1320" s="4" t="s">
        <v>12362</v>
      </c>
      <c r="P1320" s="4" t="s">
        <v>12363</v>
      </c>
    </row>
    <row r="1321">
      <c r="A1321" s="1" t="s">
        <v>12364</v>
      </c>
      <c r="B1321" s="1" t="s">
        <v>12365</v>
      </c>
      <c r="C1321" s="1" t="s">
        <v>9293</v>
      </c>
      <c r="D1321" s="1" t="s">
        <v>12366</v>
      </c>
      <c r="E1321" s="1" t="s">
        <v>2253</v>
      </c>
      <c r="F1321" s="2">
        <v>0.4</v>
      </c>
      <c r="G1321" s="1">
        <v>3.6</v>
      </c>
      <c r="H1321" s="1">
        <v>91.0</v>
      </c>
      <c r="I1321" s="1" t="s">
        <v>12367</v>
      </c>
      <c r="J1321" s="1" t="s">
        <v>12368</v>
      </c>
      <c r="K1321" s="1" t="s">
        <v>12369</v>
      </c>
      <c r="L1321" s="1" t="s">
        <v>12370</v>
      </c>
      <c r="M1321" s="1" t="s">
        <v>12371</v>
      </c>
      <c r="N1321" s="1" t="s">
        <v>12372</v>
      </c>
      <c r="O1321" s="4" t="s">
        <v>12373</v>
      </c>
      <c r="P1321" s="4" t="s">
        <v>12374</v>
      </c>
    </row>
    <row r="1322">
      <c r="A1322" s="1" t="s">
        <v>12375</v>
      </c>
      <c r="B1322" s="1" t="s">
        <v>12376</v>
      </c>
      <c r="C1322" s="1" t="s">
        <v>9655</v>
      </c>
      <c r="D1322" s="1" t="s">
        <v>12377</v>
      </c>
      <c r="E1322" s="1" t="s">
        <v>114</v>
      </c>
      <c r="F1322" s="2">
        <v>0.58</v>
      </c>
      <c r="G1322" s="1">
        <v>4.4</v>
      </c>
      <c r="H1322" s="1">
        <v>227.0</v>
      </c>
      <c r="I1322" s="1" t="s">
        <v>12378</v>
      </c>
      <c r="J1322" s="1" t="s">
        <v>12379</v>
      </c>
      <c r="K1322" s="1" t="s">
        <v>12380</v>
      </c>
      <c r="L1322" s="1" t="s">
        <v>12381</v>
      </c>
      <c r="M1322" s="1" t="s">
        <v>12382</v>
      </c>
      <c r="N1322" s="1" t="s">
        <v>12383</v>
      </c>
      <c r="O1322" s="4" t="s">
        <v>12384</v>
      </c>
      <c r="P1322" s="4" t="s">
        <v>12385</v>
      </c>
    </row>
    <row r="1323">
      <c r="A1323" s="1" t="s">
        <v>12386</v>
      </c>
      <c r="B1323" s="1" t="s">
        <v>12387</v>
      </c>
      <c r="C1323" s="1" t="s">
        <v>9375</v>
      </c>
      <c r="D1323" s="1" t="s">
        <v>12388</v>
      </c>
      <c r="E1323" s="1" t="s">
        <v>12389</v>
      </c>
      <c r="F1323" s="2">
        <v>0.33</v>
      </c>
      <c r="G1323" s="1">
        <v>4.2</v>
      </c>
      <c r="H1323" s="3">
        <v>11957.0</v>
      </c>
      <c r="I1323" s="1" t="s">
        <v>12390</v>
      </c>
      <c r="J1323" s="1" t="s">
        <v>12391</v>
      </c>
      <c r="K1323" s="1" t="s">
        <v>12392</v>
      </c>
      <c r="L1323" s="1" t="s">
        <v>12393</v>
      </c>
      <c r="M1323" s="1" t="s">
        <v>12394</v>
      </c>
      <c r="N1323" s="1" t="s">
        <v>12395</v>
      </c>
      <c r="O1323" s="4" t="s">
        <v>12396</v>
      </c>
      <c r="P1323" s="4" t="s">
        <v>12397</v>
      </c>
    </row>
    <row r="1324">
      <c r="A1324" s="1" t="s">
        <v>12398</v>
      </c>
      <c r="B1324" s="1" t="s">
        <v>12399</v>
      </c>
      <c r="C1324" s="1" t="s">
        <v>9933</v>
      </c>
      <c r="D1324" s="1" t="s">
        <v>4096</v>
      </c>
      <c r="E1324" s="1" t="s">
        <v>12400</v>
      </c>
      <c r="F1324" s="2">
        <v>0.28</v>
      </c>
      <c r="G1324" s="1">
        <v>4.3</v>
      </c>
      <c r="H1324" s="3">
        <v>7140.0</v>
      </c>
      <c r="I1324" s="1" t="s">
        <v>12401</v>
      </c>
      <c r="J1324" s="1" t="s">
        <v>12402</v>
      </c>
      <c r="K1324" s="1" t="s">
        <v>12403</v>
      </c>
      <c r="L1324" s="1" t="s">
        <v>12404</v>
      </c>
      <c r="M1324" s="1" t="s">
        <v>12405</v>
      </c>
      <c r="N1324" s="1" t="s">
        <v>12406</v>
      </c>
      <c r="O1324" s="4" t="s">
        <v>12407</v>
      </c>
      <c r="P1324" s="4" t="s">
        <v>12408</v>
      </c>
    </row>
    <row r="1325">
      <c r="A1325" s="1" t="s">
        <v>12409</v>
      </c>
      <c r="B1325" s="1" t="s">
        <v>12410</v>
      </c>
      <c r="C1325" s="1" t="s">
        <v>9587</v>
      </c>
      <c r="D1325" s="1" t="s">
        <v>236</v>
      </c>
      <c r="E1325" s="1" t="s">
        <v>7335</v>
      </c>
      <c r="F1325" s="2">
        <v>0.45</v>
      </c>
      <c r="G1325" s="1">
        <v>3.8</v>
      </c>
      <c r="H1325" s="1">
        <v>687.0</v>
      </c>
      <c r="I1325" s="1" t="s">
        <v>12411</v>
      </c>
      <c r="J1325" s="1" t="s">
        <v>12412</v>
      </c>
      <c r="K1325" s="1" t="s">
        <v>12413</v>
      </c>
      <c r="L1325" s="1" t="s">
        <v>12414</v>
      </c>
      <c r="M1325" s="1" t="s">
        <v>12415</v>
      </c>
      <c r="N1325" s="1" t="s">
        <v>12416</v>
      </c>
      <c r="O1325" s="4" t="s">
        <v>12417</v>
      </c>
      <c r="P1325" s="4" t="s">
        <v>12418</v>
      </c>
    </row>
    <row r="1326">
      <c r="A1326" s="1" t="s">
        <v>12419</v>
      </c>
      <c r="B1326" s="1" t="s">
        <v>12420</v>
      </c>
      <c r="C1326" s="1" t="s">
        <v>9686</v>
      </c>
      <c r="D1326" s="1" t="s">
        <v>12421</v>
      </c>
      <c r="E1326" s="1" t="s">
        <v>12422</v>
      </c>
      <c r="F1326" s="2">
        <v>0.68</v>
      </c>
      <c r="G1326" s="1">
        <v>4.1</v>
      </c>
      <c r="H1326" s="3">
        <v>1045.0</v>
      </c>
      <c r="I1326" s="1" t="s">
        <v>12423</v>
      </c>
      <c r="J1326" s="1" t="s">
        <v>12424</v>
      </c>
      <c r="K1326" s="1" t="s">
        <v>12425</v>
      </c>
      <c r="L1326" s="1" t="s">
        <v>12426</v>
      </c>
      <c r="M1326" s="1" t="s">
        <v>12427</v>
      </c>
      <c r="N1326" s="1" t="s">
        <v>12428</v>
      </c>
      <c r="O1326" s="4" t="s">
        <v>12429</v>
      </c>
      <c r="P1326" s="4" t="s">
        <v>12430</v>
      </c>
    </row>
    <row r="1327">
      <c r="A1327" s="1" t="s">
        <v>12431</v>
      </c>
      <c r="B1327" s="1" t="s">
        <v>12432</v>
      </c>
      <c r="C1327" s="1" t="s">
        <v>10791</v>
      </c>
      <c r="D1327" s="1" t="s">
        <v>617</v>
      </c>
      <c r="E1327" s="1" t="s">
        <v>12433</v>
      </c>
      <c r="F1327" s="2">
        <v>0.35</v>
      </c>
      <c r="G1327" s="1">
        <v>4.0</v>
      </c>
      <c r="H1327" s="3">
        <v>11206.0</v>
      </c>
      <c r="I1327" s="1" t="s">
        <v>12434</v>
      </c>
      <c r="J1327" s="1" t="s">
        <v>12435</v>
      </c>
      <c r="K1327" s="1" t="s">
        <v>12436</v>
      </c>
      <c r="L1327" s="1" t="s">
        <v>12437</v>
      </c>
      <c r="M1327" s="1" t="s">
        <v>12438</v>
      </c>
      <c r="N1327" s="1" t="s">
        <v>12439</v>
      </c>
      <c r="O1327" s="4" t="s">
        <v>12440</v>
      </c>
      <c r="P1327" s="4" t="s">
        <v>12441</v>
      </c>
    </row>
    <row r="1328">
      <c r="A1328" s="1" t="s">
        <v>12442</v>
      </c>
      <c r="B1328" s="1" t="s">
        <v>12443</v>
      </c>
      <c r="C1328" s="1" t="s">
        <v>9316</v>
      </c>
      <c r="D1328" s="1" t="s">
        <v>9472</v>
      </c>
      <c r="E1328" s="1" t="s">
        <v>12444</v>
      </c>
      <c r="F1328" s="2">
        <v>0.4</v>
      </c>
      <c r="G1328" s="1">
        <v>4.2</v>
      </c>
      <c r="H1328" s="1">
        <v>561.0</v>
      </c>
      <c r="I1328" s="1" t="s">
        <v>12445</v>
      </c>
      <c r="J1328" s="1" t="s">
        <v>12446</v>
      </c>
      <c r="K1328" s="1" t="s">
        <v>12447</v>
      </c>
      <c r="L1328" s="1" t="s">
        <v>12448</v>
      </c>
      <c r="M1328" s="1" t="s">
        <v>12449</v>
      </c>
      <c r="N1328" s="1" t="s">
        <v>12450</v>
      </c>
      <c r="O1328" s="4" t="s">
        <v>12451</v>
      </c>
      <c r="P1328" s="4" t="s">
        <v>12452</v>
      </c>
    </row>
    <row r="1329">
      <c r="A1329" s="1" t="s">
        <v>12453</v>
      </c>
      <c r="B1329" s="1" t="s">
        <v>12454</v>
      </c>
      <c r="C1329" s="1" t="s">
        <v>9282</v>
      </c>
      <c r="D1329" s="1" t="s">
        <v>6381</v>
      </c>
      <c r="E1329" s="1" t="s">
        <v>114</v>
      </c>
      <c r="F1329" s="2">
        <v>0.62</v>
      </c>
      <c r="G1329" s="1">
        <v>3.6</v>
      </c>
      <c r="H1329" s="3">
        <v>1988.0</v>
      </c>
      <c r="I1329" s="1" t="s">
        <v>12455</v>
      </c>
      <c r="J1329" s="1" t="s">
        <v>12456</v>
      </c>
      <c r="K1329" s="1" t="s">
        <v>12457</v>
      </c>
      <c r="L1329" s="1" t="s">
        <v>12458</v>
      </c>
      <c r="M1329" s="1" t="s">
        <v>12459</v>
      </c>
      <c r="N1329" s="1" t="s">
        <v>12460</v>
      </c>
      <c r="O1329" s="4" t="s">
        <v>12461</v>
      </c>
      <c r="P1329" s="4" t="s">
        <v>12462</v>
      </c>
    </row>
    <row r="1330">
      <c r="A1330" s="1" t="s">
        <v>12463</v>
      </c>
      <c r="B1330" s="1" t="s">
        <v>12464</v>
      </c>
      <c r="C1330" s="1" t="s">
        <v>10362</v>
      </c>
      <c r="D1330" s="1" t="s">
        <v>12465</v>
      </c>
      <c r="E1330" s="1" t="s">
        <v>9576</v>
      </c>
      <c r="F1330" s="2">
        <v>0.25</v>
      </c>
      <c r="G1330" s="1">
        <v>4.2</v>
      </c>
      <c r="H1330" s="3">
        <v>3740.0</v>
      </c>
      <c r="I1330" s="1" t="s">
        <v>12466</v>
      </c>
      <c r="J1330" s="1" t="s">
        <v>12467</v>
      </c>
      <c r="K1330" s="1" t="s">
        <v>12468</v>
      </c>
      <c r="L1330" s="1" t="s">
        <v>12469</v>
      </c>
      <c r="M1330" s="1" t="s">
        <v>12470</v>
      </c>
      <c r="N1330" s="1" t="s">
        <v>12471</v>
      </c>
      <c r="O1330" s="4" t="s">
        <v>12472</v>
      </c>
      <c r="P1330" s="4" t="s">
        <v>12473</v>
      </c>
    </row>
    <row r="1331">
      <c r="A1331" s="1" t="s">
        <v>12474</v>
      </c>
      <c r="B1331" s="1" t="s">
        <v>12475</v>
      </c>
      <c r="C1331" s="1" t="s">
        <v>11835</v>
      </c>
      <c r="D1331" s="1" t="s">
        <v>20</v>
      </c>
      <c r="E1331" s="1" t="s">
        <v>625</v>
      </c>
      <c r="F1331" s="2">
        <v>0.27</v>
      </c>
      <c r="G1331" s="1">
        <v>4.1</v>
      </c>
      <c r="H1331" s="3">
        <v>4401.0</v>
      </c>
      <c r="I1331" s="1" t="s">
        <v>12476</v>
      </c>
      <c r="J1331" s="1" t="s">
        <v>12477</v>
      </c>
      <c r="K1331" s="1" t="s">
        <v>12478</v>
      </c>
      <c r="L1331" s="1" t="s">
        <v>12479</v>
      </c>
      <c r="M1331" s="1" t="s">
        <v>12480</v>
      </c>
      <c r="N1331" s="1" t="s">
        <v>12481</v>
      </c>
      <c r="O1331" s="4" t="s">
        <v>12482</v>
      </c>
      <c r="P1331" s="4" t="s">
        <v>12483</v>
      </c>
    </row>
    <row r="1332">
      <c r="A1332" s="1" t="s">
        <v>12484</v>
      </c>
      <c r="B1332" s="1" t="s">
        <v>12485</v>
      </c>
      <c r="C1332" s="1" t="s">
        <v>9507</v>
      </c>
      <c r="D1332" s="1" t="s">
        <v>12486</v>
      </c>
      <c r="E1332" s="1" t="s">
        <v>12487</v>
      </c>
      <c r="F1332" s="2">
        <v>0.62</v>
      </c>
      <c r="G1332" s="1">
        <v>4.2</v>
      </c>
      <c r="H1332" s="1">
        <v>611.0</v>
      </c>
      <c r="I1332" s="1" t="s">
        <v>12488</v>
      </c>
      <c r="J1332" s="1" t="s">
        <v>12489</v>
      </c>
      <c r="K1332" s="1" t="s">
        <v>12490</v>
      </c>
      <c r="L1332" s="1" t="s">
        <v>12491</v>
      </c>
      <c r="M1332" s="1" t="s">
        <v>12492</v>
      </c>
      <c r="N1332" s="1" t="s">
        <v>12493</v>
      </c>
      <c r="O1332" s="4" t="s">
        <v>12494</v>
      </c>
      <c r="P1332" s="4" t="s">
        <v>12495</v>
      </c>
    </row>
    <row r="1333">
      <c r="A1333" s="1" t="s">
        <v>12496</v>
      </c>
      <c r="B1333" s="1" t="s">
        <v>12497</v>
      </c>
      <c r="C1333" s="1" t="s">
        <v>9305</v>
      </c>
      <c r="D1333" s="1" t="s">
        <v>12498</v>
      </c>
      <c r="E1333" s="1" t="s">
        <v>5965</v>
      </c>
      <c r="F1333" s="2">
        <v>0.41</v>
      </c>
      <c r="G1333" s="1">
        <v>3.9</v>
      </c>
      <c r="H1333" s="3">
        <v>2162.0</v>
      </c>
      <c r="I1333" s="1" t="s">
        <v>12499</v>
      </c>
      <c r="J1333" s="1" t="s">
        <v>12500</v>
      </c>
      <c r="K1333" s="1" t="s">
        <v>12501</v>
      </c>
      <c r="L1333" s="1" t="s">
        <v>12502</v>
      </c>
      <c r="M1333" s="1" t="s">
        <v>12503</v>
      </c>
      <c r="N1333" s="1" t="s">
        <v>12504</v>
      </c>
      <c r="O1333" s="4" t="s">
        <v>12505</v>
      </c>
      <c r="P1333" s="4" t="s">
        <v>12506</v>
      </c>
    </row>
    <row r="1334">
      <c r="A1334" s="1" t="s">
        <v>12507</v>
      </c>
      <c r="B1334" s="1" t="s">
        <v>12508</v>
      </c>
      <c r="C1334" s="1" t="s">
        <v>9282</v>
      </c>
      <c r="D1334" s="1" t="s">
        <v>142</v>
      </c>
      <c r="E1334" s="1" t="s">
        <v>1415</v>
      </c>
      <c r="F1334" s="2">
        <v>0.53</v>
      </c>
      <c r="G1334" s="1">
        <v>4.0</v>
      </c>
      <c r="H1334" s="1">
        <v>97.0</v>
      </c>
      <c r="I1334" s="1" t="s">
        <v>12509</v>
      </c>
      <c r="J1334" s="1" t="s">
        <v>12510</v>
      </c>
      <c r="K1334" s="1" t="s">
        <v>12511</v>
      </c>
      <c r="L1334" s="1" t="s">
        <v>12512</v>
      </c>
      <c r="M1334" s="1" t="s">
        <v>12513</v>
      </c>
      <c r="N1334" s="1" t="s">
        <v>12514</v>
      </c>
      <c r="O1334" s="4" t="s">
        <v>12515</v>
      </c>
      <c r="P1334" s="4" t="s">
        <v>12516</v>
      </c>
    </row>
    <row r="1335">
      <c r="A1335" s="1" t="s">
        <v>12517</v>
      </c>
      <c r="B1335" s="1" t="s">
        <v>12518</v>
      </c>
      <c r="C1335" s="1" t="s">
        <v>9282</v>
      </c>
      <c r="D1335" s="1" t="s">
        <v>12519</v>
      </c>
      <c r="E1335" s="1" t="s">
        <v>235</v>
      </c>
      <c r="F1335" s="2">
        <v>0.21</v>
      </c>
      <c r="G1335" s="1">
        <v>4.2</v>
      </c>
      <c r="H1335" s="3">
        <v>6055.0</v>
      </c>
      <c r="I1335" s="1" t="s">
        <v>12520</v>
      </c>
      <c r="J1335" s="1" t="s">
        <v>12521</v>
      </c>
      <c r="K1335" s="1" t="s">
        <v>12522</v>
      </c>
      <c r="L1335" s="1" t="s">
        <v>12523</v>
      </c>
      <c r="M1335" s="1" t="s">
        <v>12524</v>
      </c>
      <c r="N1335" s="1" t="s">
        <v>12525</v>
      </c>
      <c r="O1335" s="4" t="s">
        <v>12526</v>
      </c>
      <c r="P1335" s="4" t="s">
        <v>12527</v>
      </c>
    </row>
    <row r="1336">
      <c r="A1336" s="1" t="s">
        <v>12528</v>
      </c>
      <c r="B1336" s="1" t="s">
        <v>12529</v>
      </c>
      <c r="C1336" s="1" t="s">
        <v>9162</v>
      </c>
      <c r="D1336" s="1" t="s">
        <v>114</v>
      </c>
      <c r="E1336" s="1" t="s">
        <v>1351</v>
      </c>
      <c r="F1336" s="2">
        <v>0.33</v>
      </c>
      <c r="G1336" s="1">
        <v>4.2</v>
      </c>
      <c r="H1336" s="1">
        <v>386.0</v>
      </c>
      <c r="I1336" s="1" t="s">
        <v>12530</v>
      </c>
      <c r="J1336" s="1" t="s">
        <v>12531</v>
      </c>
      <c r="K1336" s="1" t="s">
        <v>12532</v>
      </c>
      <c r="L1336" s="1" t="s">
        <v>12533</v>
      </c>
      <c r="M1336" s="1" t="s">
        <v>12534</v>
      </c>
      <c r="N1336" s="1" t="s">
        <v>12535</v>
      </c>
      <c r="O1336" s="4" t="s">
        <v>12536</v>
      </c>
      <c r="P1336" s="4" t="s">
        <v>12537</v>
      </c>
    </row>
    <row r="1337">
      <c r="A1337" s="1" t="s">
        <v>12538</v>
      </c>
      <c r="B1337" s="1" t="s">
        <v>12539</v>
      </c>
      <c r="C1337" s="1" t="s">
        <v>12540</v>
      </c>
      <c r="D1337" s="1" t="s">
        <v>12541</v>
      </c>
      <c r="E1337" s="1" t="s">
        <v>5597</v>
      </c>
      <c r="F1337" s="2">
        <v>0.55</v>
      </c>
      <c r="G1337" s="1">
        <v>4.1</v>
      </c>
      <c r="H1337" s="1">
        <v>557.0</v>
      </c>
      <c r="I1337" s="1" t="s">
        <v>12542</v>
      </c>
      <c r="J1337" s="1" t="s">
        <v>12543</v>
      </c>
      <c r="K1337" s="1" t="s">
        <v>12544</v>
      </c>
      <c r="L1337" s="1" t="s">
        <v>12545</v>
      </c>
      <c r="M1337" s="1" t="s">
        <v>12546</v>
      </c>
      <c r="N1337" s="1" t="s">
        <v>12547</v>
      </c>
      <c r="O1337" s="4" t="s">
        <v>12548</v>
      </c>
      <c r="P1337" s="4" t="s">
        <v>12549</v>
      </c>
    </row>
    <row r="1338">
      <c r="A1338" s="1" t="s">
        <v>12550</v>
      </c>
      <c r="B1338" s="1" t="s">
        <v>12551</v>
      </c>
      <c r="C1338" s="1" t="s">
        <v>12552</v>
      </c>
      <c r="D1338" s="1" t="s">
        <v>12553</v>
      </c>
      <c r="E1338" s="1" t="s">
        <v>1318</v>
      </c>
      <c r="F1338" s="2">
        <v>0.47</v>
      </c>
      <c r="G1338" s="1">
        <v>4.4</v>
      </c>
      <c r="H1338" s="3">
        <v>2288.0</v>
      </c>
      <c r="I1338" s="1" t="s">
        <v>12554</v>
      </c>
      <c r="J1338" s="1" t="s">
        <v>12555</v>
      </c>
      <c r="K1338" s="1" t="s">
        <v>12556</v>
      </c>
      <c r="L1338" s="1" t="s">
        <v>12557</v>
      </c>
      <c r="M1338" s="1" t="s">
        <v>12558</v>
      </c>
      <c r="N1338" s="1" t="s">
        <v>12559</v>
      </c>
      <c r="O1338" s="4" t="s">
        <v>12560</v>
      </c>
      <c r="P1338" s="4" t="s">
        <v>12561</v>
      </c>
    </row>
    <row r="1339">
      <c r="A1339" s="1" t="s">
        <v>12562</v>
      </c>
      <c r="B1339" s="1" t="s">
        <v>12563</v>
      </c>
      <c r="C1339" s="1" t="s">
        <v>9293</v>
      </c>
      <c r="D1339" s="1" t="s">
        <v>55</v>
      </c>
      <c r="E1339" s="1" t="s">
        <v>11771</v>
      </c>
      <c r="F1339" s="2">
        <v>0.18</v>
      </c>
      <c r="G1339" s="1">
        <v>4.1</v>
      </c>
      <c r="H1339" s="3">
        <v>1106.0</v>
      </c>
      <c r="I1339" s="1" t="s">
        <v>12564</v>
      </c>
      <c r="J1339" s="1" t="s">
        <v>12565</v>
      </c>
      <c r="K1339" s="1" t="s">
        <v>12566</v>
      </c>
      <c r="L1339" s="1" t="s">
        <v>12567</v>
      </c>
      <c r="M1339" s="1" t="s">
        <v>12568</v>
      </c>
      <c r="N1339" s="1" t="s">
        <v>12569</v>
      </c>
      <c r="O1339" s="4" t="s">
        <v>12570</v>
      </c>
      <c r="P1339" s="4" t="s">
        <v>12571</v>
      </c>
    </row>
    <row r="1340">
      <c r="A1340" s="1" t="s">
        <v>12572</v>
      </c>
      <c r="B1340" s="1" t="s">
        <v>12573</v>
      </c>
      <c r="C1340" s="1" t="s">
        <v>9968</v>
      </c>
      <c r="D1340" s="1" t="s">
        <v>4801</v>
      </c>
      <c r="E1340" s="1" t="s">
        <v>10459</v>
      </c>
      <c r="F1340" s="2">
        <v>0.37</v>
      </c>
      <c r="G1340" s="1">
        <v>4.2</v>
      </c>
      <c r="H1340" s="3">
        <v>11935.0</v>
      </c>
      <c r="I1340" s="1" t="s">
        <v>12574</v>
      </c>
      <c r="J1340" s="1" t="s">
        <v>12575</v>
      </c>
      <c r="K1340" s="1" t="s">
        <v>12576</v>
      </c>
      <c r="L1340" s="1" t="s">
        <v>12577</v>
      </c>
      <c r="M1340" s="1" t="s">
        <v>12578</v>
      </c>
      <c r="N1340" s="1" t="s">
        <v>12579</v>
      </c>
      <c r="O1340" s="4" t="s">
        <v>12580</v>
      </c>
      <c r="P1340" s="4" t="s">
        <v>12581</v>
      </c>
    </row>
    <row r="1341">
      <c r="A1341" s="1" t="s">
        <v>12582</v>
      </c>
      <c r="B1341" s="1" t="s">
        <v>12583</v>
      </c>
      <c r="C1341" s="1" t="s">
        <v>9449</v>
      </c>
      <c r="D1341" s="1" t="s">
        <v>11363</v>
      </c>
      <c r="E1341" s="1" t="s">
        <v>10020</v>
      </c>
      <c r="F1341" s="2">
        <v>0.37</v>
      </c>
      <c r="G1341" s="1">
        <v>4.1</v>
      </c>
      <c r="H1341" s="3">
        <v>5059.0</v>
      </c>
      <c r="I1341" s="1" t="s">
        <v>12584</v>
      </c>
      <c r="J1341" s="1" t="s">
        <v>12585</v>
      </c>
      <c r="K1341" s="1" t="s">
        <v>12586</v>
      </c>
      <c r="L1341" s="1" t="s">
        <v>12587</v>
      </c>
      <c r="M1341" s="1" t="s">
        <v>12588</v>
      </c>
      <c r="N1341" s="1" t="s">
        <v>12589</v>
      </c>
      <c r="O1341" s="4" t="s">
        <v>12590</v>
      </c>
      <c r="P1341" s="4" t="s">
        <v>12591</v>
      </c>
    </row>
    <row r="1342">
      <c r="A1342" s="1" t="s">
        <v>12592</v>
      </c>
      <c r="B1342" s="1" t="s">
        <v>12593</v>
      </c>
      <c r="C1342" s="1" t="s">
        <v>9151</v>
      </c>
      <c r="D1342" s="1" t="s">
        <v>12594</v>
      </c>
      <c r="E1342" s="1" t="s">
        <v>324</v>
      </c>
      <c r="F1342" s="2">
        <v>0.51</v>
      </c>
      <c r="G1342" s="1">
        <v>3.9</v>
      </c>
      <c r="H1342" s="1">
        <v>157.0</v>
      </c>
      <c r="I1342" s="1" t="s">
        <v>12595</v>
      </c>
      <c r="J1342" s="1" t="s">
        <v>12596</v>
      </c>
      <c r="K1342" s="1" t="s">
        <v>12597</v>
      </c>
      <c r="L1342" s="1" t="s">
        <v>12598</v>
      </c>
      <c r="M1342" s="1" t="s">
        <v>12599</v>
      </c>
      <c r="N1342" s="1" t="s">
        <v>12600</v>
      </c>
      <c r="O1342" s="4" t="s">
        <v>12601</v>
      </c>
      <c r="P1342" s="4" t="s">
        <v>12602</v>
      </c>
    </row>
    <row r="1343">
      <c r="A1343" s="1" t="s">
        <v>12603</v>
      </c>
      <c r="B1343" s="1" t="s">
        <v>12604</v>
      </c>
      <c r="C1343" s="1" t="s">
        <v>9316</v>
      </c>
      <c r="D1343" s="1" t="s">
        <v>12605</v>
      </c>
      <c r="E1343" s="1" t="s">
        <v>12606</v>
      </c>
      <c r="F1343" s="2">
        <v>0.28</v>
      </c>
      <c r="G1343" s="1">
        <v>3.9</v>
      </c>
      <c r="H1343" s="3">
        <v>3584.0</v>
      </c>
      <c r="I1343" s="1" t="s">
        <v>12607</v>
      </c>
      <c r="J1343" s="1" t="s">
        <v>12608</v>
      </c>
      <c r="K1343" s="1" t="s">
        <v>12609</v>
      </c>
      <c r="L1343" s="1" t="s">
        <v>12610</v>
      </c>
      <c r="M1343" s="1" t="s">
        <v>12611</v>
      </c>
      <c r="N1343" s="1" t="s">
        <v>12612</v>
      </c>
      <c r="O1343" s="4" t="s">
        <v>12613</v>
      </c>
      <c r="P1343" s="4" t="s">
        <v>12614</v>
      </c>
    </row>
    <row r="1344">
      <c r="A1344" s="1" t="s">
        <v>12615</v>
      </c>
      <c r="B1344" s="1" t="s">
        <v>12616</v>
      </c>
      <c r="C1344" s="1" t="s">
        <v>9507</v>
      </c>
      <c r="D1344" s="1" t="s">
        <v>10351</v>
      </c>
      <c r="E1344" s="1" t="s">
        <v>3000</v>
      </c>
      <c r="F1344" s="2">
        <v>0.09</v>
      </c>
      <c r="G1344" s="1">
        <v>4.2</v>
      </c>
      <c r="H1344" s="3">
        <v>1899.0</v>
      </c>
      <c r="I1344" s="1" t="s">
        <v>12617</v>
      </c>
      <c r="J1344" s="1" t="s">
        <v>12618</v>
      </c>
      <c r="K1344" s="1" t="s">
        <v>12619</v>
      </c>
      <c r="L1344" s="1" t="s">
        <v>12620</v>
      </c>
      <c r="M1344" s="1" t="s">
        <v>12621</v>
      </c>
      <c r="N1344" s="1" t="s">
        <v>12622</v>
      </c>
      <c r="O1344" s="4" t="s">
        <v>12623</v>
      </c>
      <c r="P1344" s="4" t="s">
        <v>12624</v>
      </c>
    </row>
    <row r="1345">
      <c r="A1345" s="1" t="s">
        <v>12625</v>
      </c>
      <c r="B1345" s="1" t="s">
        <v>12626</v>
      </c>
      <c r="C1345" s="1" t="s">
        <v>11072</v>
      </c>
      <c r="D1345" s="1" t="s">
        <v>12594</v>
      </c>
      <c r="E1345" s="1" t="s">
        <v>12627</v>
      </c>
      <c r="F1345" s="2">
        <v>0.3</v>
      </c>
      <c r="G1345" s="1">
        <v>4.2</v>
      </c>
      <c r="H1345" s="3">
        <v>15252.0</v>
      </c>
      <c r="I1345" s="1" t="s">
        <v>12628</v>
      </c>
      <c r="J1345" s="1" t="s">
        <v>12629</v>
      </c>
      <c r="K1345" s="1" t="s">
        <v>12630</v>
      </c>
      <c r="L1345" s="1" t="s">
        <v>12631</v>
      </c>
      <c r="M1345" s="1" t="s">
        <v>12632</v>
      </c>
      <c r="N1345" s="1" t="s">
        <v>12633</v>
      </c>
      <c r="O1345" s="4" t="s">
        <v>12634</v>
      </c>
      <c r="P1345" s="4" t="s">
        <v>12635</v>
      </c>
    </row>
    <row r="1346">
      <c r="A1346" s="1" t="s">
        <v>12636</v>
      </c>
      <c r="B1346" s="1" t="s">
        <v>12637</v>
      </c>
      <c r="C1346" s="1" t="s">
        <v>9139</v>
      </c>
      <c r="D1346" s="1" t="s">
        <v>12638</v>
      </c>
      <c r="E1346" s="1" t="s">
        <v>548</v>
      </c>
      <c r="F1346" s="2">
        <v>0.58</v>
      </c>
      <c r="G1346" s="1">
        <v>3.7</v>
      </c>
      <c r="H1346" s="1">
        <v>4.0</v>
      </c>
      <c r="I1346" s="1" t="s">
        <v>12639</v>
      </c>
      <c r="J1346" s="1" t="s">
        <v>12640</v>
      </c>
      <c r="K1346" s="1" t="s">
        <v>12641</v>
      </c>
      <c r="L1346" s="1" t="s">
        <v>12642</v>
      </c>
      <c r="M1346" s="1" t="s">
        <v>12643</v>
      </c>
      <c r="N1346" s="1" t="s">
        <v>12644</v>
      </c>
      <c r="O1346" s="4" t="s">
        <v>12645</v>
      </c>
      <c r="P1346" s="4" t="s">
        <v>12646</v>
      </c>
    </row>
    <row r="1347">
      <c r="A1347" s="1" t="s">
        <v>12647</v>
      </c>
      <c r="B1347" s="1" t="s">
        <v>12648</v>
      </c>
      <c r="C1347" s="1" t="s">
        <v>11125</v>
      </c>
      <c r="D1347" s="1" t="s">
        <v>12649</v>
      </c>
      <c r="E1347" s="1" t="s">
        <v>12650</v>
      </c>
      <c r="F1347" s="2">
        <v>0.14</v>
      </c>
      <c r="G1347" s="1">
        <v>3.7</v>
      </c>
      <c r="H1347" s="3">
        <v>1662.0</v>
      </c>
      <c r="I1347" s="1" t="s">
        <v>12651</v>
      </c>
      <c r="J1347" s="1" t="s">
        <v>12652</v>
      </c>
      <c r="K1347" s="1" t="s">
        <v>12653</v>
      </c>
      <c r="L1347" s="1" t="s">
        <v>12654</v>
      </c>
      <c r="M1347" s="1" t="s">
        <v>12655</v>
      </c>
      <c r="N1347" s="1" t="s">
        <v>12656</v>
      </c>
      <c r="O1347" s="4" t="s">
        <v>12657</v>
      </c>
      <c r="P1347" s="4" t="s">
        <v>12658</v>
      </c>
    </row>
    <row r="1348">
      <c r="A1348" s="1" t="s">
        <v>12659</v>
      </c>
      <c r="B1348" s="1" t="s">
        <v>12660</v>
      </c>
      <c r="C1348" s="1" t="s">
        <v>9305</v>
      </c>
      <c r="D1348" s="1" t="s">
        <v>12661</v>
      </c>
      <c r="E1348" s="1" t="s">
        <v>10146</v>
      </c>
      <c r="F1348" s="2">
        <v>0.53</v>
      </c>
      <c r="G1348" s="1">
        <v>3.4</v>
      </c>
      <c r="H1348" s="1">
        <v>422.0</v>
      </c>
      <c r="I1348" s="1" t="s">
        <v>12662</v>
      </c>
      <c r="J1348" s="1" t="s">
        <v>12663</v>
      </c>
      <c r="K1348" s="1" t="s">
        <v>12664</v>
      </c>
      <c r="L1348" s="1" t="s">
        <v>12665</v>
      </c>
      <c r="M1348" s="1" t="s">
        <v>12666</v>
      </c>
      <c r="N1348" s="1" t="s">
        <v>12667</v>
      </c>
      <c r="O1348" s="4" t="s">
        <v>12668</v>
      </c>
      <c r="P1348" s="4" t="s">
        <v>12669</v>
      </c>
    </row>
    <row r="1349">
      <c r="A1349" s="1" t="s">
        <v>12670</v>
      </c>
      <c r="B1349" s="1" t="s">
        <v>12671</v>
      </c>
      <c r="C1349" s="1" t="s">
        <v>9139</v>
      </c>
      <c r="D1349" s="1" t="s">
        <v>12672</v>
      </c>
      <c r="E1349" s="1" t="s">
        <v>966</v>
      </c>
      <c r="F1349" s="2">
        <v>0.5</v>
      </c>
      <c r="G1349" s="1">
        <v>4.2</v>
      </c>
      <c r="H1349" s="1">
        <v>79.0</v>
      </c>
      <c r="I1349" s="1" t="s">
        <v>12673</v>
      </c>
      <c r="J1349" s="1" t="s">
        <v>12674</v>
      </c>
      <c r="K1349" s="1" t="s">
        <v>12675</v>
      </c>
      <c r="L1349" s="1" t="s">
        <v>12676</v>
      </c>
      <c r="M1349" s="1" t="s">
        <v>12677</v>
      </c>
      <c r="N1349" s="1" t="s">
        <v>12678</v>
      </c>
      <c r="O1349" s="4" t="s">
        <v>12679</v>
      </c>
      <c r="P1349" s="4" t="s">
        <v>12680</v>
      </c>
    </row>
    <row r="1350">
      <c r="A1350" s="1" t="s">
        <v>12681</v>
      </c>
      <c r="B1350" s="1" t="s">
        <v>12682</v>
      </c>
      <c r="C1350" s="1" t="s">
        <v>9375</v>
      </c>
      <c r="D1350" s="1" t="s">
        <v>11483</v>
      </c>
      <c r="E1350" s="1" t="s">
        <v>12683</v>
      </c>
      <c r="F1350" s="2">
        <v>0.38</v>
      </c>
      <c r="G1350" s="1">
        <v>4.0</v>
      </c>
      <c r="H1350" s="3">
        <v>5160.0</v>
      </c>
      <c r="I1350" s="1" t="s">
        <v>12684</v>
      </c>
      <c r="J1350" s="1" t="s">
        <v>12685</v>
      </c>
      <c r="K1350" s="1" t="s">
        <v>12686</v>
      </c>
      <c r="L1350" s="1" t="s">
        <v>12687</v>
      </c>
      <c r="M1350" s="1" t="s">
        <v>12688</v>
      </c>
      <c r="N1350" s="1" t="s">
        <v>12689</v>
      </c>
      <c r="O1350" s="4" t="s">
        <v>12690</v>
      </c>
      <c r="P1350" s="4" t="s">
        <v>12691</v>
      </c>
    </row>
    <row r="1351">
      <c r="A1351" s="1" t="s">
        <v>12692</v>
      </c>
      <c r="B1351" s="1" t="s">
        <v>12693</v>
      </c>
      <c r="C1351" s="1" t="s">
        <v>9126</v>
      </c>
      <c r="D1351" s="1" t="s">
        <v>1793</v>
      </c>
      <c r="E1351" s="1" t="s">
        <v>12694</v>
      </c>
      <c r="F1351" s="2">
        <v>0.6</v>
      </c>
      <c r="G1351" s="1">
        <v>4.1</v>
      </c>
      <c r="H1351" s="3">
        <v>2311.0</v>
      </c>
      <c r="I1351" s="1" t="s">
        <v>12695</v>
      </c>
      <c r="J1351" s="1" t="s">
        <v>12696</v>
      </c>
      <c r="K1351" s="1" t="s">
        <v>12697</v>
      </c>
      <c r="L1351" s="1" t="s">
        <v>12698</v>
      </c>
      <c r="M1351" s="1" t="s">
        <v>12699</v>
      </c>
      <c r="N1351" s="1" t="s">
        <v>12700</v>
      </c>
      <c r="O1351" s="4" t="s">
        <v>12701</v>
      </c>
      <c r="P1351" s="4" t="s">
        <v>12702</v>
      </c>
    </row>
    <row r="1352">
      <c r="A1352" s="1" t="s">
        <v>12703</v>
      </c>
      <c r="B1352" s="1" t="s">
        <v>12704</v>
      </c>
      <c r="C1352" s="1" t="s">
        <v>9316</v>
      </c>
      <c r="D1352" s="1" t="s">
        <v>7868</v>
      </c>
      <c r="E1352" s="1" t="s">
        <v>12705</v>
      </c>
      <c r="F1352" s="2">
        <v>0.43</v>
      </c>
      <c r="G1352" s="1">
        <v>3.9</v>
      </c>
      <c r="H1352" s="1">
        <v>588.0</v>
      </c>
      <c r="I1352" s="1" t="s">
        <v>12706</v>
      </c>
      <c r="J1352" s="1" t="s">
        <v>12707</v>
      </c>
      <c r="K1352" s="1" t="s">
        <v>12708</v>
      </c>
      <c r="L1352" s="1" t="s">
        <v>12709</v>
      </c>
      <c r="M1352" s="1" t="s">
        <v>12710</v>
      </c>
      <c r="N1352" s="1" t="s">
        <v>12711</v>
      </c>
      <c r="O1352" s="4" t="s">
        <v>12712</v>
      </c>
      <c r="P1352" s="4" t="s">
        <v>12713</v>
      </c>
    </row>
    <row r="1353">
      <c r="A1353" s="1" t="s">
        <v>12714</v>
      </c>
      <c r="B1353" s="1" t="s">
        <v>12715</v>
      </c>
      <c r="C1353" s="1" t="s">
        <v>9293</v>
      </c>
      <c r="D1353" s="1" t="s">
        <v>12716</v>
      </c>
      <c r="E1353" s="1" t="s">
        <v>2253</v>
      </c>
      <c r="F1353" s="2">
        <v>0.41</v>
      </c>
      <c r="G1353" s="1">
        <v>4.0</v>
      </c>
      <c r="H1353" s="3">
        <v>3271.0</v>
      </c>
      <c r="I1353" s="1" t="s">
        <v>12717</v>
      </c>
      <c r="J1353" s="1" t="s">
        <v>12718</v>
      </c>
      <c r="K1353" s="1" t="s">
        <v>12719</v>
      </c>
      <c r="L1353" s="1" t="s">
        <v>12720</v>
      </c>
      <c r="M1353" s="1" t="s">
        <v>12721</v>
      </c>
      <c r="N1353" s="1" t="s">
        <v>12722</v>
      </c>
      <c r="O1353" s="4" t="s">
        <v>12723</v>
      </c>
      <c r="P1353" s="4" t="s">
        <v>12724</v>
      </c>
    </row>
    <row r="1354">
      <c r="A1354" s="1" t="s">
        <v>12725</v>
      </c>
      <c r="B1354" s="1" t="s">
        <v>12726</v>
      </c>
      <c r="C1354" s="1" t="s">
        <v>9305</v>
      </c>
      <c r="D1354" s="1" t="s">
        <v>12727</v>
      </c>
      <c r="E1354" s="1" t="s">
        <v>12728</v>
      </c>
      <c r="F1354" s="2">
        <v>0.43</v>
      </c>
      <c r="G1354" s="1">
        <v>3.9</v>
      </c>
      <c r="H1354" s="3">
        <v>11004.0</v>
      </c>
      <c r="I1354" s="1" t="s">
        <v>12729</v>
      </c>
      <c r="J1354" s="1" t="s">
        <v>12730</v>
      </c>
      <c r="K1354" s="1" t="s">
        <v>12731</v>
      </c>
      <c r="L1354" s="1" t="s">
        <v>12732</v>
      </c>
      <c r="M1354" s="1" t="s">
        <v>12733</v>
      </c>
      <c r="N1354" s="1" t="s">
        <v>12734</v>
      </c>
      <c r="O1354" s="4" t="s">
        <v>12735</v>
      </c>
      <c r="P1354" s="4" t="s">
        <v>12736</v>
      </c>
    </row>
    <row r="1355">
      <c r="A1355" s="1" t="s">
        <v>12737</v>
      </c>
      <c r="B1355" s="1" t="s">
        <v>12738</v>
      </c>
      <c r="C1355" s="1" t="s">
        <v>9375</v>
      </c>
      <c r="D1355" s="1" t="s">
        <v>12739</v>
      </c>
      <c r="E1355" s="1" t="s">
        <v>12740</v>
      </c>
      <c r="F1355" s="2">
        <v>0.49</v>
      </c>
      <c r="G1355" s="1">
        <v>4.2</v>
      </c>
      <c r="H1355" s="3">
        <v>3195.0</v>
      </c>
      <c r="I1355" s="1" t="s">
        <v>12741</v>
      </c>
      <c r="J1355" s="1" t="s">
        <v>12742</v>
      </c>
      <c r="K1355" s="1" t="s">
        <v>12743</v>
      </c>
      <c r="L1355" s="1" t="s">
        <v>12744</v>
      </c>
      <c r="M1355" s="1" t="s">
        <v>12745</v>
      </c>
      <c r="N1355" s="1" t="s">
        <v>12746</v>
      </c>
      <c r="O1355" s="4" t="s">
        <v>12747</v>
      </c>
      <c r="P1355" s="4" t="s">
        <v>12748</v>
      </c>
    </row>
    <row r="1356">
      <c r="A1356" s="1" t="s">
        <v>12749</v>
      </c>
      <c r="B1356" s="1" t="s">
        <v>12750</v>
      </c>
      <c r="C1356" s="1" t="s">
        <v>12751</v>
      </c>
      <c r="D1356" s="1" t="s">
        <v>12752</v>
      </c>
      <c r="E1356" s="1" t="s">
        <v>12753</v>
      </c>
      <c r="F1356" s="2">
        <v>0.43</v>
      </c>
      <c r="G1356" s="1">
        <v>4.3</v>
      </c>
      <c r="H1356" s="3">
        <v>3231.0</v>
      </c>
      <c r="I1356" s="1" t="s">
        <v>12754</v>
      </c>
      <c r="J1356" s="1" t="s">
        <v>12755</v>
      </c>
      <c r="K1356" s="1" t="s">
        <v>12756</v>
      </c>
      <c r="L1356" s="1" t="s">
        <v>12757</v>
      </c>
      <c r="M1356" s="1" t="s">
        <v>12758</v>
      </c>
      <c r="N1356" s="1" t="s">
        <v>12759</v>
      </c>
      <c r="O1356" s="4" t="s">
        <v>12760</v>
      </c>
      <c r="P1356" s="4" t="s">
        <v>12761</v>
      </c>
    </row>
    <row r="1357">
      <c r="A1357" s="1" t="s">
        <v>12762</v>
      </c>
      <c r="B1357" s="1" t="s">
        <v>12763</v>
      </c>
      <c r="C1357" s="1" t="s">
        <v>10297</v>
      </c>
      <c r="D1357" s="1" t="s">
        <v>10415</v>
      </c>
      <c r="E1357" s="1" t="s">
        <v>10415</v>
      </c>
      <c r="F1357" s="2">
        <v>0.0</v>
      </c>
      <c r="G1357" s="1">
        <v>4.0</v>
      </c>
      <c r="H1357" s="3">
        <v>3246.0</v>
      </c>
      <c r="I1357" s="1" t="s">
        <v>12764</v>
      </c>
      <c r="J1357" s="1" t="s">
        <v>12765</v>
      </c>
      <c r="K1357" s="1" t="s">
        <v>12766</v>
      </c>
      <c r="L1357" s="1" t="s">
        <v>12767</v>
      </c>
      <c r="M1357" s="1" t="s">
        <v>12768</v>
      </c>
      <c r="N1357" s="1" t="s">
        <v>12769</v>
      </c>
      <c r="O1357" s="4" t="s">
        <v>12770</v>
      </c>
      <c r="P1357" s="4" t="s">
        <v>12771</v>
      </c>
    </row>
    <row r="1358">
      <c r="A1358" s="1" t="s">
        <v>12772</v>
      </c>
      <c r="B1358" s="1" t="s">
        <v>12773</v>
      </c>
      <c r="C1358" s="1" t="s">
        <v>9922</v>
      </c>
      <c r="D1358" s="1" t="s">
        <v>12774</v>
      </c>
      <c r="E1358" s="1" t="s">
        <v>8509</v>
      </c>
      <c r="F1358" s="2">
        <v>0.46</v>
      </c>
      <c r="G1358" s="1">
        <v>2.6</v>
      </c>
      <c r="H1358" s="1">
        <v>24.0</v>
      </c>
      <c r="I1358" s="1" t="s">
        <v>12775</v>
      </c>
      <c r="J1358" s="1" t="s">
        <v>12776</v>
      </c>
      <c r="K1358" s="1" t="s">
        <v>12777</v>
      </c>
      <c r="L1358" s="1" t="s">
        <v>12778</v>
      </c>
      <c r="M1358" s="1" t="s">
        <v>12779</v>
      </c>
      <c r="N1358" s="1" t="s">
        <v>12780</v>
      </c>
      <c r="O1358" s="4" t="s">
        <v>12781</v>
      </c>
      <c r="P1358" s="4" t="s">
        <v>12782</v>
      </c>
    </row>
    <row r="1359">
      <c r="A1359" s="1" t="s">
        <v>12783</v>
      </c>
      <c r="B1359" s="1" t="s">
        <v>12784</v>
      </c>
      <c r="C1359" s="1" t="s">
        <v>9238</v>
      </c>
      <c r="D1359" s="1" t="s">
        <v>12785</v>
      </c>
      <c r="E1359" s="1" t="s">
        <v>625</v>
      </c>
      <c r="F1359" s="2">
        <v>0.54</v>
      </c>
      <c r="G1359" s="1">
        <v>3.8</v>
      </c>
      <c r="H1359" s="1">
        <v>144.0</v>
      </c>
      <c r="I1359" s="1" t="s">
        <v>12786</v>
      </c>
      <c r="J1359" s="1" t="s">
        <v>12787</v>
      </c>
      <c r="K1359" s="1" t="s">
        <v>12788</v>
      </c>
      <c r="L1359" s="1" t="s">
        <v>12789</v>
      </c>
      <c r="M1359" s="1" t="s">
        <v>12790</v>
      </c>
      <c r="N1359" s="1" t="s">
        <v>12791</v>
      </c>
      <c r="O1359" s="4" t="s">
        <v>12792</v>
      </c>
      <c r="P1359" s="4" t="s">
        <v>12793</v>
      </c>
    </row>
    <row r="1360">
      <c r="A1360" s="1" t="s">
        <v>12794</v>
      </c>
      <c r="B1360" s="1" t="s">
        <v>12795</v>
      </c>
      <c r="C1360" s="1" t="s">
        <v>12796</v>
      </c>
      <c r="D1360" s="1" t="s">
        <v>12797</v>
      </c>
      <c r="E1360" s="1" t="s">
        <v>12798</v>
      </c>
      <c r="F1360" s="2">
        <v>0.08</v>
      </c>
      <c r="G1360" s="1">
        <v>4.5</v>
      </c>
      <c r="H1360" s="3">
        <v>2280.0</v>
      </c>
      <c r="I1360" s="1" t="s">
        <v>12799</v>
      </c>
      <c r="J1360" s="1" t="s">
        <v>12800</v>
      </c>
      <c r="K1360" s="1" t="s">
        <v>12801</v>
      </c>
      <c r="L1360" s="1" t="s">
        <v>12802</v>
      </c>
      <c r="M1360" s="1" t="s">
        <v>12803</v>
      </c>
      <c r="N1360" s="1" t="s">
        <v>12804</v>
      </c>
      <c r="O1360" s="4" t="s">
        <v>12805</v>
      </c>
      <c r="P1360" s="4" t="s">
        <v>12806</v>
      </c>
    </row>
    <row r="1361">
      <c r="A1361" s="1" t="s">
        <v>12807</v>
      </c>
      <c r="B1361" s="1" t="s">
        <v>12808</v>
      </c>
      <c r="C1361" s="1" t="s">
        <v>10043</v>
      </c>
      <c r="D1361" s="1" t="s">
        <v>548</v>
      </c>
      <c r="E1361" s="1" t="s">
        <v>842</v>
      </c>
      <c r="F1361" s="2">
        <v>0.45</v>
      </c>
      <c r="G1361" s="1">
        <v>3.5</v>
      </c>
      <c r="H1361" s="1">
        <v>340.0</v>
      </c>
      <c r="I1361" s="1" t="s">
        <v>12809</v>
      </c>
      <c r="J1361" s="1" t="s">
        <v>12810</v>
      </c>
      <c r="K1361" s="1" t="s">
        <v>12811</v>
      </c>
      <c r="L1361" s="1" t="s">
        <v>12812</v>
      </c>
      <c r="M1361" s="1" t="s">
        <v>12813</v>
      </c>
      <c r="N1361" s="1" t="s">
        <v>12814</v>
      </c>
      <c r="O1361" s="4" t="s">
        <v>12815</v>
      </c>
      <c r="P1361" s="4" t="s">
        <v>12816</v>
      </c>
    </row>
    <row r="1362">
      <c r="A1362" s="1" t="s">
        <v>12817</v>
      </c>
      <c r="B1362" s="1" t="s">
        <v>12818</v>
      </c>
      <c r="C1362" s="1" t="s">
        <v>9151</v>
      </c>
      <c r="D1362" s="1" t="s">
        <v>12819</v>
      </c>
      <c r="E1362" s="1" t="s">
        <v>2002</v>
      </c>
      <c r="F1362" s="2">
        <v>0.43</v>
      </c>
      <c r="G1362" s="1">
        <v>3.9</v>
      </c>
      <c r="H1362" s="1">
        <v>144.0</v>
      </c>
      <c r="I1362" s="1" t="s">
        <v>12820</v>
      </c>
      <c r="J1362" s="1" t="s">
        <v>12821</v>
      </c>
      <c r="K1362" s="1" t="s">
        <v>12822</v>
      </c>
      <c r="L1362" s="1" t="s">
        <v>12823</v>
      </c>
      <c r="M1362" s="1" t="s">
        <v>12824</v>
      </c>
      <c r="N1362" s="1" t="s">
        <v>12825</v>
      </c>
      <c r="O1362" s="4" t="s">
        <v>12826</v>
      </c>
      <c r="P1362" s="4" t="s">
        <v>12827</v>
      </c>
    </row>
    <row r="1363">
      <c r="A1363" s="1" t="s">
        <v>12828</v>
      </c>
      <c r="B1363" s="1" t="s">
        <v>12829</v>
      </c>
      <c r="C1363" s="1" t="s">
        <v>9316</v>
      </c>
      <c r="D1363" s="1" t="s">
        <v>2999</v>
      </c>
      <c r="E1363" s="1" t="s">
        <v>4801</v>
      </c>
      <c r="F1363" s="2">
        <v>0.29</v>
      </c>
      <c r="G1363" s="1">
        <v>4.0</v>
      </c>
      <c r="H1363" s="1">
        <v>727.0</v>
      </c>
      <c r="I1363" s="1" t="s">
        <v>12830</v>
      </c>
      <c r="J1363" s="1" t="s">
        <v>12831</v>
      </c>
      <c r="K1363" s="1" t="s">
        <v>12832</v>
      </c>
      <c r="L1363" s="1" t="s">
        <v>12833</v>
      </c>
      <c r="M1363" s="1" t="s">
        <v>12834</v>
      </c>
      <c r="N1363" s="1" t="s">
        <v>12835</v>
      </c>
      <c r="O1363" s="4" t="s">
        <v>12836</v>
      </c>
      <c r="P1363" s="4" t="s">
        <v>12837</v>
      </c>
    </row>
    <row r="1364">
      <c r="A1364" s="1" t="s">
        <v>12838</v>
      </c>
      <c r="B1364" s="1" t="s">
        <v>12839</v>
      </c>
      <c r="C1364" s="1" t="s">
        <v>12840</v>
      </c>
      <c r="D1364" s="1" t="s">
        <v>163</v>
      </c>
      <c r="E1364" s="1" t="s">
        <v>324</v>
      </c>
      <c r="F1364" s="2">
        <v>0.55</v>
      </c>
      <c r="G1364" s="1">
        <v>4.0</v>
      </c>
      <c r="H1364" s="1">
        <v>832.0</v>
      </c>
      <c r="I1364" s="1" t="s">
        <v>12841</v>
      </c>
      <c r="J1364" s="1" t="s">
        <v>12842</v>
      </c>
      <c r="K1364" s="1" t="s">
        <v>12843</v>
      </c>
      <c r="L1364" s="1" t="s">
        <v>12844</v>
      </c>
      <c r="M1364" s="1" t="s">
        <v>12845</v>
      </c>
      <c r="N1364" s="1" t="s">
        <v>12846</v>
      </c>
      <c r="O1364" s="4" t="s">
        <v>12847</v>
      </c>
      <c r="P1364" s="4" t="s">
        <v>12848</v>
      </c>
    </row>
    <row r="1365">
      <c r="A1365" s="1" t="s">
        <v>12849</v>
      </c>
      <c r="B1365" s="1" t="s">
        <v>12850</v>
      </c>
      <c r="C1365" s="1" t="s">
        <v>9151</v>
      </c>
      <c r="D1365" s="1" t="s">
        <v>8860</v>
      </c>
      <c r="E1365" s="1" t="s">
        <v>730</v>
      </c>
      <c r="F1365" s="2">
        <v>0.64</v>
      </c>
      <c r="G1365" s="1">
        <v>3.5</v>
      </c>
      <c r="H1365" s="1">
        <v>57.0</v>
      </c>
      <c r="I1365" s="1" t="s">
        <v>12851</v>
      </c>
      <c r="J1365" s="1" t="s">
        <v>12852</v>
      </c>
      <c r="K1365" s="1" t="s">
        <v>12853</v>
      </c>
      <c r="L1365" s="1" t="s">
        <v>12854</v>
      </c>
      <c r="M1365" s="1" t="s">
        <v>12855</v>
      </c>
      <c r="N1365" s="1" t="s">
        <v>12856</v>
      </c>
      <c r="O1365" s="4" t="s">
        <v>12857</v>
      </c>
      <c r="P1365" s="4" t="s">
        <v>12858</v>
      </c>
    </row>
    <row r="1366">
      <c r="A1366" s="1" t="s">
        <v>12859</v>
      </c>
      <c r="B1366" s="1" t="s">
        <v>12860</v>
      </c>
      <c r="C1366" s="1" t="s">
        <v>9173</v>
      </c>
      <c r="D1366" s="1" t="s">
        <v>12861</v>
      </c>
      <c r="E1366" s="1" t="s">
        <v>378</v>
      </c>
      <c r="F1366" s="2">
        <v>0.51</v>
      </c>
      <c r="G1366" s="1">
        <v>4.0</v>
      </c>
      <c r="H1366" s="3">
        <v>1644.0</v>
      </c>
      <c r="I1366" s="1" t="s">
        <v>12862</v>
      </c>
      <c r="J1366" s="1" t="s">
        <v>12863</v>
      </c>
      <c r="K1366" s="1" t="s">
        <v>12864</v>
      </c>
      <c r="L1366" s="1" t="s">
        <v>12865</v>
      </c>
      <c r="M1366" s="1" t="s">
        <v>12866</v>
      </c>
      <c r="N1366" s="1" t="s">
        <v>12867</v>
      </c>
      <c r="O1366" s="4" t="s">
        <v>12868</v>
      </c>
      <c r="P1366" s="4" t="s">
        <v>12869</v>
      </c>
    </row>
    <row r="1367">
      <c r="A1367" s="1" t="s">
        <v>12870</v>
      </c>
      <c r="B1367" s="1" t="s">
        <v>12871</v>
      </c>
      <c r="C1367" s="1" t="s">
        <v>9364</v>
      </c>
      <c r="D1367" s="1" t="s">
        <v>6069</v>
      </c>
      <c r="E1367" s="1" t="s">
        <v>324</v>
      </c>
      <c r="F1367" s="2">
        <v>0.76</v>
      </c>
      <c r="G1367" s="1">
        <v>3.4</v>
      </c>
      <c r="H1367" s="3">
        <v>1066.0</v>
      </c>
      <c r="I1367" s="1" t="s">
        <v>12872</v>
      </c>
      <c r="J1367" s="1" t="s">
        <v>12873</v>
      </c>
      <c r="K1367" s="1" t="s">
        <v>12874</v>
      </c>
      <c r="L1367" s="1" t="s">
        <v>12875</v>
      </c>
      <c r="M1367" s="1" t="s">
        <v>12876</v>
      </c>
      <c r="N1367" s="1" t="s">
        <v>12877</v>
      </c>
      <c r="O1367" s="4" t="s">
        <v>12878</v>
      </c>
      <c r="P1367" s="4" t="s">
        <v>12879</v>
      </c>
    </row>
    <row r="1368">
      <c r="A1368" s="1" t="s">
        <v>12880</v>
      </c>
      <c r="B1368" s="1" t="s">
        <v>12881</v>
      </c>
      <c r="C1368" s="1" t="s">
        <v>9316</v>
      </c>
      <c r="D1368" s="1" t="s">
        <v>12882</v>
      </c>
      <c r="E1368" s="1" t="s">
        <v>12883</v>
      </c>
      <c r="F1368" s="2">
        <v>0.39</v>
      </c>
      <c r="G1368" s="1">
        <v>4.2</v>
      </c>
      <c r="H1368" s="3">
        <v>7968.0</v>
      </c>
      <c r="I1368" s="1" t="s">
        <v>12884</v>
      </c>
      <c r="J1368" s="1" t="s">
        <v>12885</v>
      </c>
      <c r="K1368" s="1" t="s">
        <v>12886</v>
      </c>
      <c r="L1368" s="1" t="s">
        <v>12887</v>
      </c>
      <c r="M1368" s="1" t="s">
        <v>12888</v>
      </c>
      <c r="N1368" s="1" t="s">
        <v>12889</v>
      </c>
      <c r="O1368" s="4" t="s">
        <v>12890</v>
      </c>
      <c r="P1368" s="4" t="s">
        <v>12891</v>
      </c>
    </row>
    <row r="1369">
      <c r="A1369" s="1" t="s">
        <v>12892</v>
      </c>
      <c r="B1369" s="1" t="s">
        <v>12893</v>
      </c>
      <c r="C1369" s="1" t="s">
        <v>9449</v>
      </c>
      <c r="D1369" s="1" t="s">
        <v>12894</v>
      </c>
      <c r="E1369" s="1" t="s">
        <v>11362</v>
      </c>
      <c r="F1369" s="2">
        <v>0.34</v>
      </c>
      <c r="G1369" s="1">
        <v>3.8</v>
      </c>
      <c r="H1369" s="3">
        <v>3195.0</v>
      </c>
      <c r="I1369" s="1" t="s">
        <v>12895</v>
      </c>
      <c r="J1369" s="1" t="s">
        <v>12896</v>
      </c>
      <c r="K1369" s="1" t="s">
        <v>12897</v>
      </c>
      <c r="L1369" s="1" t="s">
        <v>12898</v>
      </c>
      <c r="M1369" s="1" t="s">
        <v>12899</v>
      </c>
      <c r="N1369" s="1" t="s">
        <v>12900</v>
      </c>
      <c r="O1369" s="4" t="s">
        <v>12901</v>
      </c>
      <c r="P1369" s="4" t="s">
        <v>12902</v>
      </c>
    </row>
    <row r="1370">
      <c r="A1370" s="1" t="s">
        <v>12903</v>
      </c>
      <c r="B1370" s="1" t="s">
        <v>12904</v>
      </c>
      <c r="C1370" s="1" t="s">
        <v>10275</v>
      </c>
      <c r="D1370" s="1" t="s">
        <v>9184</v>
      </c>
      <c r="E1370" s="1" t="s">
        <v>90</v>
      </c>
      <c r="F1370" s="2">
        <v>0.41</v>
      </c>
      <c r="G1370" s="1">
        <v>4.1</v>
      </c>
      <c r="H1370" s="3">
        <v>1456.0</v>
      </c>
      <c r="I1370" s="1" t="s">
        <v>12905</v>
      </c>
      <c r="J1370" s="1" t="s">
        <v>12906</v>
      </c>
      <c r="K1370" s="1" t="s">
        <v>12907</v>
      </c>
      <c r="L1370" s="1" t="s">
        <v>12908</v>
      </c>
      <c r="M1370" s="1" t="s">
        <v>12909</v>
      </c>
      <c r="N1370" s="1" t="s">
        <v>12910</v>
      </c>
      <c r="O1370" s="4" t="s">
        <v>12911</v>
      </c>
      <c r="P1370" s="4" t="s">
        <v>12912</v>
      </c>
    </row>
    <row r="1371">
      <c r="A1371" s="1" t="s">
        <v>12913</v>
      </c>
      <c r="B1371" s="1" t="s">
        <v>12914</v>
      </c>
      <c r="C1371" s="1" t="s">
        <v>12915</v>
      </c>
      <c r="D1371" s="1" t="s">
        <v>378</v>
      </c>
      <c r="E1371" s="1" t="s">
        <v>888</v>
      </c>
      <c r="F1371" s="2">
        <v>0.54</v>
      </c>
      <c r="G1371" s="1">
        <v>4.2</v>
      </c>
      <c r="H1371" s="1">
        <v>590.0</v>
      </c>
      <c r="I1371" s="1" t="s">
        <v>12916</v>
      </c>
      <c r="J1371" s="1" t="s">
        <v>12917</v>
      </c>
      <c r="K1371" s="1" t="s">
        <v>12918</v>
      </c>
      <c r="L1371" s="1" t="s">
        <v>12919</v>
      </c>
      <c r="M1371" s="1" t="s">
        <v>12920</v>
      </c>
      <c r="N1371" s="1" t="s">
        <v>12921</v>
      </c>
      <c r="O1371" s="4" t="s">
        <v>12922</v>
      </c>
      <c r="P1371" s="4" t="s">
        <v>12923</v>
      </c>
    </row>
    <row r="1372">
      <c r="A1372" s="1" t="s">
        <v>12924</v>
      </c>
      <c r="B1372" s="1" t="s">
        <v>12925</v>
      </c>
      <c r="C1372" s="1" t="s">
        <v>10297</v>
      </c>
      <c r="D1372" s="1" t="s">
        <v>90</v>
      </c>
      <c r="E1372" s="1" t="s">
        <v>114</v>
      </c>
      <c r="F1372" s="2">
        <v>0.5</v>
      </c>
      <c r="G1372" s="1">
        <v>4.3</v>
      </c>
      <c r="H1372" s="3">
        <v>1436.0</v>
      </c>
      <c r="I1372" s="1" t="s">
        <v>12926</v>
      </c>
      <c r="J1372" s="1" t="s">
        <v>12927</v>
      </c>
      <c r="K1372" s="1" t="s">
        <v>12928</v>
      </c>
      <c r="L1372" s="1" t="s">
        <v>12929</v>
      </c>
      <c r="M1372" s="1" t="s">
        <v>12930</v>
      </c>
      <c r="N1372" s="1" t="s">
        <v>12931</v>
      </c>
      <c r="O1372" s="4" t="s">
        <v>12932</v>
      </c>
      <c r="P1372" s="4" t="s">
        <v>12933</v>
      </c>
    </row>
    <row r="1373">
      <c r="A1373" s="1" t="s">
        <v>12934</v>
      </c>
      <c r="B1373" s="1" t="s">
        <v>12935</v>
      </c>
      <c r="C1373" s="1" t="s">
        <v>9293</v>
      </c>
      <c r="D1373" s="1" t="s">
        <v>1040</v>
      </c>
      <c r="E1373" s="1" t="s">
        <v>6898</v>
      </c>
      <c r="F1373" s="2">
        <v>0.29</v>
      </c>
      <c r="G1373" s="1">
        <v>4.2</v>
      </c>
      <c r="H1373" s="3">
        <v>4184.0</v>
      </c>
      <c r="I1373" s="1" t="s">
        <v>12936</v>
      </c>
      <c r="J1373" s="1" t="s">
        <v>12937</v>
      </c>
      <c r="K1373" s="1" t="s">
        <v>12938</v>
      </c>
      <c r="L1373" s="1" t="s">
        <v>12939</v>
      </c>
      <c r="M1373" s="1" t="s">
        <v>12940</v>
      </c>
      <c r="N1373" s="1" t="s">
        <v>12941</v>
      </c>
      <c r="O1373" s="4" t="s">
        <v>12942</v>
      </c>
      <c r="P1373" s="4" t="s">
        <v>12943</v>
      </c>
    </row>
    <row r="1374">
      <c r="A1374" s="1" t="s">
        <v>12944</v>
      </c>
      <c r="B1374" s="1" t="s">
        <v>12945</v>
      </c>
      <c r="C1374" s="1" t="s">
        <v>10275</v>
      </c>
      <c r="D1374" s="1" t="s">
        <v>207</v>
      </c>
      <c r="E1374" s="1" t="s">
        <v>7563</v>
      </c>
      <c r="F1374" s="2">
        <v>0.38</v>
      </c>
      <c r="G1374" s="1">
        <v>4.1</v>
      </c>
      <c r="H1374" s="1">
        <v>693.0</v>
      </c>
      <c r="I1374" s="1" t="s">
        <v>12946</v>
      </c>
      <c r="J1374" s="1" t="s">
        <v>12947</v>
      </c>
      <c r="K1374" s="1" t="s">
        <v>12948</v>
      </c>
      <c r="L1374" s="1" t="s">
        <v>12949</v>
      </c>
      <c r="M1374" s="1" t="s">
        <v>12950</v>
      </c>
      <c r="N1374" s="1" t="s">
        <v>12951</v>
      </c>
      <c r="O1374" s="4" t="s">
        <v>12952</v>
      </c>
      <c r="P1374" s="4" t="s">
        <v>12953</v>
      </c>
    </row>
    <row r="1375">
      <c r="A1375" s="1" t="s">
        <v>12954</v>
      </c>
      <c r="B1375" s="1" t="s">
        <v>12955</v>
      </c>
      <c r="C1375" s="1" t="s">
        <v>10297</v>
      </c>
      <c r="D1375" s="1" t="s">
        <v>2896</v>
      </c>
      <c r="E1375" s="1" t="s">
        <v>378</v>
      </c>
      <c r="F1375" s="2">
        <v>0.69</v>
      </c>
      <c r="G1375" s="1">
        <v>3.9</v>
      </c>
      <c r="H1375" s="3">
        <v>1306.0</v>
      </c>
      <c r="I1375" s="1" t="s">
        <v>12956</v>
      </c>
      <c r="J1375" s="1" t="s">
        <v>12957</v>
      </c>
      <c r="K1375" s="1" t="s">
        <v>12958</v>
      </c>
      <c r="L1375" s="1" t="s">
        <v>12959</v>
      </c>
      <c r="M1375" s="1" t="s">
        <v>12960</v>
      </c>
      <c r="N1375" s="1" t="s">
        <v>12961</v>
      </c>
      <c r="O1375" s="4" t="s">
        <v>12962</v>
      </c>
      <c r="P1375" s="4" t="s">
        <v>12963</v>
      </c>
    </row>
    <row r="1376">
      <c r="A1376" s="1" t="s">
        <v>12964</v>
      </c>
      <c r="B1376" s="1" t="s">
        <v>12965</v>
      </c>
      <c r="C1376" s="1" t="s">
        <v>9151</v>
      </c>
      <c r="D1376" s="1" t="s">
        <v>12966</v>
      </c>
      <c r="E1376" s="1" t="s">
        <v>114</v>
      </c>
      <c r="F1376" s="2">
        <v>0.22</v>
      </c>
      <c r="G1376" s="1">
        <v>3.3</v>
      </c>
      <c r="H1376" s="1">
        <v>8.0</v>
      </c>
      <c r="I1376" s="1" t="s">
        <v>12967</v>
      </c>
      <c r="J1376" s="1" t="s">
        <v>12968</v>
      </c>
      <c r="K1376" s="1" t="s">
        <v>12969</v>
      </c>
      <c r="L1376" s="1" t="s">
        <v>12970</v>
      </c>
      <c r="M1376" s="1" t="s">
        <v>12971</v>
      </c>
      <c r="N1376" s="1" t="s">
        <v>12972</v>
      </c>
      <c r="O1376" s="4" t="s">
        <v>12973</v>
      </c>
      <c r="P1376" s="4" t="s">
        <v>12974</v>
      </c>
    </row>
    <row r="1377">
      <c r="A1377" s="1" t="s">
        <v>12975</v>
      </c>
      <c r="B1377" s="1" t="s">
        <v>12976</v>
      </c>
      <c r="C1377" s="1" t="s">
        <v>12977</v>
      </c>
      <c r="D1377" s="1" t="s">
        <v>247</v>
      </c>
      <c r="E1377" s="1" t="s">
        <v>55</v>
      </c>
      <c r="F1377" s="2">
        <v>0.6</v>
      </c>
      <c r="G1377" s="1">
        <v>4.3</v>
      </c>
      <c r="H1377" s="3">
        <v>2326.0</v>
      </c>
      <c r="I1377" s="1" t="s">
        <v>12978</v>
      </c>
      <c r="J1377" s="1" t="s">
        <v>12979</v>
      </c>
      <c r="K1377" s="1" t="s">
        <v>12980</v>
      </c>
      <c r="L1377" s="1" t="s">
        <v>12981</v>
      </c>
      <c r="M1377" s="1" t="s">
        <v>12982</v>
      </c>
      <c r="N1377" s="1" t="s">
        <v>12983</v>
      </c>
      <c r="O1377" s="4" t="s">
        <v>12984</v>
      </c>
      <c r="P1377" s="4" t="s">
        <v>12985</v>
      </c>
    </row>
    <row r="1378">
      <c r="A1378" s="1" t="s">
        <v>12986</v>
      </c>
      <c r="B1378" s="1" t="s">
        <v>12987</v>
      </c>
      <c r="C1378" s="1" t="s">
        <v>10297</v>
      </c>
      <c r="D1378" s="1" t="s">
        <v>2731</v>
      </c>
      <c r="E1378" s="1" t="s">
        <v>625</v>
      </c>
      <c r="F1378" s="2">
        <v>0.86</v>
      </c>
      <c r="G1378" s="1">
        <v>3.9</v>
      </c>
      <c r="H1378" s="3">
        <v>1004.0</v>
      </c>
      <c r="I1378" s="1" t="s">
        <v>12988</v>
      </c>
      <c r="J1378" s="1" t="s">
        <v>12989</v>
      </c>
      <c r="K1378" s="1" t="s">
        <v>12990</v>
      </c>
      <c r="L1378" s="1" t="s">
        <v>12991</v>
      </c>
      <c r="M1378" s="1" t="s">
        <v>12992</v>
      </c>
      <c r="N1378" s="1" t="s">
        <v>12993</v>
      </c>
      <c r="O1378" s="4" t="s">
        <v>12994</v>
      </c>
      <c r="P1378" s="4" t="s">
        <v>12995</v>
      </c>
    </row>
    <row r="1379">
      <c r="A1379" s="1" t="s">
        <v>12996</v>
      </c>
      <c r="B1379" s="1" t="s">
        <v>12997</v>
      </c>
      <c r="C1379" s="1" t="s">
        <v>9293</v>
      </c>
      <c r="D1379" s="1" t="s">
        <v>5680</v>
      </c>
      <c r="E1379" s="1" t="s">
        <v>5597</v>
      </c>
      <c r="F1379" s="2">
        <v>0.31</v>
      </c>
      <c r="G1379" s="1">
        <v>4.3</v>
      </c>
      <c r="H1379" s="3">
        <v>6400.0</v>
      </c>
      <c r="I1379" s="1" t="s">
        <v>12998</v>
      </c>
      <c r="J1379" s="1" t="s">
        <v>12999</v>
      </c>
      <c r="K1379" s="1" t="s">
        <v>13000</v>
      </c>
      <c r="L1379" s="1" t="s">
        <v>13001</v>
      </c>
      <c r="M1379" s="1" t="s">
        <v>13002</v>
      </c>
      <c r="N1379" s="1" t="s">
        <v>13003</v>
      </c>
      <c r="O1379" s="4" t="s">
        <v>13004</v>
      </c>
      <c r="P1379" s="4" t="s">
        <v>13005</v>
      </c>
    </row>
    <row r="1380">
      <c r="A1380" s="1" t="s">
        <v>13006</v>
      </c>
      <c r="B1380" s="1" t="s">
        <v>13007</v>
      </c>
      <c r="C1380" s="1" t="s">
        <v>9316</v>
      </c>
      <c r="D1380" s="1" t="s">
        <v>11050</v>
      </c>
      <c r="E1380" s="1" t="s">
        <v>2220</v>
      </c>
      <c r="F1380" s="2">
        <v>0.71</v>
      </c>
      <c r="G1380" s="1">
        <v>3.6</v>
      </c>
      <c r="H1380" s="1">
        <v>63.0</v>
      </c>
      <c r="I1380" s="1" t="s">
        <v>13008</v>
      </c>
      <c r="J1380" s="1" t="s">
        <v>13009</v>
      </c>
      <c r="K1380" s="1" t="s">
        <v>13010</v>
      </c>
      <c r="L1380" s="1" t="s">
        <v>13011</v>
      </c>
      <c r="M1380" s="1" t="s">
        <v>13012</v>
      </c>
      <c r="N1380" s="1" t="s">
        <v>13013</v>
      </c>
      <c r="O1380" s="4" t="s">
        <v>13014</v>
      </c>
      <c r="P1380" s="4" t="s">
        <v>13015</v>
      </c>
    </row>
    <row r="1381">
      <c r="A1381" s="1" t="s">
        <v>13016</v>
      </c>
      <c r="B1381" s="1" t="s">
        <v>13017</v>
      </c>
      <c r="C1381" s="1" t="s">
        <v>9316</v>
      </c>
      <c r="D1381" s="1" t="s">
        <v>6898</v>
      </c>
      <c r="E1381" s="1" t="s">
        <v>13018</v>
      </c>
      <c r="F1381" s="2">
        <v>0.53</v>
      </c>
      <c r="G1381" s="1">
        <v>3.8</v>
      </c>
      <c r="H1381" s="3">
        <v>1181.0</v>
      </c>
      <c r="I1381" s="1" t="s">
        <v>13019</v>
      </c>
      <c r="J1381" s="1" t="s">
        <v>13020</v>
      </c>
      <c r="K1381" s="1" t="s">
        <v>13021</v>
      </c>
      <c r="L1381" s="1" t="s">
        <v>13022</v>
      </c>
      <c r="M1381" s="1" t="s">
        <v>13023</v>
      </c>
      <c r="N1381" s="1" t="s">
        <v>13024</v>
      </c>
      <c r="O1381" s="4" t="s">
        <v>13025</v>
      </c>
      <c r="P1381" s="4" t="s">
        <v>13026</v>
      </c>
    </row>
    <row r="1382">
      <c r="A1382" s="1" t="s">
        <v>13027</v>
      </c>
      <c r="B1382" s="1" t="s">
        <v>13028</v>
      </c>
      <c r="C1382" s="1" t="s">
        <v>10791</v>
      </c>
      <c r="D1382" s="1" t="s">
        <v>236</v>
      </c>
      <c r="E1382" s="1" t="s">
        <v>10737</v>
      </c>
      <c r="F1382" s="2">
        <v>0.08</v>
      </c>
      <c r="G1382" s="1">
        <v>3.9</v>
      </c>
      <c r="H1382" s="3">
        <v>1888.0</v>
      </c>
      <c r="I1382" s="1" t="s">
        <v>13029</v>
      </c>
      <c r="J1382" s="1" t="s">
        <v>13030</v>
      </c>
      <c r="K1382" s="1" t="s">
        <v>13031</v>
      </c>
      <c r="L1382" s="1" t="s">
        <v>13032</v>
      </c>
      <c r="M1382" s="1" t="s">
        <v>13033</v>
      </c>
      <c r="N1382" s="1" t="s">
        <v>13034</v>
      </c>
      <c r="O1382" s="4" t="s">
        <v>13035</v>
      </c>
      <c r="P1382" s="4" t="s">
        <v>13036</v>
      </c>
    </row>
    <row r="1383">
      <c r="A1383" s="1" t="s">
        <v>13037</v>
      </c>
      <c r="B1383" s="1" t="s">
        <v>13038</v>
      </c>
      <c r="C1383" s="1" t="s">
        <v>9305</v>
      </c>
      <c r="D1383" s="1" t="s">
        <v>13039</v>
      </c>
      <c r="E1383" s="1" t="s">
        <v>13040</v>
      </c>
      <c r="F1383" s="2">
        <v>0.28</v>
      </c>
      <c r="G1383" s="1">
        <v>4.6</v>
      </c>
      <c r="H1383" s="3">
        <v>6550.0</v>
      </c>
      <c r="I1383" s="1" t="s">
        <v>13041</v>
      </c>
      <c r="J1383" s="1" t="s">
        <v>13042</v>
      </c>
      <c r="K1383" s="1" t="s">
        <v>13043</v>
      </c>
      <c r="L1383" s="1" t="s">
        <v>13044</v>
      </c>
      <c r="M1383" s="1" t="s">
        <v>13045</v>
      </c>
      <c r="N1383" s="1" t="s">
        <v>13046</v>
      </c>
      <c r="O1383" s="4" t="s">
        <v>13047</v>
      </c>
      <c r="P1383" s="4" t="s">
        <v>13048</v>
      </c>
    </row>
    <row r="1384">
      <c r="A1384" s="1" t="s">
        <v>13049</v>
      </c>
      <c r="B1384" s="1" t="s">
        <v>13050</v>
      </c>
      <c r="C1384" s="1" t="s">
        <v>9305</v>
      </c>
      <c r="D1384" s="1" t="s">
        <v>236</v>
      </c>
      <c r="E1384" s="1" t="s">
        <v>6346</v>
      </c>
      <c r="F1384" s="2">
        <v>0.45</v>
      </c>
      <c r="G1384" s="1">
        <v>3.8</v>
      </c>
      <c r="H1384" s="3">
        <v>1846.0</v>
      </c>
      <c r="I1384" s="1" t="s">
        <v>13051</v>
      </c>
      <c r="J1384" s="1" t="s">
        <v>13052</v>
      </c>
      <c r="K1384" s="1" t="s">
        <v>13053</v>
      </c>
      <c r="L1384" s="1" t="s">
        <v>13054</v>
      </c>
      <c r="M1384" s="1" t="s">
        <v>13055</v>
      </c>
      <c r="N1384" s="1" t="s">
        <v>13056</v>
      </c>
      <c r="O1384" s="4" t="s">
        <v>13057</v>
      </c>
      <c r="P1384" s="4" t="s">
        <v>13058</v>
      </c>
    </row>
    <row r="1385">
      <c r="A1385" s="1" t="s">
        <v>13059</v>
      </c>
      <c r="B1385" s="1" t="s">
        <v>13060</v>
      </c>
      <c r="C1385" s="1" t="s">
        <v>9305</v>
      </c>
      <c r="D1385" s="1" t="s">
        <v>548</v>
      </c>
      <c r="E1385" s="1" t="s">
        <v>13061</v>
      </c>
      <c r="F1385" s="2">
        <v>0.44</v>
      </c>
      <c r="G1385" s="1">
        <v>3.9</v>
      </c>
      <c r="H1385" s="3">
        <v>1085.0</v>
      </c>
      <c r="I1385" s="1" t="s">
        <v>13062</v>
      </c>
      <c r="J1385" s="1" t="s">
        <v>13063</v>
      </c>
      <c r="K1385" s="1" t="s">
        <v>13064</v>
      </c>
      <c r="L1385" s="1" t="s">
        <v>13065</v>
      </c>
      <c r="M1385" s="1" t="s">
        <v>13066</v>
      </c>
      <c r="N1385" s="1" t="s">
        <v>13067</v>
      </c>
      <c r="O1385" s="4" t="s">
        <v>13068</v>
      </c>
      <c r="P1385" s="4" t="s">
        <v>13069</v>
      </c>
    </row>
    <row r="1386">
      <c r="A1386" s="1" t="s">
        <v>13070</v>
      </c>
      <c r="B1386" s="1" t="s">
        <v>13071</v>
      </c>
      <c r="C1386" s="1" t="s">
        <v>10362</v>
      </c>
      <c r="D1386" s="1" t="s">
        <v>13072</v>
      </c>
      <c r="E1386" s="1" t="s">
        <v>13073</v>
      </c>
      <c r="F1386" s="2">
        <v>0.33</v>
      </c>
      <c r="G1386" s="1">
        <v>4.1</v>
      </c>
      <c r="H1386" s="1">
        <v>290.0</v>
      </c>
      <c r="I1386" s="1" t="s">
        <v>13074</v>
      </c>
      <c r="J1386" s="1" t="s">
        <v>13075</v>
      </c>
      <c r="K1386" s="1" t="s">
        <v>13076</v>
      </c>
      <c r="L1386" s="1" t="s">
        <v>13077</v>
      </c>
      <c r="M1386" s="1" t="s">
        <v>13078</v>
      </c>
      <c r="N1386" s="1" t="s">
        <v>13079</v>
      </c>
      <c r="O1386" s="4" t="s">
        <v>13080</v>
      </c>
      <c r="P1386" s="4" t="s">
        <v>13081</v>
      </c>
    </row>
    <row r="1387">
      <c r="A1387" s="1" t="s">
        <v>13082</v>
      </c>
      <c r="B1387" s="1" t="s">
        <v>13083</v>
      </c>
      <c r="C1387" s="1" t="s">
        <v>9553</v>
      </c>
      <c r="D1387" s="1" t="s">
        <v>610</v>
      </c>
      <c r="E1387" s="1" t="s">
        <v>114</v>
      </c>
      <c r="F1387" s="2">
        <v>0.35</v>
      </c>
      <c r="G1387" s="1">
        <v>3.6</v>
      </c>
      <c r="H1387" s="1">
        <v>4.0</v>
      </c>
      <c r="I1387" s="1" t="s">
        <v>13084</v>
      </c>
      <c r="J1387" s="1" t="s">
        <v>13085</v>
      </c>
      <c r="K1387" s="1" t="s">
        <v>13086</v>
      </c>
      <c r="L1387" s="1" t="s">
        <v>13087</v>
      </c>
      <c r="M1387" s="1" t="s">
        <v>13088</v>
      </c>
      <c r="N1387" s="1" t="s">
        <v>13089</v>
      </c>
      <c r="O1387" s="4" t="s">
        <v>13090</v>
      </c>
      <c r="P1387" s="4" t="s">
        <v>13091</v>
      </c>
    </row>
    <row r="1388">
      <c r="A1388" s="1" t="s">
        <v>13092</v>
      </c>
      <c r="B1388" s="1" t="s">
        <v>13093</v>
      </c>
      <c r="C1388" s="1" t="s">
        <v>11138</v>
      </c>
      <c r="D1388" s="1" t="s">
        <v>13094</v>
      </c>
      <c r="E1388" s="1" t="s">
        <v>11299</v>
      </c>
      <c r="F1388" s="2">
        <v>0.04</v>
      </c>
      <c r="G1388" s="1">
        <v>4.4</v>
      </c>
      <c r="H1388" s="3">
        <v>9734.0</v>
      </c>
      <c r="I1388" s="1" t="s">
        <v>13095</v>
      </c>
      <c r="J1388" s="1" t="s">
        <v>13096</v>
      </c>
      <c r="K1388" s="1" t="s">
        <v>13097</v>
      </c>
      <c r="L1388" s="1" t="s">
        <v>13098</v>
      </c>
      <c r="M1388" s="1" t="s">
        <v>13099</v>
      </c>
      <c r="N1388" s="1" t="s">
        <v>13100</v>
      </c>
      <c r="O1388" s="4" t="s">
        <v>13101</v>
      </c>
      <c r="P1388" s="4" t="s">
        <v>13102</v>
      </c>
    </row>
    <row r="1389">
      <c r="A1389" s="1" t="s">
        <v>13103</v>
      </c>
      <c r="B1389" s="1" t="s">
        <v>13104</v>
      </c>
      <c r="C1389" s="1" t="s">
        <v>9293</v>
      </c>
      <c r="D1389" s="1" t="s">
        <v>13105</v>
      </c>
      <c r="E1389" s="1" t="s">
        <v>479</v>
      </c>
      <c r="F1389" s="2">
        <v>0.31</v>
      </c>
      <c r="G1389" s="1">
        <v>4.3</v>
      </c>
      <c r="H1389" s="3">
        <v>4022.0</v>
      </c>
      <c r="I1389" s="1" t="s">
        <v>13106</v>
      </c>
      <c r="J1389" s="1" t="s">
        <v>13107</v>
      </c>
      <c r="K1389" s="1" t="s">
        <v>13108</v>
      </c>
      <c r="L1389" s="1" t="s">
        <v>13109</v>
      </c>
      <c r="M1389" s="1" t="s">
        <v>13110</v>
      </c>
      <c r="N1389" s="1" t="s">
        <v>13111</v>
      </c>
      <c r="O1389" s="4" t="s">
        <v>13112</v>
      </c>
      <c r="P1389" s="4" t="s">
        <v>13113</v>
      </c>
    </row>
    <row r="1390">
      <c r="A1390" s="1" t="s">
        <v>13114</v>
      </c>
      <c r="B1390" s="1" t="s">
        <v>13115</v>
      </c>
      <c r="C1390" s="1" t="s">
        <v>9316</v>
      </c>
      <c r="D1390" s="1" t="s">
        <v>625</v>
      </c>
      <c r="E1390" s="1" t="s">
        <v>3000</v>
      </c>
      <c r="F1390" s="2">
        <v>0.57</v>
      </c>
      <c r="G1390" s="1">
        <v>4.7</v>
      </c>
      <c r="H1390" s="3">
        <v>2591.0</v>
      </c>
      <c r="I1390" s="1" t="s">
        <v>13116</v>
      </c>
      <c r="J1390" s="1" t="s">
        <v>13117</v>
      </c>
      <c r="K1390" s="1" t="s">
        <v>13118</v>
      </c>
      <c r="L1390" s="1" t="s">
        <v>13119</v>
      </c>
      <c r="M1390" s="1" t="s">
        <v>13120</v>
      </c>
      <c r="N1390" s="1" t="s">
        <v>13121</v>
      </c>
      <c r="O1390" s="4" t="s">
        <v>13122</v>
      </c>
      <c r="P1390" s="4" t="s">
        <v>13123</v>
      </c>
    </row>
    <row r="1391">
      <c r="A1391" s="1" t="s">
        <v>13124</v>
      </c>
      <c r="B1391" s="1" t="s">
        <v>13125</v>
      </c>
      <c r="C1391" s="1" t="s">
        <v>9173</v>
      </c>
      <c r="D1391" s="1" t="s">
        <v>13126</v>
      </c>
      <c r="E1391" s="1" t="s">
        <v>324</v>
      </c>
      <c r="F1391" s="2">
        <v>0.62</v>
      </c>
      <c r="G1391" s="1">
        <v>4.3</v>
      </c>
      <c r="H1391" s="1">
        <v>532.0</v>
      </c>
      <c r="I1391" s="1" t="s">
        <v>13127</v>
      </c>
      <c r="J1391" s="1" t="s">
        <v>13128</v>
      </c>
      <c r="K1391" s="1" t="s">
        <v>13129</v>
      </c>
      <c r="L1391" s="1" t="s">
        <v>13130</v>
      </c>
      <c r="M1391" s="1" t="s">
        <v>13131</v>
      </c>
      <c r="N1391" s="1" t="s">
        <v>13132</v>
      </c>
      <c r="O1391" s="4" t="s">
        <v>13133</v>
      </c>
      <c r="P1391" s="4" t="s">
        <v>13134</v>
      </c>
    </row>
    <row r="1392">
      <c r="A1392" s="1" t="s">
        <v>13135</v>
      </c>
      <c r="B1392" s="1" t="s">
        <v>13136</v>
      </c>
      <c r="C1392" s="1" t="s">
        <v>9587</v>
      </c>
      <c r="D1392" s="1" t="s">
        <v>13137</v>
      </c>
      <c r="E1392" s="1" t="s">
        <v>10351</v>
      </c>
      <c r="F1392" s="2">
        <v>0.17</v>
      </c>
      <c r="G1392" s="1">
        <v>3.9</v>
      </c>
      <c r="H1392" s="1">
        <v>260.0</v>
      </c>
      <c r="I1392" s="1" t="s">
        <v>13138</v>
      </c>
      <c r="J1392" s="1" t="s">
        <v>13139</v>
      </c>
      <c r="K1392" s="1" t="s">
        <v>13140</v>
      </c>
      <c r="L1392" s="1" t="s">
        <v>13141</v>
      </c>
      <c r="M1392" s="1" t="s">
        <v>13142</v>
      </c>
      <c r="N1392" s="1" t="s">
        <v>13143</v>
      </c>
      <c r="O1392" s="4" t="s">
        <v>13144</v>
      </c>
      <c r="P1392" s="4" t="s">
        <v>13145</v>
      </c>
    </row>
    <row r="1393">
      <c r="A1393" s="1" t="s">
        <v>13146</v>
      </c>
      <c r="B1393" s="1" t="s">
        <v>13147</v>
      </c>
      <c r="C1393" s="1" t="s">
        <v>9686</v>
      </c>
      <c r="D1393" s="1" t="s">
        <v>12638</v>
      </c>
      <c r="E1393" s="1" t="s">
        <v>8389</v>
      </c>
      <c r="F1393" s="2">
        <v>0.29</v>
      </c>
      <c r="G1393" s="1">
        <v>3.9</v>
      </c>
      <c r="H1393" s="3">
        <v>1672.0</v>
      </c>
      <c r="I1393" s="1" t="s">
        <v>13148</v>
      </c>
      <c r="J1393" s="1" t="s">
        <v>13149</v>
      </c>
      <c r="K1393" s="1" t="s">
        <v>13150</v>
      </c>
      <c r="L1393" s="1" t="s">
        <v>13151</v>
      </c>
      <c r="M1393" s="1" t="s">
        <v>13152</v>
      </c>
      <c r="N1393" s="1" t="s">
        <v>13153</v>
      </c>
      <c r="O1393" s="4" t="s">
        <v>13154</v>
      </c>
      <c r="P1393" s="4" t="s">
        <v>13155</v>
      </c>
    </row>
    <row r="1394">
      <c r="A1394" s="1" t="s">
        <v>13156</v>
      </c>
      <c r="B1394" s="1" t="s">
        <v>13157</v>
      </c>
      <c r="C1394" s="1" t="s">
        <v>9495</v>
      </c>
      <c r="D1394" s="1" t="s">
        <v>31</v>
      </c>
      <c r="E1394" s="1" t="s">
        <v>19</v>
      </c>
      <c r="F1394" s="2">
        <v>0.5</v>
      </c>
      <c r="G1394" s="1">
        <v>3.7</v>
      </c>
      <c r="H1394" s="3">
        <v>7945.0</v>
      </c>
      <c r="I1394" s="1" t="s">
        <v>13158</v>
      </c>
      <c r="J1394" s="1" t="s">
        <v>13159</v>
      </c>
      <c r="K1394" s="1" t="s">
        <v>13160</v>
      </c>
      <c r="L1394" s="1" t="s">
        <v>13161</v>
      </c>
      <c r="M1394" s="1" t="s">
        <v>13162</v>
      </c>
      <c r="N1394" s="1" t="s">
        <v>13163</v>
      </c>
      <c r="O1394" s="4" t="s">
        <v>13164</v>
      </c>
      <c r="P1394" s="4" t="s">
        <v>13165</v>
      </c>
    </row>
    <row r="1395">
      <c r="A1395" s="1" t="s">
        <v>13166</v>
      </c>
      <c r="B1395" s="1" t="s">
        <v>13167</v>
      </c>
      <c r="C1395" s="1" t="s">
        <v>9162</v>
      </c>
      <c r="D1395" s="1" t="s">
        <v>247</v>
      </c>
      <c r="E1395" s="1" t="s">
        <v>378</v>
      </c>
      <c r="F1395" s="2">
        <v>0.53</v>
      </c>
      <c r="G1395" s="1">
        <v>3.5</v>
      </c>
      <c r="H1395" s="3">
        <v>1367.0</v>
      </c>
      <c r="I1395" s="1" t="s">
        <v>13168</v>
      </c>
      <c r="J1395" s="1" t="s">
        <v>13169</v>
      </c>
      <c r="K1395" s="1" t="s">
        <v>13170</v>
      </c>
      <c r="L1395" s="1" t="s">
        <v>13171</v>
      </c>
      <c r="M1395" s="1" t="s">
        <v>13172</v>
      </c>
      <c r="N1395" s="1" t="s">
        <v>13173</v>
      </c>
      <c r="O1395" s="4" t="s">
        <v>13174</v>
      </c>
      <c r="P1395" s="4" t="s">
        <v>13175</v>
      </c>
    </row>
    <row r="1396">
      <c r="A1396" s="1" t="s">
        <v>13176</v>
      </c>
      <c r="B1396" s="1" t="s">
        <v>13177</v>
      </c>
      <c r="C1396" s="1" t="s">
        <v>9282</v>
      </c>
      <c r="D1396" s="1" t="s">
        <v>1894</v>
      </c>
      <c r="E1396" s="1" t="s">
        <v>114</v>
      </c>
      <c r="F1396" s="2">
        <v>0.45</v>
      </c>
      <c r="G1396" s="1">
        <v>4.0</v>
      </c>
      <c r="H1396" s="3">
        <v>1313.0</v>
      </c>
      <c r="I1396" s="1" t="s">
        <v>13178</v>
      </c>
      <c r="J1396" s="1" t="s">
        <v>13179</v>
      </c>
      <c r="K1396" s="1" t="s">
        <v>13180</v>
      </c>
      <c r="L1396" s="1" t="s">
        <v>13181</v>
      </c>
      <c r="M1396" s="1" t="s">
        <v>13182</v>
      </c>
      <c r="N1396" s="1" t="s">
        <v>13183</v>
      </c>
      <c r="O1396" s="4" t="s">
        <v>13184</v>
      </c>
      <c r="P1396" s="4" t="s">
        <v>13185</v>
      </c>
    </row>
    <row r="1397">
      <c r="A1397" s="1" t="s">
        <v>13186</v>
      </c>
      <c r="B1397" s="1" t="s">
        <v>13187</v>
      </c>
      <c r="C1397" s="1" t="s">
        <v>11038</v>
      </c>
      <c r="D1397" s="1" t="s">
        <v>13188</v>
      </c>
      <c r="E1397" s="1" t="s">
        <v>31</v>
      </c>
      <c r="F1397" s="2">
        <v>0.57</v>
      </c>
      <c r="G1397" s="1">
        <v>4.1</v>
      </c>
      <c r="H1397" s="1">
        <v>212.0</v>
      </c>
      <c r="I1397" s="1" t="s">
        <v>13189</v>
      </c>
      <c r="J1397" s="1" t="s">
        <v>13190</v>
      </c>
      <c r="K1397" s="1" t="s">
        <v>13191</v>
      </c>
      <c r="L1397" s="1" t="s">
        <v>13192</v>
      </c>
      <c r="M1397" s="1" t="s">
        <v>13193</v>
      </c>
      <c r="N1397" s="1" t="s">
        <v>13194</v>
      </c>
      <c r="O1397" s="4" t="s">
        <v>13195</v>
      </c>
      <c r="P1397" s="4" t="s">
        <v>13196</v>
      </c>
    </row>
    <row r="1398">
      <c r="A1398" s="1" t="s">
        <v>13197</v>
      </c>
      <c r="B1398" s="1" t="s">
        <v>13198</v>
      </c>
      <c r="C1398" s="1" t="s">
        <v>9553</v>
      </c>
      <c r="D1398" s="1" t="s">
        <v>90</v>
      </c>
      <c r="E1398" s="1" t="s">
        <v>888</v>
      </c>
      <c r="F1398" s="2">
        <v>0.62</v>
      </c>
      <c r="G1398" s="1">
        <v>3.9</v>
      </c>
      <c r="H1398" s="1">
        <v>65.0</v>
      </c>
      <c r="I1398" s="1" t="s">
        <v>13199</v>
      </c>
      <c r="J1398" s="1" t="s">
        <v>13200</v>
      </c>
      <c r="K1398" s="1" t="s">
        <v>13201</v>
      </c>
      <c r="L1398" s="1" t="s">
        <v>13202</v>
      </c>
      <c r="M1398" s="1" t="s">
        <v>13203</v>
      </c>
      <c r="N1398" s="1" t="s">
        <v>13204</v>
      </c>
      <c r="O1398" s="4" t="s">
        <v>13205</v>
      </c>
      <c r="P1398" s="4" t="s">
        <v>13206</v>
      </c>
    </row>
    <row r="1399">
      <c r="A1399" s="1" t="s">
        <v>13207</v>
      </c>
      <c r="B1399" s="1" t="s">
        <v>13208</v>
      </c>
      <c r="C1399" s="1" t="s">
        <v>9553</v>
      </c>
      <c r="D1399" s="1" t="s">
        <v>13209</v>
      </c>
      <c r="E1399" s="1" t="s">
        <v>13210</v>
      </c>
      <c r="F1399" s="2">
        <v>0.25</v>
      </c>
      <c r="G1399" s="1">
        <v>4.4</v>
      </c>
      <c r="H1399" s="3">
        <v>2737.0</v>
      </c>
      <c r="I1399" s="1" t="s">
        <v>13211</v>
      </c>
      <c r="J1399" s="1" t="s">
        <v>13212</v>
      </c>
      <c r="K1399" s="1" t="s">
        <v>13213</v>
      </c>
      <c r="L1399" s="1" t="s">
        <v>13214</v>
      </c>
      <c r="M1399" s="1" t="s">
        <v>13215</v>
      </c>
      <c r="N1399" s="1" t="s">
        <v>13216</v>
      </c>
      <c r="O1399" s="4" t="s">
        <v>13217</v>
      </c>
      <c r="P1399" s="4" t="s">
        <v>13218</v>
      </c>
    </row>
    <row r="1400">
      <c r="A1400" s="1" t="s">
        <v>13219</v>
      </c>
      <c r="B1400" s="1" t="s">
        <v>13220</v>
      </c>
      <c r="C1400" s="1" t="s">
        <v>9126</v>
      </c>
      <c r="D1400" s="1" t="s">
        <v>9622</v>
      </c>
      <c r="E1400" s="1" t="s">
        <v>2187</v>
      </c>
      <c r="F1400" s="2">
        <v>0.45</v>
      </c>
      <c r="G1400" s="1">
        <v>4.3</v>
      </c>
      <c r="H1400" s="1">
        <v>55.0</v>
      </c>
      <c r="I1400" s="1" t="s">
        <v>13221</v>
      </c>
      <c r="J1400" s="1" t="s">
        <v>13222</v>
      </c>
      <c r="K1400" s="1" t="s">
        <v>13223</v>
      </c>
      <c r="L1400" s="1" t="s">
        <v>13224</v>
      </c>
      <c r="M1400" s="1" t="s">
        <v>13225</v>
      </c>
      <c r="N1400" s="1" t="s">
        <v>13226</v>
      </c>
      <c r="O1400" s="4" t="s">
        <v>13227</v>
      </c>
      <c r="P1400" s="4" t="s">
        <v>13228</v>
      </c>
    </row>
    <row r="1401">
      <c r="A1401" s="1" t="s">
        <v>13229</v>
      </c>
      <c r="B1401" s="1" t="s">
        <v>13230</v>
      </c>
      <c r="C1401" s="1" t="s">
        <v>13231</v>
      </c>
      <c r="D1401" s="1" t="s">
        <v>20</v>
      </c>
      <c r="E1401" s="1" t="s">
        <v>1351</v>
      </c>
      <c r="F1401" s="2">
        <v>0.27</v>
      </c>
      <c r="G1401" s="1">
        <v>4.5</v>
      </c>
      <c r="H1401" s="3">
        <v>1065.0</v>
      </c>
      <c r="I1401" s="1" t="s">
        <v>13232</v>
      </c>
      <c r="J1401" s="1" t="s">
        <v>13233</v>
      </c>
      <c r="K1401" s="1" t="s">
        <v>13234</v>
      </c>
      <c r="L1401" s="1" t="s">
        <v>13235</v>
      </c>
      <c r="M1401" s="1" t="s">
        <v>13236</v>
      </c>
      <c r="N1401" s="1" t="s">
        <v>13237</v>
      </c>
      <c r="O1401" s="4" t="s">
        <v>13238</v>
      </c>
      <c r="P1401" s="4" t="s">
        <v>13239</v>
      </c>
    </row>
    <row r="1402">
      <c r="A1402" s="1" t="s">
        <v>13240</v>
      </c>
      <c r="B1402" s="1" t="s">
        <v>13241</v>
      </c>
      <c r="C1402" s="1" t="s">
        <v>9686</v>
      </c>
      <c r="D1402" s="1" t="s">
        <v>13242</v>
      </c>
      <c r="E1402" s="1" t="s">
        <v>12065</v>
      </c>
      <c r="F1402" s="2">
        <v>0.26</v>
      </c>
      <c r="G1402" s="1">
        <v>4.0</v>
      </c>
      <c r="H1402" s="3">
        <v>2377.0</v>
      </c>
      <c r="I1402" s="1" t="s">
        <v>13243</v>
      </c>
      <c r="J1402" s="1" t="s">
        <v>13244</v>
      </c>
      <c r="K1402" s="1" t="s">
        <v>13245</v>
      </c>
      <c r="L1402" s="1" t="s">
        <v>13246</v>
      </c>
      <c r="M1402" s="1" t="s">
        <v>13247</v>
      </c>
      <c r="N1402" s="1" t="s">
        <v>13248</v>
      </c>
      <c r="O1402" s="4" t="s">
        <v>13249</v>
      </c>
      <c r="P1402" s="4" t="s">
        <v>13250</v>
      </c>
    </row>
    <row r="1403">
      <c r="A1403" s="1" t="s">
        <v>13251</v>
      </c>
      <c r="B1403" s="1" t="s">
        <v>13252</v>
      </c>
      <c r="C1403" s="1" t="s">
        <v>9375</v>
      </c>
      <c r="D1403" s="1" t="s">
        <v>9847</v>
      </c>
      <c r="E1403" s="1" t="s">
        <v>6254</v>
      </c>
      <c r="F1403" s="2">
        <v>0.48</v>
      </c>
      <c r="G1403" s="1">
        <v>3.9</v>
      </c>
      <c r="H1403" s="3">
        <v>2569.0</v>
      </c>
      <c r="I1403" s="1" t="s">
        <v>13253</v>
      </c>
      <c r="J1403" s="1" t="s">
        <v>13254</v>
      </c>
      <c r="K1403" s="1" t="s">
        <v>13255</v>
      </c>
      <c r="L1403" s="1" t="s">
        <v>13256</v>
      </c>
      <c r="M1403" s="1" t="s">
        <v>13257</v>
      </c>
      <c r="N1403" s="1" t="s">
        <v>13258</v>
      </c>
      <c r="O1403" s="4" t="s">
        <v>13259</v>
      </c>
      <c r="P1403" s="4" t="s">
        <v>13260</v>
      </c>
    </row>
    <row r="1404">
      <c r="A1404" s="1" t="s">
        <v>13261</v>
      </c>
      <c r="B1404" s="1" t="s">
        <v>13262</v>
      </c>
      <c r="C1404" s="1" t="s">
        <v>9686</v>
      </c>
      <c r="D1404" s="1" t="s">
        <v>547</v>
      </c>
      <c r="E1404" s="1" t="s">
        <v>6706</v>
      </c>
      <c r="F1404" s="2">
        <v>0.33</v>
      </c>
      <c r="G1404" s="1">
        <v>4.2</v>
      </c>
      <c r="H1404" s="3">
        <v>5967.0</v>
      </c>
      <c r="I1404" s="1" t="s">
        <v>13263</v>
      </c>
      <c r="J1404" s="1" t="s">
        <v>13264</v>
      </c>
      <c r="K1404" s="1" t="s">
        <v>13265</v>
      </c>
      <c r="L1404" s="1" t="s">
        <v>13266</v>
      </c>
      <c r="M1404" s="1" t="s">
        <v>13267</v>
      </c>
      <c r="N1404" s="1" t="s">
        <v>13268</v>
      </c>
      <c r="O1404" s="4" t="s">
        <v>13269</v>
      </c>
      <c r="P1404" s="4" t="s">
        <v>13270</v>
      </c>
    </row>
    <row r="1405">
      <c r="A1405" s="1" t="s">
        <v>13271</v>
      </c>
      <c r="B1405" s="1" t="s">
        <v>13272</v>
      </c>
      <c r="C1405" s="1" t="s">
        <v>9126</v>
      </c>
      <c r="D1405" s="1" t="s">
        <v>13273</v>
      </c>
      <c r="E1405" s="1" t="s">
        <v>9760</v>
      </c>
      <c r="F1405" s="2">
        <v>0.54</v>
      </c>
      <c r="G1405" s="1">
        <v>4.1</v>
      </c>
      <c r="H1405" s="3">
        <v>1776.0</v>
      </c>
      <c r="I1405" s="1" t="s">
        <v>13274</v>
      </c>
      <c r="J1405" s="1" t="s">
        <v>13275</v>
      </c>
      <c r="K1405" s="1" t="s">
        <v>13276</v>
      </c>
      <c r="L1405" s="1" t="s">
        <v>13277</v>
      </c>
      <c r="M1405" s="1" t="s">
        <v>13278</v>
      </c>
      <c r="N1405" s="1" t="s">
        <v>13279</v>
      </c>
      <c r="O1405" s="4" t="s">
        <v>13280</v>
      </c>
      <c r="P1405" s="4" t="s">
        <v>13281</v>
      </c>
    </row>
    <row r="1406">
      <c r="A1406" s="1" t="s">
        <v>13282</v>
      </c>
      <c r="B1406" s="1" t="s">
        <v>13283</v>
      </c>
      <c r="C1406" s="1" t="s">
        <v>9553</v>
      </c>
      <c r="D1406" s="1" t="s">
        <v>11846</v>
      </c>
      <c r="E1406" s="1" t="s">
        <v>11726</v>
      </c>
      <c r="F1406" s="2">
        <v>0.3</v>
      </c>
      <c r="G1406" s="1">
        <v>3.7</v>
      </c>
      <c r="H1406" s="3">
        <v>4200.0</v>
      </c>
      <c r="I1406" s="1" t="s">
        <v>13284</v>
      </c>
      <c r="J1406" s="1" t="s">
        <v>13285</v>
      </c>
      <c r="K1406" s="1" t="s">
        <v>13286</v>
      </c>
      <c r="L1406" s="1" t="s">
        <v>13287</v>
      </c>
      <c r="M1406" s="1" t="s">
        <v>13288</v>
      </c>
      <c r="N1406" s="1" t="s">
        <v>13289</v>
      </c>
      <c r="O1406" s="4" t="s">
        <v>13290</v>
      </c>
      <c r="P1406" s="4" t="s">
        <v>13291</v>
      </c>
    </row>
    <row r="1407">
      <c r="A1407" s="1" t="s">
        <v>13292</v>
      </c>
      <c r="B1407" s="1" t="s">
        <v>13293</v>
      </c>
      <c r="C1407" s="1" t="s">
        <v>10031</v>
      </c>
      <c r="D1407" s="1" t="s">
        <v>13294</v>
      </c>
      <c r="E1407" s="1" t="s">
        <v>2630</v>
      </c>
      <c r="F1407" s="2">
        <v>0.46</v>
      </c>
      <c r="G1407" s="1">
        <v>4.1</v>
      </c>
      <c r="H1407" s="1">
        <v>297.0</v>
      </c>
      <c r="I1407" s="1" t="s">
        <v>13295</v>
      </c>
      <c r="J1407" s="1" t="s">
        <v>13296</v>
      </c>
      <c r="K1407" s="1" t="s">
        <v>13297</v>
      </c>
      <c r="L1407" s="1" t="s">
        <v>13298</v>
      </c>
      <c r="M1407" s="1" t="s">
        <v>13299</v>
      </c>
      <c r="N1407" s="1" t="s">
        <v>13300</v>
      </c>
      <c r="O1407" s="4" t="s">
        <v>13301</v>
      </c>
      <c r="P1407" s="4" t="s">
        <v>13302</v>
      </c>
    </row>
    <row r="1408">
      <c r="A1408" s="1" t="s">
        <v>13303</v>
      </c>
      <c r="B1408" s="1" t="s">
        <v>13304</v>
      </c>
      <c r="C1408" s="1" t="s">
        <v>9364</v>
      </c>
      <c r="D1408" s="1" t="s">
        <v>547</v>
      </c>
      <c r="E1408" s="1" t="s">
        <v>43</v>
      </c>
      <c r="F1408" s="2">
        <v>0.37</v>
      </c>
      <c r="G1408" s="1">
        <v>4.2</v>
      </c>
      <c r="H1408" s="3">
        <v>3858.0</v>
      </c>
      <c r="I1408" s="1" t="s">
        <v>13305</v>
      </c>
      <c r="J1408" s="1" t="s">
        <v>13306</v>
      </c>
      <c r="K1408" s="1" t="s">
        <v>13307</v>
      </c>
      <c r="L1408" s="1" t="s">
        <v>13308</v>
      </c>
      <c r="M1408" s="1" t="s">
        <v>13309</v>
      </c>
      <c r="N1408" s="1" t="s">
        <v>13310</v>
      </c>
      <c r="O1408" s="4" t="s">
        <v>13311</v>
      </c>
      <c r="P1408" s="4" t="s">
        <v>13312</v>
      </c>
    </row>
    <row r="1409">
      <c r="A1409" s="1" t="s">
        <v>13313</v>
      </c>
      <c r="B1409" s="1" t="s">
        <v>13314</v>
      </c>
      <c r="C1409" s="1" t="s">
        <v>11878</v>
      </c>
      <c r="D1409" s="1" t="s">
        <v>13315</v>
      </c>
      <c r="E1409" s="1" t="s">
        <v>7268</v>
      </c>
      <c r="F1409" s="2">
        <v>0.43</v>
      </c>
      <c r="G1409" s="1">
        <v>4.3</v>
      </c>
      <c r="H1409" s="1">
        <v>168.0</v>
      </c>
      <c r="I1409" s="1" t="s">
        <v>13316</v>
      </c>
      <c r="J1409" s="1" t="s">
        <v>13317</v>
      </c>
      <c r="K1409" s="1" t="s">
        <v>13318</v>
      </c>
      <c r="L1409" s="1" t="s">
        <v>13319</v>
      </c>
      <c r="M1409" s="1" t="s">
        <v>13320</v>
      </c>
      <c r="N1409" s="1" t="s">
        <v>13321</v>
      </c>
      <c r="O1409" s="4" t="s">
        <v>13322</v>
      </c>
      <c r="P1409" s="4" t="s">
        <v>13323</v>
      </c>
    </row>
    <row r="1410">
      <c r="A1410" s="1" t="s">
        <v>13324</v>
      </c>
      <c r="B1410" s="1" t="s">
        <v>13325</v>
      </c>
      <c r="C1410" s="1" t="s">
        <v>9162</v>
      </c>
      <c r="D1410" s="1" t="s">
        <v>356</v>
      </c>
      <c r="E1410" s="1" t="s">
        <v>142</v>
      </c>
      <c r="F1410" s="2">
        <v>0.78</v>
      </c>
      <c r="G1410" s="1">
        <v>3.6</v>
      </c>
      <c r="H1410" s="1">
        <v>101.0</v>
      </c>
      <c r="I1410" s="1" t="s">
        <v>13326</v>
      </c>
      <c r="J1410" s="1" t="s">
        <v>13327</v>
      </c>
      <c r="K1410" s="1" t="s">
        <v>13328</v>
      </c>
      <c r="L1410" s="1" t="s">
        <v>13329</v>
      </c>
      <c r="M1410" s="1" t="s">
        <v>13330</v>
      </c>
      <c r="N1410" s="1" t="s">
        <v>13331</v>
      </c>
      <c r="O1410" s="4" t="s">
        <v>13332</v>
      </c>
      <c r="P1410" s="4" t="s">
        <v>13333</v>
      </c>
    </row>
    <row r="1411">
      <c r="A1411" s="1" t="s">
        <v>13334</v>
      </c>
      <c r="B1411" s="1" t="s">
        <v>13335</v>
      </c>
      <c r="C1411" s="1" t="s">
        <v>12977</v>
      </c>
      <c r="D1411" s="1" t="s">
        <v>77</v>
      </c>
      <c r="E1411" s="1" t="s">
        <v>8509</v>
      </c>
      <c r="F1411" s="2">
        <v>0.5</v>
      </c>
      <c r="G1411" s="1">
        <v>4.1</v>
      </c>
      <c r="H1411" s="3">
        <v>4074.0</v>
      </c>
      <c r="I1411" s="1" t="s">
        <v>13336</v>
      </c>
      <c r="J1411" s="1" t="s">
        <v>13337</v>
      </c>
      <c r="K1411" s="1" t="s">
        <v>13338</v>
      </c>
      <c r="L1411" s="1" t="s">
        <v>13339</v>
      </c>
      <c r="M1411" s="1" t="s">
        <v>13340</v>
      </c>
      <c r="N1411" s="1" t="s">
        <v>13341</v>
      </c>
      <c r="O1411" s="4" t="s">
        <v>13342</v>
      </c>
      <c r="P1411" s="4" t="s">
        <v>13343</v>
      </c>
    </row>
    <row r="1412">
      <c r="A1412" s="1" t="s">
        <v>13344</v>
      </c>
      <c r="B1412" s="1" t="s">
        <v>13345</v>
      </c>
      <c r="C1412" s="1" t="s">
        <v>9305</v>
      </c>
      <c r="D1412" s="1" t="s">
        <v>7847</v>
      </c>
      <c r="E1412" s="1" t="s">
        <v>13346</v>
      </c>
      <c r="F1412" s="2">
        <v>0.24</v>
      </c>
      <c r="G1412" s="1">
        <v>4.5</v>
      </c>
      <c r="H1412" s="3">
        <v>1408.0</v>
      </c>
      <c r="I1412" s="1" t="s">
        <v>13347</v>
      </c>
      <c r="J1412" s="1" t="s">
        <v>13348</v>
      </c>
      <c r="K1412" s="1" t="s">
        <v>13349</v>
      </c>
      <c r="L1412" s="1" t="s">
        <v>13350</v>
      </c>
      <c r="M1412" s="1" t="s">
        <v>13351</v>
      </c>
      <c r="N1412" s="1" t="s">
        <v>13352</v>
      </c>
      <c r="O1412" s="4" t="s">
        <v>13353</v>
      </c>
      <c r="P1412" s="4" t="s">
        <v>13354</v>
      </c>
    </row>
    <row r="1413">
      <c r="A1413" s="1" t="s">
        <v>13355</v>
      </c>
      <c r="B1413" s="1" t="s">
        <v>13356</v>
      </c>
      <c r="C1413" s="1" t="s">
        <v>9173</v>
      </c>
      <c r="D1413" s="1" t="s">
        <v>1825</v>
      </c>
      <c r="E1413" s="1" t="s">
        <v>367</v>
      </c>
      <c r="F1413" s="2">
        <v>0.03</v>
      </c>
      <c r="G1413" s="1">
        <v>4.2</v>
      </c>
      <c r="H1413" s="3">
        <v>3739.0</v>
      </c>
      <c r="I1413" s="1" t="s">
        <v>13357</v>
      </c>
      <c r="J1413" s="1" t="s">
        <v>13358</v>
      </c>
      <c r="K1413" s="1" t="s">
        <v>13359</v>
      </c>
      <c r="L1413" s="1" t="s">
        <v>13360</v>
      </c>
      <c r="M1413" s="1" t="s">
        <v>13361</v>
      </c>
      <c r="N1413" s="1" t="s">
        <v>13362</v>
      </c>
      <c r="O1413" s="4" t="s">
        <v>13363</v>
      </c>
      <c r="P1413" s="4" t="s">
        <v>13364</v>
      </c>
    </row>
    <row r="1414">
      <c r="A1414" s="1" t="s">
        <v>13365</v>
      </c>
      <c r="B1414" s="1" t="s">
        <v>13366</v>
      </c>
      <c r="C1414" s="1" t="s">
        <v>10791</v>
      </c>
      <c r="D1414" s="1" t="s">
        <v>12739</v>
      </c>
      <c r="E1414" s="1" t="s">
        <v>13367</v>
      </c>
      <c r="F1414" s="2">
        <v>0.33</v>
      </c>
      <c r="G1414" s="1">
        <v>4.3</v>
      </c>
      <c r="H1414" s="3">
        <v>5891.0</v>
      </c>
      <c r="I1414" s="1" t="s">
        <v>13368</v>
      </c>
      <c r="J1414" s="1" t="s">
        <v>13369</v>
      </c>
      <c r="K1414" s="1" t="s">
        <v>13370</v>
      </c>
      <c r="L1414" s="1" t="s">
        <v>13371</v>
      </c>
      <c r="M1414" s="1" t="s">
        <v>13372</v>
      </c>
      <c r="N1414" s="1" t="s">
        <v>13373</v>
      </c>
      <c r="O1414" s="4" t="s">
        <v>13374</v>
      </c>
      <c r="P1414" s="4" t="s">
        <v>13375</v>
      </c>
    </row>
    <row r="1415">
      <c r="A1415" s="1" t="s">
        <v>13376</v>
      </c>
      <c r="B1415" s="1" t="s">
        <v>13377</v>
      </c>
      <c r="C1415" s="1" t="s">
        <v>9305</v>
      </c>
      <c r="D1415" s="1" t="s">
        <v>13378</v>
      </c>
      <c r="E1415" s="1" t="s">
        <v>3590</v>
      </c>
      <c r="F1415" s="2">
        <v>0.49</v>
      </c>
      <c r="G1415" s="1">
        <v>4.0</v>
      </c>
      <c r="H1415" s="1">
        <v>777.0</v>
      </c>
      <c r="I1415" s="1" t="s">
        <v>13379</v>
      </c>
      <c r="J1415" s="1" t="s">
        <v>13380</v>
      </c>
      <c r="K1415" s="1" t="s">
        <v>13381</v>
      </c>
      <c r="L1415" s="1" t="s">
        <v>13382</v>
      </c>
      <c r="M1415" s="1" t="s">
        <v>13383</v>
      </c>
      <c r="N1415" s="1" t="s">
        <v>13384</v>
      </c>
      <c r="O1415" s="4" t="s">
        <v>13385</v>
      </c>
      <c r="P1415" s="4" t="s">
        <v>13386</v>
      </c>
    </row>
    <row r="1416">
      <c r="A1416" s="1" t="s">
        <v>13387</v>
      </c>
      <c r="B1416" s="1" t="s">
        <v>13388</v>
      </c>
      <c r="C1416" s="1" t="s">
        <v>9282</v>
      </c>
      <c r="D1416" s="1" t="s">
        <v>9509</v>
      </c>
      <c r="E1416" s="1" t="s">
        <v>4773</v>
      </c>
      <c r="F1416" s="2">
        <v>0.27</v>
      </c>
      <c r="G1416" s="1">
        <v>4.2</v>
      </c>
      <c r="H1416" s="3">
        <v>14160.0</v>
      </c>
      <c r="I1416" s="1" t="s">
        <v>13389</v>
      </c>
      <c r="J1416" s="1" t="s">
        <v>13390</v>
      </c>
      <c r="K1416" s="1" t="s">
        <v>13391</v>
      </c>
      <c r="L1416" s="1" t="s">
        <v>13392</v>
      </c>
      <c r="M1416" s="1" t="s">
        <v>13393</v>
      </c>
      <c r="N1416" s="1" t="s">
        <v>13394</v>
      </c>
      <c r="O1416" s="4" t="s">
        <v>13395</v>
      </c>
      <c r="P1416" s="4" t="s">
        <v>13396</v>
      </c>
    </row>
    <row r="1417">
      <c r="A1417" s="1" t="s">
        <v>13397</v>
      </c>
      <c r="B1417" s="1" t="s">
        <v>13398</v>
      </c>
      <c r="C1417" s="1" t="s">
        <v>9238</v>
      </c>
      <c r="D1417" s="1" t="s">
        <v>13399</v>
      </c>
      <c r="E1417" s="1" t="s">
        <v>9600</v>
      </c>
      <c r="F1417" s="2">
        <v>0.4</v>
      </c>
      <c r="G1417" s="1">
        <v>4.2</v>
      </c>
      <c r="H1417" s="3">
        <v>6919.0</v>
      </c>
      <c r="I1417" s="1" t="s">
        <v>13400</v>
      </c>
      <c r="J1417" s="1" t="s">
        <v>13401</v>
      </c>
      <c r="K1417" s="1" t="s">
        <v>13402</v>
      </c>
      <c r="L1417" s="1" t="s">
        <v>13403</v>
      </c>
      <c r="M1417" s="1" t="s">
        <v>13404</v>
      </c>
      <c r="N1417" s="1" t="s">
        <v>13405</v>
      </c>
      <c r="O1417" s="4" t="s">
        <v>13406</v>
      </c>
      <c r="P1417" s="4" t="s">
        <v>13407</v>
      </c>
    </row>
    <row r="1418">
      <c r="A1418" s="1" t="s">
        <v>13408</v>
      </c>
      <c r="B1418" s="1" t="s">
        <v>13409</v>
      </c>
      <c r="C1418" s="1" t="s">
        <v>10791</v>
      </c>
      <c r="D1418" s="1" t="s">
        <v>2220</v>
      </c>
      <c r="E1418" s="1" t="s">
        <v>196</v>
      </c>
      <c r="F1418" s="2">
        <v>0.8</v>
      </c>
      <c r="G1418" s="1">
        <v>4.5</v>
      </c>
      <c r="H1418" s="1">
        <v>287.0</v>
      </c>
      <c r="I1418" s="1" t="s">
        <v>13410</v>
      </c>
      <c r="J1418" s="1" t="s">
        <v>13411</v>
      </c>
      <c r="K1418" s="1" t="s">
        <v>13412</v>
      </c>
      <c r="L1418" s="1" t="s">
        <v>13413</v>
      </c>
      <c r="M1418" s="1" t="s">
        <v>13414</v>
      </c>
      <c r="N1418" s="1" t="s">
        <v>13415</v>
      </c>
      <c r="O1418" s="4" t="s">
        <v>13416</v>
      </c>
      <c r="P1418" s="4" t="s">
        <v>13417</v>
      </c>
    </row>
    <row r="1419">
      <c r="A1419" s="1" t="s">
        <v>13418</v>
      </c>
      <c r="B1419" s="1" t="s">
        <v>13419</v>
      </c>
      <c r="C1419" s="1" t="s">
        <v>9495</v>
      </c>
      <c r="D1419" s="1" t="s">
        <v>13420</v>
      </c>
      <c r="E1419" s="1" t="s">
        <v>142</v>
      </c>
      <c r="F1419" s="2">
        <v>0.51</v>
      </c>
      <c r="G1419" s="1">
        <v>3.8</v>
      </c>
      <c r="H1419" s="1">
        <v>287.0</v>
      </c>
      <c r="I1419" s="1" t="s">
        <v>13421</v>
      </c>
      <c r="J1419" s="1" t="s">
        <v>13422</v>
      </c>
      <c r="K1419" s="1" t="s">
        <v>13423</v>
      </c>
      <c r="L1419" s="1" t="s">
        <v>13424</v>
      </c>
      <c r="M1419" s="1" t="s">
        <v>13425</v>
      </c>
      <c r="N1419" s="1" t="s">
        <v>13426</v>
      </c>
      <c r="O1419" s="4" t="s">
        <v>13427</v>
      </c>
      <c r="P1419" s="4" t="s">
        <v>13428</v>
      </c>
    </row>
    <row r="1420">
      <c r="A1420" s="1" t="s">
        <v>13429</v>
      </c>
      <c r="B1420" s="1" t="s">
        <v>13430</v>
      </c>
      <c r="C1420" s="1" t="s">
        <v>13431</v>
      </c>
      <c r="D1420" s="1" t="s">
        <v>324</v>
      </c>
      <c r="E1420" s="1" t="s">
        <v>730</v>
      </c>
      <c r="F1420" s="2">
        <v>0.33</v>
      </c>
      <c r="G1420" s="1">
        <v>4.4</v>
      </c>
      <c r="H1420" s="1">
        <v>388.0</v>
      </c>
      <c r="I1420" s="1" t="s">
        <v>13432</v>
      </c>
      <c r="J1420" s="1" t="s">
        <v>13433</v>
      </c>
      <c r="K1420" s="1" t="s">
        <v>13434</v>
      </c>
      <c r="L1420" s="1" t="s">
        <v>13435</v>
      </c>
      <c r="M1420" s="1" t="s">
        <v>13436</v>
      </c>
      <c r="N1420" s="1" t="s">
        <v>13437</v>
      </c>
      <c r="O1420" s="4" t="s">
        <v>13438</v>
      </c>
      <c r="P1420" s="4" t="s">
        <v>13439</v>
      </c>
    </row>
    <row r="1421">
      <c r="A1421" s="1" t="s">
        <v>13440</v>
      </c>
      <c r="B1421" s="1" t="s">
        <v>13441</v>
      </c>
      <c r="C1421" s="1" t="s">
        <v>9655</v>
      </c>
      <c r="D1421" s="1" t="s">
        <v>13442</v>
      </c>
      <c r="E1421" s="1" t="s">
        <v>6159</v>
      </c>
      <c r="F1421" s="2">
        <v>0.35</v>
      </c>
      <c r="G1421" s="1">
        <v>4.1</v>
      </c>
      <c r="H1421" s="1">
        <v>827.0</v>
      </c>
      <c r="I1421" s="1" t="s">
        <v>13443</v>
      </c>
      <c r="J1421" s="1" t="s">
        <v>13444</v>
      </c>
      <c r="K1421" s="1" t="s">
        <v>13445</v>
      </c>
      <c r="L1421" s="1" t="s">
        <v>13446</v>
      </c>
      <c r="M1421" s="1" t="s">
        <v>13447</v>
      </c>
      <c r="N1421" s="1" t="s">
        <v>13448</v>
      </c>
      <c r="O1421" s="4" t="s">
        <v>13449</v>
      </c>
      <c r="P1421" s="4" t="s">
        <v>13450</v>
      </c>
    </row>
    <row r="1422">
      <c r="A1422" s="1" t="s">
        <v>13451</v>
      </c>
      <c r="B1422" s="1" t="s">
        <v>13452</v>
      </c>
      <c r="C1422" s="1" t="s">
        <v>12977</v>
      </c>
      <c r="D1422" s="1" t="s">
        <v>13453</v>
      </c>
      <c r="E1422" s="1" t="s">
        <v>7450</v>
      </c>
      <c r="F1422" s="2">
        <v>0.59</v>
      </c>
      <c r="G1422" s="1">
        <v>4.2</v>
      </c>
      <c r="H1422" s="3">
        <v>4971.0</v>
      </c>
      <c r="I1422" s="1" t="s">
        <v>13454</v>
      </c>
      <c r="J1422" s="1" t="s">
        <v>13455</v>
      </c>
      <c r="K1422" s="1" t="s">
        <v>13456</v>
      </c>
      <c r="L1422" s="1" t="s">
        <v>13457</v>
      </c>
      <c r="M1422" s="1" t="s">
        <v>13458</v>
      </c>
      <c r="N1422" s="1" t="s">
        <v>13459</v>
      </c>
      <c r="O1422" s="4" t="s">
        <v>13460</v>
      </c>
      <c r="P1422" s="4" t="s">
        <v>13461</v>
      </c>
    </row>
    <row r="1423">
      <c r="A1423" s="1" t="s">
        <v>13462</v>
      </c>
      <c r="B1423" s="1" t="s">
        <v>13463</v>
      </c>
      <c r="C1423" s="1" t="s">
        <v>9162</v>
      </c>
      <c r="D1423" s="1" t="s">
        <v>13464</v>
      </c>
      <c r="E1423" s="1" t="s">
        <v>114</v>
      </c>
      <c r="F1423" s="2">
        <v>0.55</v>
      </c>
      <c r="G1423" s="1">
        <v>4.3</v>
      </c>
      <c r="H1423" s="1">
        <v>229.0</v>
      </c>
      <c r="I1423" s="1" t="s">
        <v>13465</v>
      </c>
      <c r="J1423" s="1" t="s">
        <v>13466</v>
      </c>
      <c r="K1423" s="1" t="s">
        <v>13467</v>
      </c>
      <c r="L1423" s="1" t="s">
        <v>13468</v>
      </c>
      <c r="M1423" s="1" t="s">
        <v>13469</v>
      </c>
      <c r="N1423" s="1" t="s">
        <v>13470</v>
      </c>
      <c r="O1423" s="4" t="s">
        <v>13471</v>
      </c>
      <c r="P1423" s="4" t="s">
        <v>13472</v>
      </c>
    </row>
    <row r="1424">
      <c r="A1424" s="1" t="s">
        <v>13473</v>
      </c>
      <c r="B1424" s="1" t="s">
        <v>13474</v>
      </c>
      <c r="C1424" s="1" t="s">
        <v>13475</v>
      </c>
      <c r="D1424" s="1" t="s">
        <v>55</v>
      </c>
      <c r="E1424" s="1" t="s">
        <v>11276</v>
      </c>
      <c r="F1424" s="2">
        <v>0.59</v>
      </c>
      <c r="G1424" s="1">
        <v>4.1</v>
      </c>
      <c r="H1424" s="3">
        <v>3524.0</v>
      </c>
      <c r="I1424" s="1" t="s">
        <v>13476</v>
      </c>
      <c r="J1424" s="1" t="s">
        <v>13477</v>
      </c>
      <c r="K1424" s="1" t="s">
        <v>13478</v>
      </c>
      <c r="L1424" s="1" t="s">
        <v>13479</v>
      </c>
      <c r="M1424" s="1" t="s">
        <v>13480</v>
      </c>
      <c r="N1424" s="1" t="s">
        <v>13481</v>
      </c>
      <c r="O1424" s="4" t="s">
        <v>13482</v>
      </c>
      <c r="P1424" s="4" t="s">
        <v>13483</v>
      </c>
    </row>
    <row r="1425">
      <c r="A1425" s="1" t="s">
        <v>13484</v>
      </c>
      <c r="B1425" s="1" t="s">
        <v>13485</v>
      </c>
      <c r="C1425" s="1" t="s">
        <v>9238</v>
      </c>
      <c r="D1425" s="1" t="s">
        <v>13486</v>
      </c>
      <c r="E1425" s="1" t="s">
        <v>13487</v>
      </c>
      <c r="F1425" s="2">
        <v>0.59</v>
      </c>
      <c r="G1425" s="1">
        <v>4.2</v>
      </c>
      <c r="H1425" s="1">
        <v>156.0</v>
      </c>
      <c r="I1425" s="1" t="s">
        <v>13488</v>
      </c>
      <c r="J1425" s="1" t="s">
        <v>13489</v>
      </c>
      <c r="K1425" s="1" t="s">
        <v>13490</v>
      </c>
      <c r="L1425" s="1" t="s">
        <v>13491</v>
      </c>
      <c r="M1425" s="1" t="s">
        <v>13492</v>
      </c>
      <c r="N1425" s="1" t="s">
        <v>13493</v>
      </c>
      <c r="O1425" s="4" t="s">
        <v>13494</v>
      </c>
      <c r="P1425" s="4" t="s">
        <v>13495</v>
      </c>
    </row>
    <row r="1426">
      <c r="A1426" s="1" t="s">
        <v>13496</v>
      </c>
      <c r="B1426" s="1" t="s">
        <v>13497</v>
      </c>
      <c r="C1426" s="1" t="s">
        <v>10297</v>
      </c>
      <c r="D1426" s="1" t="s">
        <v>13498</v>
      </c>
      <c r="E1426" s="1" t="s">
        <v>10949</v>
      </c>
      <c r="F1426" s="2">
        <v>0.11</v>
      </c>
      <c r="G1426" s="1">
        <v>4.1</v>
      </c>
      <c r="H1426" s="1">
        <v>490.0</v>
      </c>
      <c r="I1426" s="1" t="s">
        <v>13499</v>
      </c>
      <c r="J1426" s="1" t="s">
        <v>13500</v>
      </c>
      <c r="K1426" s="1" t="s">
        <v>13501</v>
      </c>
      <c r="L1426" s="1" t="s">
        <v>13502</v>
      </c>
      <c r="M1426" s="1" t="s">
        <v>13503</v>
      </c>
      <c r="N1426" s="1" t="s">
        <v>13504</v>
      </c>
      <c r="O1426" s="4" t="s">
        <v>13505</v>
      </c>
      <c r="P1426" s="4" t="s">
        <v>13506</v>
      </c>
    </row>
    <row r="1427">
      <c r="A1427" s="1" t="s">
        <v>13507</v>
      </c>
      <c r="B1427" s="1" t="s">
        <v>13508</v>
      </c>
      <c r="C1427" s="1" t="s">
        <v>9162</v>
      </c>
      <c r="D1427" s="1" t="s">
        <v>3493</v>
      </c>
      <c r="E1427" s="1" t="s">
        <v>378</v>
      </c>
      <c r="F1427" s="2">
        <v>0.38</v>
      </c>
      <c r="G1427" s="1">
        <v>3.9</v>
      </c>
      <c r="H1427" s="1">
        <v>82.0</v>
      </c>
      <c r="I1427" s="1" t="s">
        <v>13509</v>
      </c>
      <c r="J1427" s="1" t="s">
        <v>13510</v>
      </c>
      <c r="K1427" s="1" t="s">
        <v>13511</v>
      </c>
      <c r="L1427" s="1" t="s">
        <v>13512</v>
      </c>
      <c r="M1427" s="1" t="s">
        <v>13513</v>
      </c>
      <c r="N1427" s="1" t="s">
        <v>13514</v>
      </c>
      <c r="O1427" s="4" t="s">
        <v>13515</v>
      </c>
      <c r="P1427" s="4" t="s">
        <v>13516</v>
      </c>
    </row>
    <row r="1428">
      <c r="A1428" s="1" t="s">
        <v>13517</v>
      </c>
      <c r="B1428" s="1" t="s">
        <v>13518</v>
      </c>
      <c r="C1428" s="1" t="s">
        <v>9126</v>
      </c>
      <c r="D1428" s="1" t="s">
        <v>9541</v>
      </c>
      <c r="E1428" s="1" t="s">
        <v>10737</v>
      </c>
      <c r="F1428" s="2">
        <v>0.59</v>
      </c>
      <c r="G1428" s="1">
        <v>3.9</v>
      </c>
      <c r="H1428" s="1">
        <v>710.0</v>
      </c>
      <c r="I1428" s="1" t="s">
        <v>13519</v>
      </c>
      <c r="J1428" s="1" t="s">
        <v>13520</v>
      </c>
      <c r="K1428" s="1" t="s">
        <v>13521</v>
      </c>
      <c r="L1428" s="1" t="s">
        <v>13522</v>
      </c>
      <c r="M1428" s="1" t="s">
        <v>13523</v>
      </c>
      <c r="N1428" s="1" t="s">
        <v>13524</v>
      </c>
      <c r="O1428" s="4" t="s">
        <v>13525</v>
      </c>
      <c r="P1428" s="4" t="s">
        <v>13526</v>
      </c>
    </row>
    <row r="1429">
      <c r="A1429" s="1" t="s">
        <v>13527</v>
      </c>
      <c r="B1429" s="1" t="s">
        <v>13528</v>
      </c>
      <c r="C1429" s="1" t="s">
        <v>9305</v>
      </c>
      <c r="D1429" s="1" t="s">
        <v>547</v>
      </c>
      <c r="E1429" s="1" t="s">
        <v>4762</v>
      </c>
      <c r="F1429" s="2">
        <v>0.6</v>
      </c>
      <c r="G1429" s="1">
        <v>3.8</v>
      </c>
      <c r="H1429" s="1">
        <v>133.0</v>
      </c>
      <c r="I1429" s="1" t="s">
        <v>13529</v>
      </c>
      <c r="J1429" s="1" t="s">
        <v>13530</v>
      </c>
      <c r="K1429" s="1" t="s">
        <v>13531</v>
      </c>
      <c r="L1429" s="1" t="s">
        <v>13532</v>
      </c>
      <c r="M1429" s="1" t="s">
        <v>13533</v>
      </c>
      <c r="N1429" s="1" t="s">
        <v>13534</v>
      </c>
      <c r="O1429" s="4" t="s">
        <v>13535</v>
      </c>
      <c r="P1429" s="4" t="s">
        <v>13536</v>
      </c>
    </row>
    <row r="1430">
      <c r="A1430" s="1" t="s">
        <v>13537</v>
      </c>
      <c r="B1430" s="1" t="s">
        <v>13538</v>
      </c>
      <c r="C1430" s="1" t="s">
        <v>9305</v>
      </c>
      <c r="D1430" s="1" t="s">
        <v>13039</v>
      </c>
      <c r="E1430" s="1" t="s">
        <v>13539</v>
      </c>
      <c r="F1430" s="2">
        <v>0.24</v>
      </c>
      <c r="G1430" s="1">
        <v>4.6</v>
      </c>
      <c r="H1430" s="3">
        <v>2751.0</v>
      </c>
      <c r="I1430" s="1" t="s">
        <v>13540</v>
      </c>
      <c r="J1430" s="1" t="s">
        <v>13541</v>
      </c>
      <c r="K1430" s="1" t="s">
        <v>13542</v>
      </c>
      <c r="L1430" s="1" t="s">
        <v>13543</v>
      </c>
      <c r="M1430" s="1" t="s">
        <v>13544</v>
      </c>
      <c r="N1430" s="1" t="s">
        <v>13545</v>
      </c>
      <c r="O1430" s="4" t="s">
        <v>13546</v>
      </c>
      <c r="P1430" s="4" t="s">
        <v>13547</v>
      </c>
    </row>
    <row r="1431">
      <c r="A1431" s="1" t="s">
        <v>13548</v>
      </c>
      <c r="B1431" s="1" t="s">
        <v>13549</v>
      </c>
      <c r="C1431" s="1" t="s">
        <v>9507</v>
      </c>
      <c r="D1431" s="1" t="s">
        <v>236</v>
      </c>
      <c r="E1431" s="1" t="s">
        <v>4739</v>
      </c>
      <c r="F1431" s="2">
        <v>0.31</v>
      </c>
      <c r="G1431" s="1">
        <v>3.6</v>
      </c>
      <c r="H1431" s="1">
        <v>771.0</v>
      </c>
      <c r="I1431" s="1" t="s">
        <v>13550</v>
      </c>
      <c r="J1431" s="1" t="s">
        <v>13551</v>
      </c>
      <c r="K1431" s="1" t="s">
        <v>13552</v>
      </c>
      <c r="L1431" s="1" t="s">
        <v>13553</v>
      </c>
      <c r="M1431" s="1" t="s">
        <v>13554</v>
      </c>
      <c r="N1431" s="1" t="s">
        <v>13555</v>
      </c>
      <c r="O1431" s="4" t="s">
        <v>13556</v>
      </c>
      <c r="P1431" s="4" t="s">
        <v>13557</v>
      </c>
    </row>
    <row r="1432">
      <c r="A1432" s="1" t="s">
        <v>13558</v>
      </c>
      <c r="B1432" s="1" t="s">
        <v>13559</v>
      </c>
      <c r="C1432" s="1" t="s">
        <v>12228</v>
      </c>
      <c r="D1432" s="1" t="s">
        <v>2558</v>
      </c>
      <c r="E1432" s="1" t="s">
        <v>899</v>
      </c>
      <c r="F1432" s="2">
        <v>0.37</v>
      </c>
      <c r="G1432" s="1">
        <v>4.1</v>
      </c>
      <c r="H1432" s="3">
        <v>2536.0</v>
      </c>
      <c r="I1432" s="1" t="s">
        <v>13560</v>
      </c>
      <c r="J1432" s="1" t="s">
        <v>13561</v>
      </c>
      <c r="K1432" s="1" t="s">
        <v>13562</v>
      </c>
      <c r="L1432" s="1" t="s">
        <v>13563</v>
      </c>
      <c r="M1432" s="1" t="s">
        <v>13564</v>
      </c>
      <c r="N1432" s="1" t="s">
        <v>13565</v>
      </c>
      <c r="O1432" s="4" t="s">
        <v>13566</v>
      </c>
      <c r="P1432" s="4" t="s">
        <v>13567</v>
      </c>
    </row>
    <row r="1433">
      <c r="A1433" s="1" t="s">
        <v>13568</v>
      </c>
      <c r="B1433" s="1" t="s">
        <v>13569</v>
      </c>
      <c r="C1433" s="1" t="s">
        <v>10254</v>
      </c>
      <c r="D1433" s="1" t="s">
        <v>324</v>
      </c>
      <c r="E1433" s="1" t="s">
        <v>13570</v>
      </c>
      <c r="F1433" s="2">
        <v>0.15</v>
      </c>
      <c r="G1433" s="1">
        <v>4.2</v>
      </c>
      <c r="H1433" s="3">
        <v>7801.0</v>
      </c>
      <c r="I1433" s="1" t="s">
        <v>13571</v>
      </c>
      <c r="J1433" s="1" t="s">
        <v>13572</v>
      </c>
      <c r="K1433" s="1" t="s">
        <v>13573</v>
      </c>
      <c r="L1433" s="1" t="s">
        <v>13574</v>
      </c>
      <c r="M1433" s="1" t="s">
        <v>13575</v>
      </c>
      <c r="N1433" s="1" t="s">
        <v>13576</v>
      </c>
      <c r="O1433" s="4" t="s">
        <v>13577</v>
      </c>
      <c r="P1433" s="4" t="s">
        <v>13578</v>
      </c>
    </row>
    <row r="1434">
      <c r="A1434" s="1" t="s">
        <v>13579</v>
      </c>
      <c r="B1434" s="1" t="s">
        <v>13580</v>
      </c>
      <c r="C1434" s="1" t="s">
        <v>13581</v>
      </c>
      <c r="D1434" s="1" t="s">
        <v>3590</v>
      </c>
      <c r="E1434" s="1" t="s">
        <v>13582</v>
      </c>
      <c r="F1434" s="2">
        <v>0.48</v>
      </c>
      <c r="G1434" s="1">
        <v>4.3</v>
      </c>
      <c r="H1434" s="1">
        <v>534.0</v>
      </c>
      <c r="I1434" s="1" t="s">
        <v>13583</v>
      </c>
      <c r="J1434" s="1" t="s">
        <v>13584</v>
      </c>
      <c r="K1434" s="1" t="s">
        <v>13585</v>
      </c>
      <c r="L1434" s="1" t="s">
        <v>13586</v>
      </c>
      <c r="M1434" s="1" t="s">
        <v>13587</v>
      </c>
      <c r="N1434" s="1" t="s">
        <v>13588</v>
      </c>
      <c r="O1434" s="4" t="s">
        <v>13589</v>
      </c>
      <c r="P1434" s="4" t="s">
        <v>13590</v>
      </c>
    </row>
    <row r="1435">
      <c r="A1435" s="1" t="s">
        <v>13591</v>
      </c>
      <c r="B1435" s="1" t="s">
        <v>13592</v>
      </c>
      <c r="C1435" s="1" t="s">
        <v>9933</v>
      </c>
      <c r="D1435" s="1" t="s">
        <v>4739</v>
      </c>
      <c r="E1435" s="1" t="s">
        <v>13593</v>
      </c>
      <c r="F1435" s="2">
        <v>0.46</v>
      </c>
      <c r="G1435" s="1">
        <v>3.9</v>
      </c>
      <c r="H1435" s="1">
        <v>898.0</v>
      </c>
      <c r="I1435" s="1" t="s">
        <v>13594</v>
      </c>
      <c r="J1435" s="1" t="s">
        <v>13595</v>
      </c>
      <c r="K1435" s="1" t="s">
        <v>13596</v>
      </c>
      <c r="L1435" s="1" t="s">
        <v>13597</v>
      </c>
      <c r="M1435" s="1" t="s">
        <v>13598</v>
      </c>
      <c r="N1435" s="1" t="s">
        <v>13599</v>
      </c>
      <c r="O1435" s="4" t="s">
        <v>13600</v>
      </c>
      <c r="P1435" s="4" t="s">
        <v>13601</v>
      </c>
    </row>
    <row r="1436">
      <c r="A1436" s="1" t="s">
        <v>13602</v>
      </c>
      <c r="B1436" s="1" t="s">
        <v>13603</v>
      </c>
      <c r="C1436" s="1" t="s">
        <v>12840</v>
      </c>
      <c r="D1436" s="1" t="s">
        <v>547</v>
      </c>
      <c r="E1436" s="1" t="s">
        <v>4773</v>
      </c>
      <c r="F1436" s="2">
        <v>0.5</v>
      </c>
      <c r="G1436" s="1">
        <v>3.9</v>
      </c>
      <c r="H1436" s="3">
        <v>1202.0</v>
      </c>
      <c r="I1436" s="1" t="s">
        <v>13604</v>
      </c>
      <c r="J1436" s="1" t="s">
        <v>13605</v>
      </c>
      <c r="K1436" s="1" t="s">
        <v>13606</v>
      </c>
      <c r="L1436" s="1" t="s">
        <v>13607</v>
      </c>
      <c r="M1436" s="1" t="s">
        <v>13608</v>
      </c>
      <c r="N1436" s="1" t="s">
        <v>13609</v>
      </c>
      <c r="O1436" s="4" t="s">
        <v>13610</v>
      </c>
      <c r="P1436" s="4" t="s">
        <v>13611</v>
      </c>
    </row>
    <row r="1437">
      <c r="A1437" s="1" t="s">
        <v>13612</v>
      </c>
      <c r="B1437" s="1" t="s">
        <v>13613</v>
      </c>
      <c r="C1437" s="1" t="s">
        <v>9495</v>
      </c>
      <c r="D1437" s="1" t="s">
        <v>149</v>
      </c>
      <c r="E1437" s="1" t="s">
        <v>207</v>
      </c>
      <c r="F1437" s="2">
        <v>0.12</v>
      </c>
      <c r="G1437" s="1">
        <v>4.0</v>
      </c>
      <c r="H1437" s="3">
        <v>1108.0</v>
      </c>
      <c r="I1437" s="1" t="s">
        <v>13614</v>
      </c>
      <c r="J1437" s="1" t="s">
        <v>13615</v>
      </c>
      <c r="K1437" s="1" t="s">
        <v>13616</v>
      </c>
      <c r="L1437" s="1" t="s">
        <v>13617</v>
      </c>
      <c r="M1437" s="1" t="s">
        <v>13618</v>
      </c>
      <c r="N1437" s="1" t="s">
        <v>13619</v>
      </c>
      <c r="O1437" s="4" t="s">
        <v>13620</v>
      </c>
      <c r="P1437" s="4" t="s">
        <v>13621</v>
      </c>
    </row>
    <row r="1438">
      <c r="A1438" s="1" t="s">
        <v>13622</v>
      </c>
      <c r="B1438" s="1" t="s">
        <v>13623</v>
      </c>
      <c r="C1438" s="1" t="s">
        <v>9151</v>
      </c>
      <c r="D1438" s="1" t="s">
        <v>142</v>
      </c>
      <c r="E1438" s="1" t="s">
        <v>547</v>
      </c>
      <c r="F1438" s="2">
        <v>0.33</v>
      </c>
      <c r="G1438" s="1">
        <v>4.4</v>
      </c>
      <c r="H1438" s="1">
        <v>17.0</v>
      </c>
      <c r="I1438" s="1" t="s">
        <v>9772</v>
      </c>
      <c r="J1438" s="1" t="s">
        <v>13624</v>
      </c>
      <c r="K1438" s="1" t="s">
        <v>13625</v>
      </c>
      <c r="L1438" s="1" t="s">
        <v>13626</v>
      </c>
      <c r="M1438" s="1" t="s">
        <v>13627</v>
      </c>
      <c r="N1438" s="1" t="s">
        <v>13628</v>
      </c>
      <c r="O1438" s="4" t="s">
        <v>9778</v>
      </c>
      <c r="P1438" s="4" t="s">
        <v>13629</v>
      </c>
    </row>
    <row r="1439">
      <c r="A1439" s="1" t="s">
        <v>13630</v>
      </c>
      <c r="B1439" s="1" t="s">
        <v>13631</v>
      </c>
      <c r="C1439" s="1" t="s">
        <v>10633</v>
      </c>
      <c r="D1439" s="1" t="s">
        <v>9813</v>
      </c>
      <c r="E1439" s="1" t="s">
        <v>3546</v>
      </c>
      <c r="F1439" s="2">
        <v>0.44</v>
      </c>
      <c r="G1439" s="1">
        <v>4.2</v>
      </c>
      <c r="H1439" s="3">
        <v>10429.0</v>
      </c>
      <c r="I1439" s="1" t="s">
        <v>13632</v>
      </c>
      <c r="J1439" s="1" t="s">
        <v>13633</v>
      </c>
      <c r="K1439" s="1" t="s">
        <v>13634</v>
      </c>
      <c r="L1439" s="1" t="s">
        <v>13635</v>
      </c>
      <c r="M1439" s="1" t="s">
        <v>13636</v>
      </c>
      <c r="N1439" s="1" t="s">
        <v>13637</v>
      </c>
      <c r="O1439" s="4" t="s">
        <v>13638</v>
      </c>
      <c r="P1439" s="4" t="s">
        <v>13639</v>
      </c>
    </row>
    <row r="1440">
      <c r="A1440" s="1" t="s">
        <v>13640</v>
      </c>
      <c r="B1440" s="1" t="s">
        <v>13641</v>
      </c>
      <c r="C1440" s="1" t="s">
        <v>9483</v>
      </c>
      <c r="D1440" s="1" t="s">
        <v>13642</v>
      </c>
      <c r="E1440" s="1" t="s">
        <v>13643</v>
      </c>
      <c r="F1440" s="2">
        <v>0.38</v>
      </c>
      <c r="G1440" s="1">
        <v>4.5</v>
      </c>
      <c r="H1440" s="3">
        <v>3192.0</v>
      </c>
      <c r="I1440" s="1" t="s">
        <v>13644</v>
      </c>
      <c r="J1440" s="1" t="s">
        <v>13645</v>
      </c>
      <c r="K1440" s="1" t="s">
        <v>13646</v>
      </c>
      <c r="L1440" s="1" t="s">
        <v>13647</v>
      </c>
      <c r="M1440" s="1" t="s">
        <v>13648</v>
      </c>
      <c r="N1440" s="1" t="s">
        <v>13649</v>
      </c>
      <c r="O1440" s="4" t="s">
        <v>13650</v>
      </c>
      <c r="P1440" s="4" t="s">
        <v>13651</v>
      </c>
    </row>
    <row r="1441">
      <c r="A1441" s="1" t="s">
        <v>13652</v>
      </c>
      <c r="B1441" s="1" t="s">
        <v>13653</v>
      </c>
      <c r="C1441" s="1" t="s">
        <v>13654</v>
      </c>
      <c r="D1441" s="1" t="s">
        <v>13655</v>
      </c>
      <c r="E1441" s="1" t="s">
        <v>11416</v>
      </c>
      <c r="F1441" s="2">
        <v>0.4</v>
      </c>
      <c r="G1441" s="1">
        <v>4.1</v>
      </c>
      <c r="H1441" s="3">
        <v>5873.0</v>
      </c>
      <c r="I1441" s="1" t="s">
        <v>13656</v>
      </c>
      <c r="J1441" s="1" t="s">
        <v>13657</v>
      </c>
      <c r="K1441" s="1" t="s">
        <v>13658</v>
      </c>
      <c r="L1441" s="1" t="s">
        <v>13659</v>
      </c>
      <c r="M1441" s="1" t="s">
        <v>13660</v>
      </c>
      <c r="N1441" s="1" t="s">
        <v>13661</v>
      </c>
      <c r="O1441" s="4" t="s">
        <v>13662</v>
      </c>
      <c r="P1441" s="4" t="s">
        <v>13663</v>
      </c>
    </row>
    <row r="1442">
      <c r="A1442" s="1" t="s">
        <v>13664</v>
      </c>
      <c r="B1442" s="1" t="s">
        <v>13665</v>
      </c>
      <c r="C1442" s="1" t="s">
        <v>10297</v>
      </c>
      <c r="D1442" s="1" t="s">
        <v>31</v>
      </c>
      <c r="E1442" s="1" t="s">
        <v>7563</v>
      </c>
      <c r="F1442" s="2">
        <v>0.5</v>
      </c>
      <c r="G1442" s="1">
        <v>4.1</v>
      </c>
      <c r="H1442" s="3">
        <v>1379.0</v>
      </c>
      <c r="I1442" s="1" t="s">
        <v>13666</v>
      </c>
      <c r="J1442" s="1" t="s">
        <v>13667</v>
      </c>
      <c r="K1442" s="1" t="s">
        <v>13668</v>
      </c>
      <c r="L1442" s="1" t="s">
        <v>13669</v>
      </c>
      <c r="M1442" s="1" t="s">
        <v>13670</v>
      </c>
      <c r="N1442" s="1" t="s">
        <v>13671</v>
      </c>
      <c r="O1442" s="4" t="s">
        <v>13672</v>
      </c>
      <c r="P1442" s="4" t="s">
        <v>13673</v>
      </c>
    </row>
    <row r="1443">
      <c r="A1443" s="1" t="s">
        <v>13674</v>
      </c>
      <c r="B1443" s="1" t="s">
        <v>13675</v>
      </c>
      <c r="C1443" s="1" t="s">
        <v>9126</v>
      </c>
      <c r="D1443" s="1" t="s">
        <v>13676</v>
      </c>
      <c r="E1443" s="1" t="s">
        <v>13677</v>
      </c>
      <c r="F1443" s="2">
        <v>0.18</v>
      </c>
      <c r="G1443" s="1">
        <v>4.2</v>
      </c>
      <c r="H1443" s="3">
        <v>1527.0</v>
      </c>
      <c r="I1443" s="1" t="s">
        <v>13678</v>
      </c>
      <c r="J1443" s="1" t="s">
        <v>13679</v>
      </c>
      <c r="K1443" s="1" t="s">
        <v>13680</v>
      </c>
      <c r="L1443" s="1" t="s">
        <v>13681</v>
      </c>
      <c r="M1443" s="1" t="s">
        <v>13682</v>
      </c>
      <c r="N1443" s="1" t="s">
        <v>13683</v>
      </c>
      <c r="O1443" s="4" t="s">
        <v>13684</v>
      </c>
      <c r="P1443" s="4" t="s">
        <v>13685</v>
      </c>
    </row>
    <row r="1444">
      <c r="A1444" s="1" t="s">
        <v>13686</v>
      </c>
      <c r="B1444" s="1" t="s">
        <v>13687</v>
      </c>
      <c r="C1444" s="1" t="s">
        <v>9933</v>
      </c>
      <c r="D1444" s="1" t="s">
        <v>548</v>
      </c>
      <c r="E1444" s="1" t="s">
        <v>13688</v>
      </c>
      <c r="F1444" s="2">
        <v>0.28</v>
      </c>
      <c r="G1444" s="1">
        <v>4.2</v>
      </c>
      <c r="H1444" s="3">
        <v>2686.0</v>
      </c>
      <c r="I1444" s="1" t="s">
        <v>13689</v>
      </c>
      <c r="J1444" s="1" t="s">
        <v>13690</v>
      </c>
      <c r="K1444" s="1" t="s">
        <v>13691</v>
      </c>
      <c r="L1444" s="1" t="s">
        <v>13692</v>
      </c>
      <c r="M1444" s="1" t="s">
        <v>13693</v>
      </c>
      <c r="N1444" s="1" t="s">
        <v>13694</v>
      </c>
      <c r="O1444" s="4" t="s">
        <v>13695</v>
      </c>
      <c r="P1444" s="4" t="s">
        <v>13696</v>
      </c>
    </row>
    <row r="1445">
      <c r="A1445" s="1" t="s">
        <v>13697</v>
      </c>
      <c r="B1445" s="1" t="s">
        <v>13698</v>
      </c>
      <c r="C1445" s="1" t="s">
        <v>10275</v>
      </c>
      <c r="D1445" s="1" t="s">
        <v>730</v>
      </c>
      <c r="E1445" s="1" t="s">
        <v>9611</v>
      </c>
      <c r="F1445" s="2">
        <v>0.17</v>
      </c>
      <c r="G1445" s="1">
        <v>4.0</v>
      </c>
      <c r="H1445" s="1">
        <v>178.0</v>
      </c>
      <c r="I1445" s="1" t="s">
        <v>13699</v>
      </c>
      <c r="J1445" s="1" t="s">
        <v>13700</v>
      </c>
      <c r="K1445" s="1" t="s">
        <v>13701</v>
      </c>
      <c r="L1445" s="1" t="s">
        <v>13702</v>
      </c>
      <c r="M1445" s="1" t="s">
        <v>13703</v>
      </c>
      <c r="N1445" s="1" t="s">
        <v>13704</v>
      </c>
      <c r="O1445" s="4" t="s">
        <v>13705</v>
      </c>
      <c r="P1445" s="4" t="s">
        <v>13706</v>
      </c>
    </row>
    <row r="1446">
      <c r="A1446" s="1" t="s">
        <v>13707</v>
      </c>
      <c r="B1446" s="1" t="s">
        <v>13708</v>
      </c>
      <c r="C1446" s="1" t="s">
        <v>13709</v>
      </c>
      <c r="D1446" s="1" t="s">
        <v>13710</v>
      </c>
      <c r="E1446" s="1" t="s">
        <v>559</v>
      </c>
      <c r="F1446" s="2">
        <v>0.49</v>
      </c>
      <c r="G1446" s="1">
        <v>4.3</v>
      </c>
      <c r="H1446" s="3">
        <v>2664.0</v>
      </c>
      <c r="I1446" s="1" t="s">
        <v>13711</v>
      </c>
      <c r="J1446" s="1" t="s">
        <v>13712</v>
      </c>
      <c r="K1446" s="1" t="s">
        <v>13713</v>
      </c>
      <c r="L1446" s="1" t="s">
        <v>13714</v>
      </c>
      <c r="M1446" s="1" t="s">
        <v>13715</v>
      </c>
      <c r="N1446" s="1" t="s">
        <v>13716</v>
      </c>
      <c r="O1446" s="4" t="s">
        <v>13717</v>
      </c>
      <c r="P1446" s="4" t="s">
        <v>13718</v>
      </c>
    </row>
    <row r="1447">
      <c r="A1447" s="1" t="s">
        <v>13719</v>
      </c>
      <c r="B1447" s="1" t="s">
        <v>13720</v>
      </c>
      <c r="C1447" s="1" t="s">
        <v>11878</v>
      </c>
      <c r="D1447" s="1" t="s">
        <v>90</v>
      </c>
      <c r="E1447" s="1" t="s">
        <v>142</v>
      </c>
      <c r="F1447" s="2">
        <v>0.38</v>
      </c>
      <c r="G1447" s="1">
        <v>3.6</v>
      </c>
      <c r="H1447" s="1">
        <v>212.0</v>
      </c>
      <c r="I1447" s="1" t="s">
        <v>13721</v>
      </c>
      <c r="J1447" s="1" t="s">
        <v>13722</v>
      </c>
      <c r="K1447" s="1" t="s">
        <v>13723</v>
      </c>
      <c r="L1447" s="1" t="s">
        <v>13724</v>
      </c>
      <c r="M1447" s="1" t="s">
        <v>13725</v>
      </c>
      <c r="N1447" s="1" t="s">
        <v>13726</v>
      </c>
      <c r="O1447" s="4" t="s">
        <v>13727</v>
      </c>
      <c r="P1447" s="4" t="s">
        <v>13728</v>
      </c>
    </row>
    <row r="1448">
      <c r="A1448" s="1" t="s">
        <v>13729</v>
      </c>
      <c r="B1448" s="1" t="s">
        <v>13730</v>
      </c>
      <c r="C1448" s="1" t="s">
        <v>9139</v>
      </c>
      <c r="D1448" s="1" t="s">
        <v>3433</v>
      </c>
      <c r="E1448" s="1" t="s">
        <v>43</v>
      </c>
      <c r="F1448" s="2">
        <v>0.39</v>
      </c>
      <c r="G1448" s="1">
        <v>3.5</v>
      </c>
      <c r="H1448" s="1">
        <v>24.0</v>
      </c>
      <c r="I1448" s="1" t="s">
        <v>13731</v>
      </c>
      <c r="J1448" s="1" t="s">
        <v>13732</v>
      </c>
      <c r="K1448" s="1" t="s">
        <v>13733</v>
      </c>
      <c r="L1448" s="1" t="s">
        <v>13734</v>
      </c>
      <c r="M1448" s="1" t="s">
        <v>13735</v>
      </c>
      <c r="N1448" s="1" t="s">
        <v>13736</v>
      </c>
      <c r="O1448" s="4" t="s">
        <v>13737</v>
      </c>
      <c r="P1448" s="4" t="s">
        <v>13738</v>
      </c>
    </row>
    <row r="1449">
      <c r="A1449" s="1" t="s">
        <v>13739</v>
      </c>
      <c r="B1449" s="1" t="s">
        <v>13740</v>
      </c>
      <c r="C1449" s="1" t="s">
        <v>9293</v>
      </c>
      <c r="D1449" s="1" t="s">
        <v>13741</v>
      </c>
      <c r="E1449" s="1" t="s">
        <v>142</v>
      </c>
      <c r="F1449" s="2">
        <v>0.43</v>
      </c>
      <c r="G1449" s="1">
        <v>4.3</v>
      </c>
      <c r="H1449" s="3">
        <v>1868.0</v>
      </c>
      <c r="I1449" s="1" t="s">
        <v>13742</v>
      </c>
      <c r="J1449" s="1" t="s">
        <v>13743</v>
      </c>
      <c r="K1449" s="1" t="s">
        <v>13744</v>
      </c>
      <c r="L1449" s="1" t="s">
        <v>13745</v>
      </c>
      <c r="M1449" s="1" t="s">
        <v>13746</v>
      </c>
      <c r="N1449" s="1" t="s">
        <v>13747</v>
      </c>
      <c r="O1449" s="4" t="s">
        <v>13748</v>
      </c>
      <c r="P1449" s="4" t="s">
        <v>13749</v>
      </c>
    </row>
    <row r="1450">
      <c r="A1450" s="1" t="s">
        <v>13750</v>
      </c>
      <c r="B1450" s="1" t="s">
        <v>13751</v>
      </c>
      <c r="C1450" s="1" t="s">
        <v>11835</v>
      </c>
      <c r="D1450" s="1" t="s">
        <v>101</v>
      </c>
      <c r="E1450" s="1" t="s">
        <v>19</v>
      </c>
      <c r="F1450" s="2">
        <v>0.43</v>
      </c>
      <c r="G1450" s="1">
        <v>3.6</v>
      </c>
      <c r="H1450" s="1">
        <v>451.0</v>
      </c>
      <c r="I1450" s="1" t="s">
        <v>13752</v>
      </c>
      <c r="J1450" s="1" t="s">
        <v>13753</v>
      </c>
      <c r="K1450" s="1" t="s">
        <v>13754</v>
      </c>
      <c r="L1450" s="1" t="s">
        <v>13755</v>
      </c>
      <c r="M1450" s="1" t="s">
        <v>13756</v>
      </c>
      <c r="N1450" s="1" t="s">
        <v>13757</v>
      </c>
      <c r="O1450" s="4" t="s">
        <v>13758</v>
      </c>
      <c r="P1450" s="4" t="s">
        <v>13759</v>
      </c>
    </row>
    <row r="1451">
      <c r="A1451" s="1" t="s">
        <v>13760</v>
      </c>
      <c r="B1451" s="1" t="s">
        <v>13761</v>
      </c>
      <c r="C1451" s="1" t="s">
        <v>10297</v>
      </c>
      <c r="D1451" s="1" t="s">
        <v>31</v>
      </c>
      <c r="E1451" s="1" t="s">
        <v>55</v>
      </c>
      <c r="F1451" s="2">
        <v>0.72</v>
      </c>
      <c r="G1451" s="1">
        <v>2.9</v>
      </c>
      <c r="H1451" s="1">
        <v>159.0</v>
      </c>
      <c r="I1451" s="1" t="s">
        <v>13762</v>
      </c>
      <c r="J1451" s="1" t="s">
        <v>13763</v>
      </c>
      <c r="K1451" s="1" t="s">
        <v>13764</v>
      </c>
      <c r="L1451" s="1" t="s">
        <v>13765</v>
      </c>
      <c r="M1451" s="1" t="s">
        <v>13766</v>
      </c>
      <c r="N1451" s="1" t="s">
        <v>13767</v>
      </c>
      <c r="O1451" s="4" t="s">
        <v>13768</v>
      </c>
      <c r="P1451" s="4" t="s">
        <v>13769</v>
      </c>
    </row>
    <row r="1452">
      <c r="A1452" s="1" t="s">
        <v>13770</v>
      </c>
      <c r="B1452" s="1" t="s">
        <v>13771</v>
      </c>
      <c r="C1452" s="1" t="s">
        <v>12840</v>
      </c>
      <c r="D1452" s="1" t="s">
        <v>163</v>
      </c>
      <c r="E1452" s="1" t="s">
        <v>324</v>
      </c>
      <c r="F1452" s="2">
        <v>0.55</v>
      </c>
      <c r="G1452" s="1">
        <v>4.2</v>
      </c>
      <c r="H1452" s="1">
        <v>39.0</v>
      </c>
      <c r="I1452" s="1" t="s">
        <v>13772</v>
      </c>
      <c r="J1452" s="1" t="s">
        <v>13773</v>
      </c>
      <c r="K1452" s="1" t="s">
        <v>13774</v>
      </c>
      <c r="L1452" s="1" t="s">
        <v>13775</v>
      </c>
      <c r="M1452" s="1" t="s">
        <v>13776</v>
      </c>
      <c r="N1452" s="1" t="s">
        <v>13777</v>
      </c>
      <c r="O1452" s="4" t="s">
        <v>13778</v>
      </c>
      <c r="P1452" s="4" t="s">
        <v>13779</v>
      </c>
    </row>
    <row r="1453">
      <c r="A1453" s="1" t="s">
        <v>13780</v>
      </c>
      <c r="B1453" s="1" t="s">
        <v>13781</v>
      </c>
      <c r="C1453" s="1" t="s">
        <v>11072</v>
      </c>
      <c r="D1453" s="1" t="s">
        <v>625</v>
      </c>
      <c r="E1453" s="1" t="s">
        <v>548</v>
      </c>
      <c r="F1453" s="2">
        <v>0.32</v>
      </c>
      <c r="G1453" s="1">
        <v>4.4</v>
      </c>
      <c r="H1453" s="3">
        <v>6531.0</v>
      </c>
      <c r="I1453" s="1" t="s">
        <v>13782</v>
      </c>
      <c r="J1453" s="1" t="s">
        <v>13783</v>
      </c>
      <c r="K1453" s="1" t="s">
        <v>13784</v>
      </c>
      <c r="L1453" s="1" t="s">
        <v>13785</v>
      </c>
      <c r="M1453" s="1" t="s">
        <v>13786</v>
      </c>
      <c r="N1453" s="1" t="s">
        <v>13787</v>
      </c>
      <c r="O1453" s="4" t="s">
        <v>13788</v>
      </c>
      <c r="P1453" s="4" t="s">
        <v>13789</v>
      </c>
    </row>
    <row r="1454">
      <c r="A1454" s="1" t="s">
        <v>13790</v>
      </c>
      <c r="B1454" s="1" t="s">
        <v>13791</v>
      </c>
      <c r="C1454" s="1" t="s">
        <v>9282</v>
      </c>
      <c r="D1454" s="1" t="s">
        <v>13792</v>
      </c>
      <c r="E1454" s="1" t="s">
        <v>114</v>
      </c>
      <c r="F1454" s="2">
        <v>0.57</v>
      </c>
      <c r="G1454" s="1">
        <v>4.1</v>
      </c>
      <c r="H1454" s="1">
        <v>222.0</v>
      </c>
      <c r="I1454" s="1" t="s">
        <v>13793</v>
      </c>
      <c r="J1454" s="1" t="s">
        <v>13794</v>
      </c>
      <c r="K1454" s="1" t="s">
        <v>13795</v>
      </c>
      <c r="L1454" s="1" t="s">
        <v>13796</v>
      </c>
      <c r="M1454" s="1" t="s">
        <v>13797</v>
      </c>
      <c r="N1454" s="1" t="s">
        <v>13798</v>
      </c>
      <c r="O1454" s="4" t="s">
        <v>13799</v>
      </c>
      <c r="P1454" s="4" t="s">
        <v>13800</v>
      </c>
    </row>
    <row r="1455">
      <c r="A1455" s="1" t="s">
        <v>13801</v>
      </c>
      <c r="B1455" s="1" t="s">
        <v>13802</v>
      </c>
      <c r="C1455" s="1" t="s">
        <v>9151</v>
      </c>
      <c r="D1455" s="1" t="s">
        <v>13803</v>
      </c>
      <c r="E1455" s="1" t="s">
        <v>13315</v>
      </c>
      <c r="F1455" s="2">
        <v>0.29</v>
      </c>
      <c r="G1455" s="1">
        <v>3.8</v>
      </c>
      <c r="H1455" s="1">
        <v>195.0</v>
      </c>
      <c r="I1455" s="1" t="s">
        <v>13804</v>
      </c>
      <c r="J1455" s="1" t="s">
        <v>13805</v>
      </c>
      <c r="K1455" s="1" t="s">
        <v>13806</v>
      </c>
      <c r="L1455" s="1" t="s">
        <v>13807</v>
      </c>
      <c r="M1455" s="1" t="s">
        <v>13808</v>
      </c>
      <c r="N1455" s="1" t="s">
        <v>13809</v>
      </c>
      <c r="O1455" s="4" t="s">
        <v>13810</v>
      </c>
      <c r="P1455" s="4" t="s">
        <v>13811</v>
      </c>
    </row>
    <row r="1456">
      <c r="A1456" s="1" t="s">
        <v>13812</v>
      </c>
      <c r="B1456" s="1" t="s">
        <v>13813</v>
      </c>
      <c r="C1456" s="1" t="s">
        <v>10971</v>
      </c>
      <c r="D1456" s="1" t="s">
        <v>13814</v>
      </c>
      <c r="E1456" s="1" t="s">
        <v>13815</v>
      </c>
      <c r="F1456" s="2">
        <v>0.5</v>
      </c>
      <c r="G1456" s="1">
        <v>3.5</v>
      </c>
      <c r="H1456" s="3">
        <v>2283.0</v>
      </c>
      <c r="I1456" s="1" t="s">
        <v>13816</v>
      </c>
      <c r="J1456" s="1" t="s">
        <v>13817</v>
      </c>
      <c r="K1456" s="1" t="s">
        <v>13818</v>
      </c>
      <c r="L1456" s="1" t="s">
        <v>13819</v>
      </c>
      <c r="M1456" s="1" t="s">
        <v>13820</v>
      </c>
      <c r="N1456" s="1" t="s">
        <v>13821</v>
      </c>
      <c r="O1456" s="4" t="s">
        <v>13822</v>
      </c>
      <c r="P1456" s="4" t="s">
        <v>13823</v>
      </c>
    </row>
    <row r="1457">
      <c r="A1457" s="1" t="s">
        <v>13824</v>
      </c>
      <c r="B1457" s="1" t="s">
        <v>13825</v>
      </c>
      <c r="C1457" s="1" t="s">
        <v>9139</v>
      </c>
      <c r="D1457" s="1" t="s">
        <v>13826</v>
      </c>
      <c r="E1457" s="1" t="s">
        <v>7149</v>
      </c>
      <c r="F1457" s="2">
        <v>0.3</v>
      </c>
      <c r="G1457" s="1">
        <v>4.1</v>
      </c>
      <c r="H1457" s="3">
        <v>1127.0</v>
      </c>
      <c r="I1457" s="1" t="s">
        <v>13827</v>
      </c>
      <c r="J1457" s="1" t="s">
        <v>13828</v>
      </c>
      <c r="K1457" s="1" t="s">
        <v>13829</v>
      </c>
      <c r="L1457" s="1" t="s">
        <v>13830</v>
      </c>
      <c r="M1457" s="1" t="s">
        <v>13831</v>
      </c>
      <c r="N1457" s="1" t="s">
        <v>13832</v>
      </c>
      <c r="O1457" s="4" t="s">
        <v>13833</v>
      </c>
      <c r="P1457" s="4" t="s">
        <v>13834</v>
      </c>
    </row>
    <row r="1458">
      <c r="A1458" s="1" t="s">
        <v>13835</v>
      </c>
      <c r="B1458" s="1" t="s">
        <v>13836</v>
      </c>
      <c r="C1458" s="1" t="s">
        <v>9825</v>
      </c>
      <c r="D1458" s="1" t="s">
        <v>13837</v>
      </c>
      <c r="E1458" s="1" t="s">
        <v>1307</v>
      </c>
      <c r="F1458" s="2">
        <v>0.59</v>
      </c>
      <c r="G1458" s="1">
        <v>3.2</v>
      </c>
      <c r="H1458" s="1">
        <v>113.0</v>
      </c>
      <c r="I1458" s="1" t="s">
        <v>13838</v>
      </c>
      <c r="J1458" s="1" t="s">
        <v>13839</v>
      </c>
      <c r="K1458" s="1" t="s">
        <v>13840</v>
      </c>
      <c r="L1458" s="1" t="s">
        <v>13841</v>
      </c>
      <c r="M1458" s="1" t="s">
        <v>13842</v>
      </c>
      <c r="N1458" s="1" t="s">
        <v>13843</v>
      </c>
      <c r="O1458" s="4" t="s">
        <v>13844</v>
      </c>
      <c r="P1458" s="4" t="s">
        <v>13845</v>
      </c>
    </row>
    <row r="1459">
      <c r="A1459" s="1" t="s">
        <v>13846</v>
      </c>
      <c r="B1459" s="1" t="s">
        <v>13847</v>
      </c>
      <c r="C1459" s="1" t="s">
        <v>9126</v>
      </c>
      <c r="D1459" s="1" t="s">
        <v>11649</v>
      </c>
      <c r="E1459" s="1" t="s">
        <v>11649</v>
      </c>
      <c r="F1459" s="2">
        <v>0.0</v>
      </c>
      <c r="G1459" s="1">
        <v>4.4</v>
      </c>
      <c r="H1459" s="3">
        <v>2518.0</v>
      </c>
      <c r="I1459" s="1" t="s">
        <v>13848</v>
      </c>
      <c r="J1459" s="1" t="s">
        <v>13849</v>
      </c>
      <c r="K1459" s="1" t="s">
        <v>13850</v>
      </c>
      <c r="L1459" s="1" t="s">
        <v>13851</v>
      </c>
      <c r="M1459" s="1" t="s">
        <v>13852</v>
      </c>
      <c r="N1459" s="1" t="s">
        <v>13853</v>
      </c>
      <c r="O1459" s="4" t="s">
        <v>13854</v>
      </c>
      <c r="P1459" s="4" t="s">
        <v>13855</v>
      </c>
    </row>
    <row r="1460">
      <c r="A1460" s="1" t="s">
        <v>13856</v>
      </c>
      <c r="B1460" s="1" t="s">
        <v>13857</v>
      </c>
      <c r="C1460" s="1" t="s">
        <v>9139</v>
      </c>
      <c r="D1460" s="1" t="s">
        <v>1793</v>
      </c>
      <c r="E1460" s="1" t="s">
        <v>2187</v>
      </c>
      <c r="F1460" s="2">
        <v>0.59</v>
      </c>
      <c r="G1460" s="1">
        <v>3.6</v>
      </c>
      <c r="H1460" s="1">
        <v>550.0</v>
      </c>
      <c r="I1460" s="1" t="s">
        <v>13858</v>
      </c>
      <c r="J1460" s="1" t="s">
        <v>13859</v>
      </c>
      <c r="K1460" s="1" t="s">
        <v>13860</v>
      </c>
      <c r="L1460" s="1" t="s">
        <v>13861</v>
      </c>
      <c r="M1460" s="1" t="s">
        <v>13862</v>
      </c>
      <c r="N1460" s="1" t="s">
        <v>13863</v>
      </c>
      <c r="O1460" s="4" t="s">
        <v>13864</v>
      </c>
      <c r="P1460" s="4" t="s">
        <v>13865</v>
      </c>
    </row>
    <row r="1461">
      <c r="A1461" s="1" t="s">
        <v>13866</v>
      </c>
      <c r="B1461" s="1" t="s">
        <v>13867</v>
      </c>
      <c r="C1461" s="1" t="s">
        <v>9162</v>
      </c>
      <c r="D1461" s="1" t="s">
        <v>31</v>
      </c>
      <c r="E1461" s="1" t="s">
        <v>114</v>
      </c>
      <c r="F1461" s="2">
        <v>0.8</v>
      </c>
      <c r="G1461" s="1">
        <v>3.1</v>
      </c>
      <c r="H1461" s="1">
        <v>2.0</v>
      </c>
      <c r="I1461" s="1" t="s">
        <v>13868</v>
      </c>
      <c r="J1461" s="1" t="s">
        <v>13869</v>
      </c>
      <c r="K1461" s="1" t="s">
        <v>13870</v>
      </c>
      <c r="L1461" s="1" t="s">
        <v>13871</v>
      </c>
      <c r="M1461" s="1" t="s">
        <v>13872</v>
      </c>
      <c r="N1461" s="1" t="s">
        <v>13873</v>
      </c>
      <c r="O1461" s="4" t="s">
        <v>13874</v>
      </c>
      <c r="P1461" s="4" t="s">
        <v>13875</v>
      </c>
    </row>
    <row r="1462">
      <c r="A1462" s="1" t="s">
        <v>13876</v>
      </c>
      <c r="B1462" s="1" t="s">
        <v>13877</v>
      </c>
      <c r="C1462" s="1" t="s">
        <v>10297</v>
      </c>
      <c r="D1462" s="1" t="s">
        <v>1825</v>
      </c>
      <c r="E1462" s="1" t="s">
        <v>13878</v>
      </c>
      <c r="F1462" s="2">
        <v>0.59</v>
      </c>
      <c r="G1462" s="1">
        <v>4.0</v>
      </c>
      <c r="H1462" s="3">
        <v>1090.0</v>
      </c>
      <c r="I1462" s="1" t="s">
        <v>13879</v>
      </c>
      <c r="J1462" s="1" t="s">
        <v>13880</v>
      </c>
      <c r="K1462" s="1" t="s">
        <v>13881</v>
      </c>
      <c r="L1462" s="1" t="s">
        <v>13882</v>
      </c>
      <c r="M1462" s="1" t="s">
        <v>13883</v>
      </c>
      <c r="N1462" s="1" t="s">
        <v>13884</v>
      </c>
      <c r="O1462" s="4" t="s">
        <v>13885</v>
      </c>
      <c r="P1462" s="4" t="s">
        <v>13886</v>
      </c>
    </row>
    <row r="1463">
      <c r="A1463" s="1" t="s">
        <v>13887</v>
      </c>
      <c r="B1463" s="1" t="s">
        <v>13888</v>
      </c>
      <c r="C1463" s="1" t="s">
        <v>10362</v>
      </c>
      <c r="D1463" s="1" t="s">
        <v>13889</v>
      </c>
      <c r="E1463" s="1" t="s">
        <v>13688</v>
      </c>
      <c r="F1463" s="2">
        <v>0.25</v>
      </c>
      <c r="G1463" s="1">
        <v>4.1</v>
      </c>
      <c r="H1463" s="3">
        <v>4118.0</v>
      </c>
      <c r="I1463" s="1" t="s">
        <v>13890</v>
      </c>
      <c r="J1463" s="1" t="s">
        <v>13891</v>
      </c>
      <c r="K1463" s="1" t="s">
        <v>13892</v>
      </c>
      <c r="L1463" s="1" t="s">
        <v>13893</v>
      </c>
      <c r="M1463" s="1" t="s">
        <v>13894</v>
      </c>
      <c r="N1463" s="1" t="s">
        <v>13895</v>
      </c>
      <c r="O1463" s="4" t="s">
        <v>13896</v>
      </c>
      <c r="P1463" s="4" t="s">
        <v>13897</v>
      </c>
    </row>
    <row r="1464">
      <c r="A1464" s="1" t="s">
        <v>13898</v>
      </c>
      <c r="B1464" s="1" t="s">
        <v>13899</v>
      </c>
      <c r="C1464" s="1" t="s">
        <v>10134</v>
      </c>
      <c r="D1464" s="1" t="s">
        <v>13900</v>
      </c>
      <c r="E1464" s="1" t="s">
        <v>13901</v>
      </c>
      <c r="F1464" s="2">
        <v>0.28</v>
      </c>
      <c r="G1464" s="1">
        <v>3.6</v>
      </c>
      <c r="H1464" s="1">
        <v>468.0</v>
      </c>
      <c r="I1464" s="1" t="s">
        <v>13902</v>
      </c>
      <c r="J1464" s="1" t="s">
        <v>13903</v>
      </c>
      <c r="K1464" s="1" t="s">
        <v>13904</v>
      </c>
      <c r="L1464" s="1" t="s">
        <v>13905</v>
      </c>
      <c r="M1464" s="1" t="s">
        <v>13906</v>
      </c>
      <c r="N1464" s="1" t="s">
        <v>13907</v>
      </c>
      <c r="O1464" s="4" t="s">
        <v>13908</v>
      </c>
      <c r="P1464" s="4" t="s">
        <v>13909</v>
      </c>
    </row>
    <row r="1465">
      <c r="A1465" s="1" t="s">
        <v>13910</v>
      </c>
      <c r="B1465" s="1" t="s">
        <v>13911</v>
      </c>
      <c r="C1465" s="1" t="s">
        <v>10254</v>
      </c>
      <c r="D1465" s="1" t="s">
        <v>611</v>
      </c>
      <c r="E1465" s="1" t="s">
        <v>7846</v>
      </c>
      <c r="F1465" s="2">
        <v>0.26</v>
      </c>
      <c r="G1465" s="1">
        <v>4.0</v>
      </c>
      <c r="H1465" s="3">
        <v>8031.0</v>
      </c>
      <c r="I1465" s="1" t="s">
        <v>13912</v>
      </c>
      <c r="J1465" s="1" t="s">
        <v>13913</v>
      </c>
      <c r="K1465" s="1" t="s">
        <v>13914</v>
      </c>
      <c r="L1465" s="1" t="s">
        <v>13915</v>
      </c>
      <c r="M1465" s="1" t="s">
        <v>13916</v>
      </c>
      <c r="N1465" s="1" t="s">
        <v>13917</v>
      </c>
      <c r="O1465" s="4" t="s">
        <v>13918</v>
      </c>
      <c r="P1465" s="4" t="s">
        <v>13919</v>
      </c>
    </row>
    <row r="1466">
      <c r="A1466" s="1" t="s">
        <v>13920</v>
      </c>
      <c r="B1466" s="1" t="s">
        <v>13921</v>
      </c>
      <c r="C1466" s="1" t="s">
        <v>9686</v>
      </c>
      <c r="D1466" s="1" t="s">
        <v>13922</v>
      </c>
      <c r="E1466" s="1" t="s">
        <v>13923</v>
      </c>
      <c r="F1466" s="2">
        <v>0.22</v>
      </c>
      <c r="G1466" s="1">
        <v>4.3</v>
      </c>
      <c r="H1466" s="3">
        <v>6987.0</v>
      </c>
      <c r="I1466" s="1" t="s">
        <v>13924</v>
      </c>
      <c r="J1466" s="1" t="s">
        <v>13925</v>
      </c>
      <c r="K1466" s="1" t="s">
        <v>13926</v>
      </c>
      <c r="L1466" s="1" t="s">
        <v>13927</v>
      </c>
      <c r="M1466" s="1" t="s">
        <v>13928</v>
      </c>
      <c r="N1466" s="1" t="s">
        <v>13929</v>
      </c>
      <c r="O1466" s="4" t="s">
        <v>13930</v>
      </c>
      <c r="P1466" s="4" t="s">
        <v>13931</v>
      </c>
    </row>
  </sheetData>
  <autoFilter ref="$A$1:$P$1466"/>
  <hyperlinks>
    <hyperlink r:id="rId1" ref="O2"/>
    <hyperlink r:id="rId2" ref="P2"/>
    <hyperlink r:id="rId3" ref="O3"/>
    <hyperlink r:id="rId4" ref="P3"/>
    <hyperlink r:id="rId5" ref="O4"/>
    <hyperlink r:id="rId6" ref="P4"/>
    <hyperlink r:id="rId7" ref="O5"/>
    <hyperlink r:id="rId8" ref="P5"/>
    <hyperlink r:id="rId9" ref="O6"/>
    <hyperlink r:id="rId10" ref="P6"/>
    <hyperlink r:id="rId11" ref="O7"/>
    <hyperlink r:id="rId12" ref="P7"/>
    <hyperlink r:id="rId13" ref="O8"/>
    <hyperlink r:id="rId14" ref="P8"/>
    <hyperlink r:id="rId15" ref="O9"/>
    <hyperlink r:id="rId16" ref="P9"/>
    <hyperlink r:id="rId17" ref="O10"/>
    <hyperlink r:id="rId18" ref="P10"/>
    <hyperlink r:id="rId19" ref="O11"/>
    <hyperlink r:id="rId20" ref="P11"/>
    <hyperlink r:id="rId21" ref="O12"/>
    <hyperlink r:id="rId22" ref="P12"/>
    <hyperlink r:id="rId23" ref="O13"/>
    <hyperlink r:id="rId24" ref="P13"/>
    <hyperlink r:id="rId25" ref="O14"/>
    <hyperlink r:id="rId26" ref="P14"/>
    <hyperlink r:id="rId27" ref="O15"/>
    <hyperlink r:id="rId28" ref="P15"/>
    <hyperlink r:id="rId29" ref="O16"/>
    <hyperlink r:id="rId30" ref="P16"/>
    <hyperlink r:id="rId31" ref="O17"/>
    <hyperlink r:id="rId32" ref="P17"/>
    <hyperlink r:id="rId33" ref="O18"/>
    <hyperlink r:id="rId34" ref="P18"/>
    <hyperlink r:id="rId35" ref="O19"/>
    <hyperlink r:id="rId36" ref="P19"/>
    <hyperlink r:id="rId37" ref="O20"/>
    <hyperlink r:id="rId38" ref="P20"/>
    <hyperlink r:id="rId39" ref="O21"/>
    <hyperlink r:id="rId40" ref="P21"/>
    <hyperlink r:id="rId41" ref="O22"/>
    <hyperlink r:id="rId42" ref="P22"/>
    <hyperlink r:id="rId43" ref="O23"/>
    <hyperlink r:id="rId44" ref="P23"/>
    <hyperlink r:id="rId45" ref="O24"/>
    <hyperlink r:id="rId46" ref="P24"/>
    <hyperlink r:id="rId47" ref="O25"/>
    <hyperlink r:id="rId48" ref="P25"/>
    <hyperlink r:id="rId49" ref="O26"/>
    <hyperlink r:id="rId50" ref="P26"/>
    <hyperlink r:id="rId51" ref="O27"/>
    <hyperlink r:id="rId52" ref="P27"/>
    <hyperlink r:id="rId53" ref="O28"/>
    <hyperlink r:id="rId54" ref="P28"/>
    <hyperlink r:id="rId55" ref="O29"/>
    <hyperlink r:id="rId56" ref="P29"/>
    <hyperlink r:id="rId57" ref="O30"/>
    <hyperlink r:id="rId58" ref="P30"/>
    <hyperlink r:id="rId59" ref="O31"/>
    <hyperlink r:id="rId60" ref="P31"/>
    <hyperlink r:id="rId61" ref="O32"/>
    <hyperlink r:id="rId62" ref="P32"/>
    <hyperlink r:id="rId63" ref="O33"/>
    <hyperlink r:id="rId64" ref="P33"/>
    <hyperlink r:id="rId65" ref="O34"/>
    <hyperlink r:id="rId66" ref="P34"/>
    <hyperlink r:id="rId67" ref="O35"/>
    <hyperlink r:id="rId68" ref="P35"/>
    <hyperlink r:id="rId69" ref="O36"/>
    <hyperlink r:id="rId70" ref="P36"/>
    <hyperlink r:id="rId71" ref="O37"/>
    <hyperlink r:id="rId72" ref="P37"/>
    <hyperlink r:id="rId73" ref="O38"/>
    <hyperlink r:id="rId74" ref="P38"/>
    <hyperlink r:id="rId75" ref="O39"/>
    <hyperlink r:id="rId76" ref="P39"/>
    <hyperlink r:id="rId77" ref="O40"/>
    <hyperlink r:id="rId78" ref="P40"/>
    <hyperlink r:id="rId79" ref="O41"/>
    <hyperlink r:id="rId80" ref="P41"/>
    <hyperlink r:id="rId81" ref="O42"/>
    <hyperlink r:id="rId82" ref="P42"/>
    <hyperlink r:id="rId83" ref="O43"/>
    <hyperlink r:id="rId84" ref="P43"/>
    <hyperlink r:id="rId85" ref="O44"/>
    <hyperlink r:id="rId86" ref="P44"/>
    <hyperlink r:id="rId87" ref="O45"/>
    <hyperlink r:id="rId88" ref="P45"/>
    <hyperlink r:id="rId89" ref="O46"/>
    <hyperlink r:id="rId90" ref="P46"/>
    <hyperlink r:id="rId91" ref="O47"/>
    <hyperlink r:id="rId92" ref="P47"/>
    <hyperlink r:id="rId93" ref="O48"/>
    <hyperlink r:id="rId94" ref="P48"/>
    <hyperlink r:id="rId95" ref="O49"/>
    <hyperlink r:id="rId96" ref="P49"/>
    <hyperlink r:id="rId97" ref="O50"/>
    <hyperlink r:id="rId98" ref="P50"/>
    <hyperlink r:id="rId99" ref="O51"/>
    <hyperlink r:id="rId100" ref="P51"/>
    <hyperlink r:id="rId101" ref="O52"/>
    <hyperlink r:id="rId102" ref="P52"/>
    <hyperlink r:id="rId103" ref="O53"/>
    <hyperlink r:id="rId104" ref="P53"/>
    <hyperlink r:id="rId105" ref="O54"/>
    <hyperlink r:id="rId106" ref="P54"/>
    <hyperlink r:id="rId107" ref="O55"/>
    <hyperlink r:id="rId108" ref="P55"/>
    <hyperlink r:id="rId109" ref="O56"/>
    <hyperlink r:id="rId110" ref="P56"/>
    <hyperlink r:id="rId111" ref="O57"/>
    <hyperlink r:id="rId112" ref="P57"/>
    <hyperlink r:id="rId113" ref="O58"/>
    <hyperlink r:id="rId114" ref="P58"/>
    <hyperlink r:id="rId115" ref="O59"/>
    <hyperlink r:id="rId116" ref="P59"/>
    <hyperlink r:id="rId117" ref="O60"/>
    <hyperlink r:id="rId118" ref="P60"/>
    <hyperlink r:id="rId119" ref="O61"/>
    <hyperlink r:id="rId120" ref="P61"/>
    <hyperlink r:id="rId121" ref="O62"/>
    <hyperlink r:id="rId122" ref="P62"/>
    <hyperlink r:id="rId123" ref="O63"/>
    <hyperlink r:id="rId124" ref="P63"/>
    <hyperlink r:id="rId125" ref="O64"/>
    <hyperlink r:id="rId126" ref="P64"/>
    <hyperlink r:id="rId127" ref="O65"/>
    <hyperlink r:id="rId128" ref="P65"/>
    <hyperlink r:id="rId129" ref="O66"/>
    <hyperlink r:id="rId130" ref="P66"/>
    <hyperlink r:id="rId131" ref="O67"/>
    <hyperlink r:id="rId132" ref="P67"/>
    <hyperlink r:id="rId133" ref="O68"/>
    <hyperlink r:id="rId134" ref="P68"/>
    <hyperlink r:id="rId135" ref="O69"/>
    <hyperlink r:id="rId136" ref="P69"/>
    <hyperlink r:id="rId137" ref="O70"/>
    <hyperlink r:id="rId138" ref="P70"/>
    <hyperlink r:id="rId139" ref="O71"/>
    <hyperlink r:id="rId140" ref="P71"/>
    <hyperlink r:id="rId141" ref="O72"/>
    <hyperlink r:id="rId142" ref="P72"/>
    <hyperlink r:id="rId143" ref="O73"/>
    <hyperlink r:id="rId144" ref="P73"/>
    <hyperlink r:id="rId145" ref="O74"/>
    <hyperlink r:id="rId146" ref="P74"/>
    <hyperlink r:id="rId147" ref="O75"/>
    <hyperlink r:id="rId148" ref="P75"/>
    <hyperlink r:id="rId149" ref="O76"/>
    <hyperlink r:id="rId150" ref="P76"/>
    <hyperlink r:id="rId151" ref="O77"/>
    <hyperlink r:id="rId152" ref="P77"/>
    <hyperlink r:id="rId153" ref="O78"/>
    <hyperlink r:id="rId154" ref="P78"/>
    <hyperlink r:id="rId155" ref="O79"/>
    <hyperlink r:id="rId156" ref="P79"/>
    <hyperlink r:id="rId157" ref="O80"/>
    <hyperlink r:id="rId158" ref="P80"/>
    <hyperlink r:id="rId159" ref="O81"/>
    <hyperlink r:id="rId160" ref="P81"/>
    <hyperlink r:id="rId161" ref="O82"/>
    <hyperlink r:id="rId162" ref="P82"/>
    <hyperlink r:id="rId163" ref="O83"/>
    <hyperlink r:id="rId164" ref="P83"/>
    <hyperlink r:id="rId165" ref="O84"/>
    <hyperlink r:id="rId166" ref="P84"/>
    <hyperlink r:id="rId167" ref="O85"/>
    <hyperlink r:id="rId168" ref="P85"/>
    <hyperlink r:id="rId169" ref="O86"/>
    <hyperlink r:id="rId170" ref="P86"/>
    <hyperlink r:id="rId171" ref="O87"/>
    <hyperlink r:id="rId172" ref="P87"/>
    <hyperlink r:id="rId173" ref="O88"/>
    <hyperlink r:id="rId174" ref="P88"/>
    <hyperlink r:id="rId175" ref="O89"/>
    <hyperlink r:id="rId176" ref="P89"/>
    <hyperlink r:id="rId177" ref="O90"/>
    <hyperlink r:id="rId178" ref="P90"/>
    <hyperlink r:id="rId179" ref="O91"/>
    <hyperlink r:id="rId180" ref="P91"/>
    <hyperlink r:id="rId181" ref="O92"/>
    <hyperlink r:id="rId182" ref="P92"/>
    <hyperlink r:id="rId183" ref="O93"/>
    <hyperlink r:id="rId184" ref="P93"/>
    <hyperlink r:id="rId185" ref="O94"/>
    <hyperlink r:id="rId186" ref="P94"/>
    <hyperlink r:id="rId187" ref="O95"/>
    <hyperlink r:id="rId188" ref="P95"/>
    <hyperlink r:id="rId189" ref="O96"/>
    <hyperlink r:id="rId190" ref="P96"/>
    <hyperlink r:id="rId191" ref="O97"/>
    <hyperlink r:id="rId192" ref="P97"/>
    <hyperlink r:id="rId193" ref="O98"/>
    <hyperlink r:id="rId194" ref="P98"/>
    <hyperlink r:id="rId195" ref="O99"/>
    <hyperlink r:id="rId196" ref="P99"/>
    <hyperlink r:id="rId197" ref="O100"/>
    <hyperlink r:id="rId198" ref="P100"/>
    <hyperlink r:id="rId199" ref="O101"/>
    <hyperlink r:id="rId200" ref="P101"/>
    <hyperlink r:id="rId201" ref="O102"/>
    <hyperlink r:id="rId202" ref="P102"/>
    <hyperlink r:id="rId203" ref="O103"/>
    <hyperlink r:id="rId204" ref="P103"/>
    <hyperlink r:id="rId205" ref="O104"/>
    <hyperlink r:id="rId206" ref="P104"/>
    <hyperlink r:id="rId207" ref="O105"/>
    <hyperlink r:id="rId208" ref="P105"/>
    <hyperlink r:id="rId209" ref="O106"/>
    <hyperlink r:id="rId210" ref="P106"/>
    <hyperlink r:id="rId211" ref="O107"/>
    <hyperlink r:id="rId212" ref="P107"/>
    <hyperlink r:id="rId213" ref="O108"/>
    <hyperlink r:id="rId214" ref="P108"/>
    <hyperlink r:id="rId215" ref="O109"/>
    <hyperlink r:id="rId216" ref="P109"/>
    <hyperlink r:id="rId217" ref="O110"/>
    <hyperlink r:id="rId218" ref="P110"/>
    <hyperlink r:id="rId219" ref="O111"/>
    <hyperlink r:id="rId220" ref="P111"/>
    <hyperlink r:id="rId221" ref="O112"/>
    <hyperlink r:id="rId222" ref="P112"/>
    <hyperlink r:id="rId223" ref="O113"/>
    <hyperlink r:id="rId224" ref="P113"/>
    <hyperlink r:id="rId225" ref="O114"/>
    <hyperlink r:id="rId226" ref="P114"/>
    <hyperlink r:id="rId227" ref="O115"/>
    <hyperlink r:id="rId228" ref="P115"/>
    <hyperlink r:id="rId229" ref="O116"/>
    <hyperlink r:id="rId230" ref="P116"/>
    <hyperlink r:id="rId231" ref="O117"/>
    <hyperlink r:id="rId232" ref="P117"/>
    <hyperlink r:id="rId233" ref="O118"/>
    <hyperlink r:id="rId234" ref="P118"/>
    <hyperlink r:id="rId235" ref="O119"/>
    <hyperlink r:id="rId236" ref="P119"/>
    <hyperlink r:id="rId237" ref="O120"/>
    <hyperlink r:id="rId238" ref="P120"/>
    <hyperlink r:id="rId239" ref="O121"/>
    <hyperlink r:id="rId240" ref="P121"/>
    <hyperlink r:id="rId241" ref="O122"/>
    <hyperlink r:id="rId242" ref="P122"/>
    <hyperlink r:id="rId243" ref="O123"/>
    <hyperlink r:id="rId244" ref="P123"/>
    <hyperlink r:id="rId245" ref="O124"/>
    <hyperlink r:id="rId246" ref="P124"/>
    <hyperlink r:id="rId247" ref="O125"/>
    <hyperlink r:id="rId248" ref="P125"/>
    <hyperlink r:id="rId249" ref="O126"/>
    <hyperlink r:id="rId250" ref="P126"/>
    <hyperlink r:id="rId251" ref="O127"/>
    <hyperlink r:id="rId252" ref="P127"/>
    <hyperlink r:id="rId253" ref="O128"/>
    <hyperlink r:id="rId254" ref="P128"/>
    <hyperlink r:id="rId255" ref="O129"/>
    <hyperlink r:id="rId256" ref="P129"/>
    <hyperlink r:id="rId257" ref="O130"/>
    <hyperlink r:id="rId258" ref="P130"/>
    <hyperlink r:id="rId259" ref="O131"/>
    <hyperlink r:id="rId260" ref="P131"/>
    <hyperlink r:id="rId261" ref="O132"/>
    <hyperlink r:id="rId262" ref="P132"/>
    <hyperlink r:id="rId263" ref="O133"/>
    <hyperlink r:id="rId264" ref="P133"/>
    <hyperlink r:id="rId265" ref="O134"/>
    <hyperlink r:id="rId266" ref="P134"/>
    <hyperlink r:id="rId267" ref="O135"/>
    <hyperlink r:id="rId268" ref="P135"/>
    <hyperlink r:id="rId269" ref="O136"/>
    <hyperlink r:id="rId270" ref="P136"/>
    <hyperlink r:id="rId271" ref="O137"/>
    <hyperlink r:id="rId272" ref="P137"/>
    <hyperlink r:id="rId273" ref="O138"/>
    <hyperlink r:id="rId274" ref="P138"/>
    <hyperlink r:id="rId275" ref="O139"/>
    <hyperlink r:id="rId276" ref="P139"/>
    <hyperlink r:id="rId277" ref="O140"/>
    <hyperlink r:id="rId278" ref="P140"/>
    <hyperlink r:id="rId279" ref="O141"/>
    <hyperlink r:id="rId280" ref="P141"/>
    <hyperlink r:id="rId281" ref="O142"/>
    <hyperlink r:id="rId282" ref="P142"/>
    <hyperlink r:id="rId283" ref="O143"/>
    <hyperlink r:id="rId284" ref="P143"/>
    <hyperlink r:id="rId285" ref="O144"/>
    <hyperlink r:id="rId286" ref="P144"/>
    <hyperlink r:id="rId287" ref="O145"/>
    <hyperlink r:id="rId288" ref="P145"/>
    <hyperlink r:id="rId289" ref="O146"/>
    <hyperlink r:id="rId290" ref="P146"/>
    <hyperlink r:id="rId291" ref="O147"/>
    <hyperlink r:id="rId292" ref="P147"/>
    <hyperlink r:id="rId293" ref="O148"/>
    <hyperlink r:id="rId294" ref="P148"/>
    <hyperlink r:id="rId295" ref="O149"/>
    <hyperlink r:id="rId296" ref="P149"/>
    <hyperlink r:id="rId297" ref="O150"/>
    <hyperlink r:id="rId298" ref="P150"/>
    <hyperlink r:id="rId299" ref="O151"/>
    <hyperlink r:id="rId300" ref="P151"/>
    <hyperlink r:id="rId301" ref="O152"/>
    <hyperlink r:id="rId302" ref="P152"/>
    <hyperlink r:id="rId303" ref="O153"/>
    <hyperlink r:id="rId304" ref="P153"/>
    <hyperlink r:id="rId305" ref="O154"/>
    <hyperlink r:id="rId306" ref="P154"/>
    <hyperlink r:id="rId307" ref="O155"/>
    <hyperlink r:id="rId308" ref="P155"/>
    <hyperlink r:id="rId309" ref="O156"/>
    <hyperlink r:id="rId310" ref="P156"/>
    <hyperlink r:id="rId311" ref="O157"/>
    <hyperlink r:id="rId312" ref="P157"/>
    <hyperlink r:id="rId313" ref="O158"/>
    <hyperlink r:id="rId314" ref="P158"/>
    <hyperlink r:id="rId315" ref="O159"/>
    <hyperlink r:id="rId316" ref="P159"/>
    <hyperlink r:id="rId317" ref="O160"/>
    <hyperlink r:id="rId318" ref="P160"/>
    <hyperlink r:id="rId319" ref="O161"/>
    <hyperlink r:id="rId320" ref="P161"/>
    <hyperlink r:id="rId321" ref="O162"/>
    <hyperlink r:id="rId322" ref="P162"/>
    <hyperlink r:id="rId323" ref="O163"/>
    <hyperlink r:id="rId324" ref="P163"/>
    <hyperlink r:id="rId325" ref="O164"/>
    <hyperlink r:id="rId326" ref="P164"/>
    <hyperlink r:id="rId327" ref="O165"/>
    <hyperlink r:id="rId328" ref="P165"/>
    <hyperlink r:id="rId329" ref="O166"/>
    <hyperlink r:id="rId330" ref="P166"/>
    <hyperlink r:id="rId331" ref="O167"/>
    <hyperlink r:id="rId332" ref="P167"/>
    <hyperlink r:id="rId333" ref="O168"/>
    <hyperlink r:id="rId334" ref="P168"/>
    <hyperlink r:id="rId335" ref="O169"/>
    <hyperlink r:id="rId336" ref="P169"/>
    <hyperlink r:id="rId337" ref="O170"/>
    <hyperlink r:id="rId338" ref="P170"/>
    <hyperlink r:id="rId339" ref="O171"/>
    <hyperlink r:id="rId340" ref="P171"/>
    <hyperlink r:id="rId341" ref="O172"/>
    <hyperlink r:id="rId342" ref="P172"/>
    <hyperlink r:id="rId343" ref="O173"/>
    <hyperlink r:id="rId344" ref="P173"/>
    <hyperlink r:id="rId345" ref="O174"/>
    <hyperlink r:id="rId346" ref="P174"/>
    <hyperlink r:id="rId347" ref="O175"/>
    <hyperlink r:id="rId348" ref="P175"/>
    <hyperlink r:id="rId349" ref="O176"/>
    <hyperlink r:id="rId350" ref="P176"/>
    <hyperlink r:id="rId351" ref="O177"/>
    <hyperlink r:id="rId352" ref="P177"/>
    <hyperlink r:id="rId353" ref="O178"/>
    <hyperlink r:id="rId354" ref="P178"/>
    <hyperlink r:id="rId355" ref="O179"/>
    <hyperlink r:id="rId356" ref="P179"/>
    <hyperlink r:id="rId357" ref="O180"/>
    <hyperlink r:id="rId358" ref="P180"/>
    <hyperlink r:id="rId359" ref="O181"/>
    <hyperlink r:id="rId360" ref="P181"/>
    <hyperlink r:id="rId361" ref="O182"/>
    <hyperlink r:id="rId362" ref="P182"/>
    <hyperlink r:id="rId363" ref="O183"/>
    <hyperlink r:id="rId364" ref="P183"/>
    <hyperlink r:id="rId365" ref="O184"/>
    <hyperlink r:id="rId366" ref="P184"/>
    <hyperlink r:id="rId367" ref="O185"/>
    <hyperlink r:id="rId368" ref="P185"/>
    <hyperlink r:id="rId369" ref="O186"/>
    <hyperlink r:id="rId370" ref="P186"/>
    <hyperlink r:id="rId371" ref="O187"/>
    <hyperlink r:id="rId372" ref="P187"/>
    <hyperlink r:id="rId373" ref="O188"/>
    <hyperlink r:id="rId374" ref="P188"/>
    <hyperlink r:id="rId375" ref="O189"/>
    <hyperlink r:id="rId376" ref="P189"/>
    <hyperlink r:id="rId377" ref="O190"/>
    <hyperlink r:id="rId378" ref="P190"/>
    <hyperlink r:id="rId379" ref="O191"/>
    <hyperlink r:id="rId380" ref="P191"/>
    <hyperlink r:id="rId381" ref="O192"/>
    <hyperlink r:id="rId382" ref="P192"/>
    <hyperlink r:id="rId383" ref="O193"/>
    <hyperlink r:id="rId384" ref="P193"/>
    <hyperlink r:id="rId385" ref="O194"/>
    <hyperlink r:id="rId386" ref="P194"/>
    <hyperlink r:id="rId387" ref="O195"/>
    <hyperlink r:id="rId388" ref="P195"/>
    <hyperlink r:id="rId389" ref="O196"/>
    <hyperlink r:id="rId390" ref="P196"/>
    <hyperlink r:id="rId391" ref="O197"/>
    <hyperlink r:id="rId392" ref="P197"/>
    <hyperlink r:id="rId393" ref="O198"/>
    <hyperlink r:id="rId394" ref="P198"/>
    <hyperlink r:id="rId395" ref="O199"/>
    <hyperlink r:id="rId396" ref="P199"/>
    <hyperlink r:id="rId397" ref="O200"/>
    <hyperlink r:id="rId398" ref="P200"/>
    <hyperlink r:id="rId399" ref="O201"/>
    <hyperlink r:id="rId400" ref="P201"/>
    <hyperlink r:id="rId401" ref="O202"/>
    <hyperlink r:id="rId402" ref="P202"/>
    <hyperlink r:id="rId403" ref="O203"/>
    <hyperlink r:id="rId404" ref="P203"/>
    <hyperlink r:id="rId405" ref="O204"/>
    <hyperlink r:id="rId406" ref="P204"/>
    <hyperlink r:id="rId407" ref="O205"/>
    <hyperlink r:id="rId408" ref="P205"/>
    <hyperlink r:id="rId409" ref="O206"/>
    <hyperlink r:id="rId410" ref="P206"/>
    <hyperlink r:id="rId411" ref="O207"/>
    <hyperlink r:id="rId412" ref="P207"/>
    <hyperlink r:id="rId413" ref="O208"/>
    <hyperlink r:id="rId414" ref="P208"/>
    <hyperlink r:id="rId415" ref="O209"/>
    <hyperlink r:id="rId416" ref="P209"/>
    <hyperlink r:id="rId417" ref="O210"/>
    <hyperlink r:id="rId418" ref="P210"/>
    <hyperlink r:id="rId419" ref="O211"/>
    <hyperlink r:id="rId420" ref="P211"/>
    <hyperlink r:id="rId421" ref="O212"/>
    <hyperlink r:id="rId422" ref="P212"/>
    <hyperlink r:id="rId423" ref="O213"/>
    <hyperlink r:id="rId424" ref="P213"/>
    <hyperlink r:id="rId425" ref="O214"/>
    <hyperlink r:id="rId426" ref="P214"/>
    <hyperlink r:id="rId427" ref="O215"/>
    <hyperlink r:id="rId428" ref="P215"/>
    <hyperlink r:id="rId429" ref="O216"/>
    <hyperlink r:id="rId430" ref="P216"/>
    <hyperlink r:id="rId431" ref="O217"/>
    <hyperlink r:id="rId432" ref="P217"/>
    <hyperlink r:id="rId433" ref="O218"/>
    <hyperlink r:id="rId434" ref="P218"/>
    <hyperlink r:id="rId435" ref="O219"/>
    <hyperlink r:id="rId436" ref="P219"/>
    <hyperlink r:id="rId437" ref="O220"/>
    <hyperlink r:id="rId438" ref="P220"/>
    <hyperlink r:id="rId439" ref="O221"/>
    <hyperlink r:id="rId440" ref="P221"/>
    <hyperlink r:id="rId441" ref="O222"/>
    <hyperlink r:id="rId442" ref="P222"/>
    <hyperlink r:id="rId443" ref="O223"/>
    <hyperlink r:id="rId444" ref="P223"/>
    <hyperlink r:id="rId445" ref="O224"/>
    <hyperlink r:id="rId446" ref="P224"/>
    <hyperlink r:id="rId447" ref="O225"/>
    <hyperlink r:id="rId448" ref="P225"/>
    <hyperlink r:id="rId449" ref="O226"/>
    <hyperlink r:id="rId450" ref="P226"/>
    <hyperlink r:id="rId451" ref="O227"/>
    <hyperlink r:id="rId452" ref="P227"/>
    <hyperlink r:id="rId453" ref="O228"/>
    <hyperlink r:id="rId454" ref="P228"/>
    <hyperlink r:id="rId455" ref="O229"/>
    <hyperlink r:id="rId456" ref="P229"/>
    <hyperlink r:id="rId457" ref="O230"/>
    <hyperlink r:id="rId458" ref="P230"/>
    <hyperlink r:id="rId459" ref="O231"/>
    <hyperlink r:id="rId460" ref="P231"/>
    <hyperlink r:id="rId461" ref="O232"/>
    <hyperlink r:id="rId462" ref="P232"/>
    <hyperlink r:id="rId463" ref="O233"/>
    <hyperlink r:id="rId464" ref="P233"/>
    <hyperlink r:id="rId465" ref="O234"/>
    <hyperlink r:id="rId466" ref="P234"/>
    <hyperlink r:id="rId467" ref="O235"/>
    <hyperlink r:id="rId468" ref="P235"/>
    <hyperlink r:id="rId469" ref="O236"/>
    <hyperlink r:id="rId470" ref="P236"/>
    <hyperlink r:id="rId471" ref="O237"/>
    <hyperlink r:id="rId472" ref="P237"/>
    <hyperlink r:id="rId473" ref="O238"/>
    <hyperlink r:id="rId474" ref="P238"/>
    <hyperlink r:id="rId475" ref="O239"/>
    <hyperlink r:id="rId476" ref="P239"/>
    <hyperlink r:id="rId477" ref="O240"/>
    <hyperlink r:id="rId478" ref="P240"/>
    <hyperlink r:id="rId479" ref="O241"/>
    <hyperlink r:id="rId480" ref="P241"/>
    <hyperlink r:id="rId481" ref="O242"/>
    <hyperlink r:id="rId482" ref="P242"/>
    <hyperlink r:id="rId483" ref="O243"/>
    <hyperlink r:id="rId484" ref="P243"/>
    <hyperlink r:id="rId485" ref="O244"/>
    <hyperlink r:id="rId486" ref="P244"/>
    <hyperlink r:id="rId487" ref="O245"/>
    <hyperlink r:id="rId488" ref="P245"/>
    <hyperlink r:id="rId489" ref="O246"/>
    <hyperlink r:id="rId490" ref="P246"/>
    <hyperlink r:id="rId491" ref="O247"/>
    <hyperlink r:id="rId492" ref="P247"/>
    <hyperlink r:id="rId493" ref="O248"/>
    <hyperlink r:id="rId494" ref="P248"/>
    <hyperlink r:id="rId495" ref="O249"/>
    <hyperlink r:id="rId496" ref="P249"/>
    <hyperlink r:id="rId497" ref="O250"/>
    <hyperlink r:id="rId498" ref="P250"/>
    <hyperlink r:id="rId499" ref="O251"/>
    <hyperlink r:id="rId500" ref="P251"/>
    <hyperlink r:id="rId501" ref="O252"/>
    <hyperlink r:id="rId502" ref="P252"/>
    <hyperlink r:id="rId503" ref="O253"/>
    <hyperlink r:id="rId504" ref="P253"/>
    <hyperlink r:id="rId505" ref="O254"/>
    <hyperlink r:id="rId506" ref="P254"/>
    <hyperlink r:id="rId507" ref="O255"/>
    <hyperlink r:id="rId508" ref="P255"/>
    <hyperlink r:id="rId509" ref="O256"/>
    <hyperlink r:id="rId510" ref="P256"/>
    <hyperlink r:id="rId511" ref="O257"/>
    <hyperlink r:id="rId512" ref="P257"/>
    <hyperlink r:id="rId513" ref="O258"/>
    <hyperlink r:id="rId514" ref="P258"/>
    <hyperlink r:id="rId515" ref="O259"/>
    <hyperlink r:id="rId516" ref="P259"/>
    <hyperlink r:id="rId517" ref="O260"/>
    <hyperlink r:id="rId518" ref="P260"/>
    <hyperlink r:id="rId519" ref="O261"/>
    <hyperlink r:id="rId520" ref="P261"/>
    <hyperlink r:id="rId521" ref="O262"/>
    <hyperlink r:id="rId522" ref="P262"/>
    <hyperlink r:id="rId523" ref="O263"/>
    <hyperlink r:id="rId524" ref="P263"/>
    <hyperlink r:id="rId525" ref="O264"/>
    <hyperlink r:id="rId526" ref="P264"/>
    <hyperlink r:id="rId527" ref="O265"/>
    <hyperlink r:id="rId528" ref="P265"/>
    <hyperlink r:id="rId529" ref="O266"/>
    <hyperlink r:id="rId530" ref="P266"/>
    <hyperlink r:id="rId531" ref="O267"/>
    <hyperlink r:id="rId532" ref="P267"/>
    <hyperlink r:id="rId533" ref="O268"/>
    <hyperlink r:id="rId534" ref="P268"/>
    <hyperlink r:id="rId535" ref="O269"/>
    <hyperlink r:id="rId536" ref="P269"/>
    <hyperlink r:id="rId537" ref="O270"/>
    <hyperlink r:id="rId538" ref="P270"/>
    <hyperlink r:id="rId539" ref="O271"/>
    <hyperlink r:id="rId540" ref="P271"/>
    <hyperlink r:id="rId541" ref="O272"/>
    <hyperlink r:id="rId542" ref="P272"/>
    <hyperlink r:id="rId543" ref="O273"/>
    <hyperlink r:id="rId544" ref="P273"/>
    <hyperlink r:id="rId545" ref="O274"/>
    <hyperlink r:id="rId546" ref="P274"/>
    <hyperlink r:id="rId547" ref="O275"/>
    <hyperlink r:id="rId548" ref="P275"/>
    <hyperlink r:id="rId549" ref="O276"/>
    <hyperlink r:id="rId550" ref="P276"/>
    <hyperlink r:id="rId551" ref="O277"/>
    <hyperlink r:id="rId552" ref="P277"/>
    <hyperlink r:id="rId553" ref="O278"/>
    <hyperlink r:id="rId554" ref="P278"/>
    <hyperlink r:id="rId555" ref="O279"/>
    <hyperlink r:id="rId556" ref="P279"/>
    <hyperlink r:id="rId557" ref="O280"/>
    <hyperlink r:id="rId558" ref="P280"/>
    <hyperlink r:id="rId559" ref="O281"/>
    <hyperlink r:id="rId560" ref="P281"/>
    <hyperlink r:id="rId561" ref="O282"/>
    <hyperlink r:id="rId562" ref="P282"/>
    <hyperlink r:id="rId563" ref="O283"/>
    <hyperlink r:id="rId564" ref="P283"/>
    <hyperlink r:id="rId565" ref="O284"/>
    <hyperlink r:id="rId566" ref="P284"/>
    <hyperlink r:id="rId567" ref="O285"/>
    <hyperlink r:id="rId568" ref="P285"/>
    <hyperlink r:id="rId569" ref="O286"/>
    <hyperlink r:id="rId570" ref="P286"/>
    <hyperlink r:id="rId571" ref="O287"/>
    <hyperlink r:id="rId572" ref="P287"/>
    <hyperlink r:id="rId573" ref="O288"/>
    <hyperlink r:id="rId574" ref="P288"/>
    <hyperlink r:id="rId575" ref="O289"/>
    <hyperlink r:id="rId576" ref="P289"/>
    <hyperlink r:id="rId577" ref="O290"/>
    <hyperlink r:id="rId578" ref="P290"/>
    <hyperlink r:id="rId579" ref="O291"/>
    <hyperlink r:id="rId580" ref="P291"/>
    <hyperlink r:id="rId581" ref="O292"/>
    <hyperlink r:id="rId582" ref="P292"/>
    <hyperlink r:id="rId583" ref="O293"/>
    <hyperlink r:id="rId584" ref="P293"/>
    <hyperlink r:id="rId585" ref="O294"/>
    <hyperlink r:id="rId586" ref="P294"/>
    <hyperlink r:id="rId587" ref="O295"/>
    <hyperlink r:id="rId588" ref="P295"/>
    <hyperlink r:id="rId589" ref="O296"/>
    <hyperlink r:id="rId590" ref="P296"/>
    <hyperlink r:id="rId591" ref="O297"/>
    <hyperlink r:id="rId592" ref="P297"/>
    <hyperlink r:id="rId593" ref="O298"/>
    <hyperlink r:id="rId594" ref="P298"/>
    <hyperlink r:id="rId595" ref="O299"/>
    <hyperlink r:id="rId596" ref="P299"/>
    <hyperlink r:id="rId597" ref="O300"/>
    <hyperlink r:id="rId598" ref="P300"/>
    <hyperlink r:id="rId599" ref="O301"/>
    <hyperlink r:id="rId600" ref="P301"/>
    <hyperlink r:id="rId601" ref="O302"/>
    <hyperlink r:id="rId602" ref="P302"/>
    <hyperlink r:id="rId603" ref="O303"/>
    <hyperlink r:id="rId604" ref="P303"/>
    <hyperlink r:id="rId605" ref="O304"/>
    <hyperlink r:id="rId606" ref="P304"/>
    <hyperlink r:id="rId607" ref="O305"/>
    <hyperlink r:id="rId608" ref="P305"/>
    <hyperlink r:id="rId609" ref="O306"/>
    <hyperlink r:id="rId610" ref="P306"/>
    <hyperlink r:id="rId611" ref="O307"/>
    <hyperlink r:id="rId612" ref="P307"/>
    <hyperlink r:id="rId613" ref="O308"/>
    <hyperlink r:id="rId614" ref="P308"/>
    <hyperlink r:id="rId615" ref="O309"/>
    <hyperlink r:id="rId616" ref="P309"/>
    <hyperlink r:id="rId617" ref="O310"/>
    <hyperlink r:id="rId618" ref="P310"/>
    <hyperlink r:id="rId619" ref="O311"/>
    <hyperlink r:id="rId620" ref="P311"/>
    <hyperlink r:id="rId621" ref="O312"/>
    <hyperlink r:id="rId622" ref="P312"/>
    <hyperlink r:id="rId623" ref="O313"/>
    <hyperlink r:id="rId624" ref="P313"/>
    <hyperlink r:id="rId625" ref="O314"/>
    <hyperlink r:id="rId626" ref="P314"/>
    <hyperlink r:id="rId627" ref="O315"/>
    <hyperlink r:id="rId628" ref="P315"/>
    <hyperlink r:id="rId629" ref="O316"/>
    <hyperlink r:id="rId630" ref="P316"/>
    <hyperlink r:id="rId631" ref="O317"/>
    <hyperlink r:id="rId632" ref="P317"/>
    <hyperlink r:id="rId633" ref="O318"/>
    <hyperlink r:id="rId634" ref="P318"/>
    <hyperlink r:id="rId635" ref="O319"/>
    <hyperlink r:id="rId636" ref="P319"/>
    <hyperlink r:id="rId637" ref="O320"/>
    <hyperlink r:id="rId638" ref="P320"/>
    <hyperlink r:id="rId639" ref="O321"/>
    <hyperlink r:id="rId640" ref="P321"/>
    <hyperlink r:id="rId641" ref="O322"/>
    <hyperlink r:id="rId642" ref="P322"/>
    <hyperlink r:id="rId643" ref="O323"/>
    <hyperlink r:id="rId644" ref="P323"/>
    <hyperlink r:id="rId645" ref="O324"/>
    <hyperlink r:id="rId646" ref="P324"/>
    <hyperlink r:id="rId647" ref="O325"/>
    <hyperlink r:id="rId648" ref="P325"/>
    <hyperlink r:id="rId649" ref="O326"/>
    <hyperlink r:id="rId650" ref="P326"/>
    <hyperlink r:id="rId651" ref="O327"/>
    <hyperlink r:id="rId652" ref="P327"/>
    <hyperlink r:id="rId653" ref="O328"/>
    <hyperlink r:id="rId654" ref="P328"/>
    <hyperlink r:id="rId655" ref="O329"/>
    <hyperlink r:id="rId656" ref="P329"/>
    <hyperlink r:id="rId657" ref="O330"/>
    <hyperlink r:id="rId658" ref="P330"/>
    <hyperlink r:id="rId659" ref="O331"/>
    <hyperlink r:id="rId660" ref="P331"/>
    <hyperlink r:id="rId661" ref="O332"/>
    <hyperlink r:id="rId662" ref="P332"/>
    <hyperlink r:id="rId663" ref="O333"/>
    <hyperlink r:id="rId664" ref="P333"/>
    <hyperlink r:id="rId665" ref="O334"/>
    <hyperlink r:id="rId666" ref="P334"/>
    <hyperlink r:id="rId667" ref="O335"/>
    <hyperlink r:id="rId668" ref="P335"/>
    <hyperlink r:id="rId669" ref="O336"/>
    <hyperlink r:id="rId670" ref="P336"/>
    <hyperlink r:id="rId671" ref="O337"/>
    <hyperlink r:id="rId672" ref="P337"/>
    <hyperlink r:id="rId673" ref="O338"/>
    <hyperlink r:id="rId674" ref="P338"/>
    <hyperlink r:id="rId675" ref="O339"/>
    <hyperlink r:id="rId676" ref="P339"/>
    <hyperlink r:id="rId677" ref="O340"/>
    <hyperlink r:id="rId678" ref="P340"/>
    <hyperlink r:id="rId679" ref="O341"/>
    <hyperlink r:id="rId680" ref="P341"/>
    <hyperlink r:id="rId681" ref="O342"/>
    <hyperlink r:id="rId682" ref="P342"/>
    <hyperlink r:id="rId683" ref="O343"/>
    <hyperlink r:id="rId684" ref="P343"/>
    <hyperlink r:id="rId685" ref="O344"/>
    <hyperlink r:id="rId686" ref="P344"/>
    <hyperlink r:id="rId687" ref="O345"/>
    <hyperlink r:id="rId688" ref="P345"/>
    <hyperlink r:id="rId689" ref="O346"/>
    <hyperlink r:id="rId690" ref="P346"/>
    <hyperlink r:id="rId691" ref="O347"/>
    <hyperlink r:id="rId692" ref="P347"/>
    <hyperlink r:id="rId693" ref="O348"/>
    <hyperlink r:id="rId694" ref="P348"/>
    <hyperlink r:id="rId695" ref="O349"/>
    <hyperlink r:id="rId696" ref="P349"/>
    <hyperlink r:id="rId697" ref="O350"/>
    <hyperlink r:id="rId698" ref="P350"/>
    <hyperlink r:id="rId699" ref="O351"/>
    <hyperlink r:id="rId700" ref="P351"/>
    <hyperlink r:id="rId701" ref="O352"/>
    <hyperlink r:id="rId702" ref="P352"/>
    <hyperlink r:id="rId703" ref="O353"/>
    <hyperlink r:id="rId704" ref="P353"/>
    <hyperlink r:id="rId705" ref="O354"/>
    <hyperlink r:id="rId706" ref="P354"/>
    <hyperlink r:id="rId707" ref="O355"/>
    <hyperlink r:id="rId708" ref="P355"/>
    <hyperlink r:id="rId709" ref="O356"/>
    <hyperlink r:id="rId710" ref="P356"/>
    <hyperlink r:id="rId711" ref="O357"/>
    <hyperlink r:id="rId712" ref="P357"/>
    <hyperlink r:id="rId713" ref="O358"/>
    <hyperlink r:id="rId714" ref="P358"/>
    <hyperlink r:id="rId715" ref="O359"/>
    <hyperlink r:id="rId716" ref="P359"/>
    <hyperlink r:id="rId717" ref="O360"/>
    <hyperlink r:id="rId718" ref="P360"/>
    <hyperlink r:id="rId719" ref="O361"/>
    <hyperlink r:id="rId720" ref="P361"/>
    <hyperlink r:id="rId721" ref="O362"/>
    <hyperlink r:id="rId722" ref="P362"/>
    <hyperlink r:id="rId723" ref="O363"/>
    <hyperlink r:id="rId724" ref="P363"/>
    <hyperlink r:id="rId725" ref="O364"/>
    <hyperlink r:id="rId726" ref="P364"/>
    <hyperlink r:id="rId727" ref="O365"/>
    <hyperlink r:id="rId728" ref="P365"/>
    <hyperlink r:id="rId729" ref="O366"/>
    <hyperlink r:id="rId730" ref="P366"/>
    <hyperlink r:id="rId731" ref="O367"/>
    <hyperlink r:id="rId732" ref="P367"/>
    <hyperlink r:id="rId733" ref="O368"/>
    <hyperlink r:id="rId734" ref="P368"/>
    <hyperlink r:id="rId735" ref="O369"/>
    <hyperlink r:id="rId736" ref="P369"/>
    <hyperlink r:id="rId737" ref="O370"/>
    <hyperlink r:id="rId738" ref="P370"/>
    <hyperlink r:id="rId739" ref="O371"/>
    <hyperlink r:id="rId740" ref="P371"/>
    <hyperlink r:id="rId741" ref="O372"/>
    <hyperlink r:id="rId742" ref="P372"/>
    <hyperlink r:id="rId743" ref="O373"/>
    <hyperlink r:id="rId744" ref="P373"/>
    <hyperlink r:id="rId745" ref="O374"/>
    <hyperlink r:id="rId746" ref="P374"/>
    <hyperlink r:id="rId747" ref="O375"/>
    <hyperlink r:id="rId748" ref="P375"/>
    <hyperlink r:id="rId749" ref="O376"/>
    <hyperlink r:id="rId750" ref="P376"/>
    <hyperlink r:id="rId751" ref="O377"/>
    <hyperlink r:id="rId752" ref="P377"/>
    <hyperlink r:id="rId753" ref="O378"/>
    <hyperlink r:id="rId754" ref="P378"/>
    <hyperlink r:id="rId755" ref="O379"/>
    <hyperlink r:id="rId756" ref="P379"/>
    <hyperlink r:id="rId757" ref="O380"/>
    <hyperlink r:id="rId758" ref="P380"/>
    <hyperlink r:id="rId759" ref="O381"/>
    <hyperlink r:id="rId760" ref="P381"/>
    <hyperlink r:id="rId761" ref="O382"/>
    <hyperlink r:id="rId762" ref="P382"/>
    <hyperlink r:id="rId763" ref="O383"/>
    <hyperlink r:id="rId764" ref="P383"/>
    <hyperlink r:id="rId765" ref="O384"/>
    <hyperlink r:id="rId766" ref="P384"/>
    <hyperlink r:id="rId767" ref="O385"/>
    <hyperlink r:id="rId768" ref="P385"/>
    <hyperlink r:id="rId769" ref="O386"/>
    <hyperlink r:id="rId770" ref="P386"/>
    <hyperlink r:id="rId771" ref="O387"/>
    <hyperlink r:id="rId772" ref="P387"/>
    <hyperlink r:id="rId773" ref="O388"/>
    <hyperlink r:id="rId774" ref="P388"/>
    <hyperlink r:id="rId775" ref="O389"/>
    <hyperlink r:id="rId776" ref="P389"/>
    <hyperlink r:id="rId777" ref="O390"/>
    <hyperlink r:id="rId778" ref="P390"/>
    <hyperlink r:id="rId779" ref="O391"/>
    <hyperlink r:id="rId780" ref="P391"/>
    <hyperlink r:id="rId781" ref="O392"/>
    <hyperlink r:id="rId782" ref="P392"/>
    <hyperlink r:id="rId783" ref="O393"/>
    <hyperlink r:id="rId784" ref="P393"/>
    <hyperlink r:id="rId785" ref="O394"/>
    <hyperlink r:id="rId786" ref="P394"/>
    <hyperlink r:id="rId787" ref="O395"/>
    <hyperlink r:id="rId788" ref="P395"/>
    <hyperlink r:id="rId789" ref="O396"/>
    <hyperlink r:id="rId790" ref="P396"/>
    <hyperlink r:id="rId791" ref="O397"/>
    <hyperlink r:id="rId792" ref="P397"/>
    <hyperlink r:id="rId793" ref="O398"/>
    <hyperlink r:id="rId794" ref="P398"/>
    <hyperlink r:id="rId795" ref="O399"/>
    <hyperlink r:id="rId796" ref="P399"/>
    <hyperlink r:id="rId797" ref="O400"/>
    <hyperlink r:id="rId798" ref="P400"/>
    <hyperlink r:id="rId799" ref="O401"/>
    <hyperlink r:id="rId800" ref="P401"/>
    <hyperlink r:id="rId801" ref="O402"/>
    <hyperlink r:id="rId802" ref="P402"/>
    <hyperlink r:id="rId803" ref="O403"/>
    <hyperlink r:id="rId804" ref="P403"/>
    <hyperlink r:id="rId805" ref="O404"/>
    <hyperlink r:id="rId806" ref="P404"/>
    <hyperlink r:id="rId807" ref="O405"/>
    <hyperlink r:id="rId808" ref="P405"/>
    <hyperlink r:id="rId809" ref="O406"/>
    <hyperlink r:id="rId810" ref="P406"/>
    <hyperlink r:id="rId811" ref="O407"/>
    <hyperlink r:id="rId812" ref="P407"/>
    <hyperlink r:id="rId813" ref="O408"/>
    <hyperlink r:id="rId814" ref="P408"/>
    <hyperlink r:id="rId815" ref="O409"/>
    <hyperlink r:id="rId816" ref="P409"/>
    <hyperlink r:id="rId817" ref="O410"/>
    <hyperlink r:id="rId818" ref="P410"/>
    <hyperlink r:id="rId819" ref="O411"/>
    <hyperlink r:id="rId820" ref="P411"/>
    <hyperlink r:id="rId821" ref="O412"/>
    <hyperlink r:id="rId822" ref="P412"/>
    <hyperlink r:id="rId823" ref="O413"/>
    <hyperlink r:id="rId824" ref="P413"/>
    <hyperlink r:id="rId825" ref="O414"/>
    <hyperlink r:id="rId826" ref="P414"/>
    <hyperlink r:id="rId827" ref="O415"/>
    <hyperlink r:id="rId828" ref="P415"/>
    <hyperlink r:id="rId829" ref="O416"/>
    <hyperlink r:id="rId830" ref="P416"/>
    <hyperlink r:id="rId831" ref="O417"/>
    <hyperlink r:id="rId832" ref="P417"/>
    <hyperlink r:id="rId833" ref="O418"/>
    <hyperlink r:id="rId834" ref="P418"/>
    <hyperlink r:id="rId835" ref="O419"/>
    <hyperlink r:id="rId836" ref="P419"/>
    <hyperlink r:id="rId837" ref="O420"/>
    <hyperlink r:id="rId838" ref="P420"/>
    <hyperlink r:id="rId839" ref="O421"/>
    <hyperlink r:id="rId840" ref="P421"/>
    <hyperlink r:id="rId841" ref="O422"/>
    <hyperlink r:id="rId842" ref="P422"/>
    <hyperlink r:id="rId843" ref="O423"/>
    <hyperlink r:id="rId844" ref="P423"/>
    <hyperlink r:id="rId845" ref="O424"/>
    <hyperlink r:id="rId846" ref="P424"/>
    <hyperlink r:id="rId847" ref="O425"/>
    <hyperlink r:id="rId848" ref="P425"/>
    <hyperlink r:id="rId849" ref="O426"/>
    <hyperlink r:id="rId850" ref="P426"/>
    <hyperlink r:id="rId851" ref="O427"/>
    <hyperlink r:id="rId852" ref="P427"/>
    <hyperlink r:id="rId853" ref="O428"/>
    <hyperlink r:id="rId854" ref="P428"/>
    <hyperlink r:id="rId855" ref="O429"/>
    <hyperlink r:id="rId856" ref="P429"/>
    <hyperlink r:id="rId857" ref="O430"/>
    <hyperlink r:id="rId858" ref="P430"/>
    <hyperlink r:id="rId859" ref="O431"/>
    <hyperlink r:id="rId860" ref="P431"/>
    <hyperlink r:id="rId861" ref="O432"/>
    <hyperlink r:id="rId862" ref="P432"/>
    <hyperlink r:id="rId863" ref="O433"/>
    <hyperlink r:id="rId864" ref="P433"/>
    <hyperlink r:id="rId865" ref="O434"/>
    <hyperlink r:id="rId866" ref="P434"/>
    <hyperlink r:id="rId867" ref="O435"/>
    <hyperlink r:id="rId868" ref="P435"/>
    <hyperlink r:id="rId869" ref="O436"/>
    <hyperlink r:id="rId870" ref="P436"/>
    <hyperlink r:id="rId871" ref="O437"/>
    <hyperlink r:id="rId872" ref="P437"/>
    <hyperlink r:id="rId873" ref="O438"/>
    <hyperlink r:id="rId874" ref="P438"/>
    <hyperlink r:id="rId875" ref="O439"/>
    <hyperlink r:id="rId876" ref="P439"/>
    <hyperlink r:id="rId877" ref="O440"/>
    <hyperlink r:id="rId878" ref="P440"/>
    <hyperlink r:id="rId879" ref="O441"/>
    <hyperlink r:id="rId880" ref="P441"/>
    <hyperlink r:id="rId881" ref="O442"/>
    <hyperlink r:id="rId882" ref="P442"/>
    <hyperlink r:id="rId883" ref="O443"/>
    <hyperlink r:id="rId884" ref="P443"/>
    <hyperlink r:id="rId885" ref="O444"/>
    <hyperlink r:id="rId886" ref="P444"/>
    <hyperlink r:id="rId887" ref="O445"/>
    <hyperlink r:id="rId888" ref="P445"/>
    <hyperlink r:id="rId889" ref="O446"/>
    <hyperlink r:id="rId890" ref="P446"/>
    <hyperlink r:id="rId891" ref="O447"/>
    <hyperlink r:id="rId892" ref="P447"/>
    <hyperlink r:id="rId893" ref="O448"/>
    <hyperlink r:id="rId894" ref="P448"/>
    <hyperlink r:id="rId895" ref="O449"/>
    <hyperlink r:id="rId896" ref="P449"/>
    <hyperlink r:id="rId897" ref="O450"/>
    <hyperlink r:id="rId898" ref="P450"/>
    <hyperlink r:id="rId899" ref="O451"/>
    <hyperlink r:id="rId900" ref="P451"/>
    <hyperlink r:id="rId901" ref="O452"/>
    <hyperlink r:id="rId902" ref="P452"/>
    <hyperlink r:id="rId903" ref="O453"/>
    <hyperlink r:id="rId904" ref="P453"/>
    <hyperlink r:id="rId905" ref="O454"/>
    <hyperlink r:id="rId906" ref="P454"/>
    <hyperlink r:id="rId907" ref="O455"/>
    <hyperlink r:id="rId908" ref="P455"/>
    <hyperlink r:id="rId909" ref="O456"/>
    <hyperlink r:id="rId910" ref="P456"/>
    <hyperlink r:id="rId911" ref="O457"/>
    <hyperlink r:id="rId912" ref="P457"/>
    <hyperlink r:id="rId913" ref="O458"/>
    <hyperlink r:id="rId914" ref="P458"/>
    <hyperlink r:id="rId915" ref="O459"/>
    <hyperlink r:id="rId916" ref="P459"/>
    <hyperlink r:id="rId917" ref="O460"/>
    <hyperlink r:id="rId918" ref="P460"/>
    <hyperlink r:id="rId919" ref="O461"/>
    <hyperlink r:id="rId920" ref="P461"/>
    <hyperlink r:id="rId921" ref="O462"/>
    <hyperlink r:id="rId922" ref="P462"/>
    <hyperlink r:id="rId923" ref="O463"/>
    <hyperlink r:id="rId924" ref="P463"/>
    <hyperlink r:id="rId925" ref="O464"/>
    <hyperlink r:id="rId926" ref="P464"/>
    <hyperlink r:id="rId927" ref="O465"/>
    <hyperlink r:id="rId928" ref="P465"/>
    <hyperlink r:id="rId929" ref="O466"/>
    <hyperlink r:id="rId930" ref="P466"/>
    <hyperlink r:id="rId931" ref="O467"/>
    <hyperlink r:id="rId932" ref="P467"/>
    <hyperlink r:id="rId933" ref="O468"/>
    <hyperlink r:id="rId934" ref="P468"/>
    <hyperlink r:id="rId935" ref="O469"/>
    <hyperlink r:id="rId936" ref="P469"/>
    <hyperlink r:id="rId937" ref="O470"/>
    <hyperlink r:id="rId938" ref="P470"/>
    <hyperlink r:id="rId939" ref="O471"/>
    <hyperlink r:id="rId940" ref="P471"/>
    <hyperlink r:id="rId941" ref="O472"/>
    <hyperlink r:id="rId942" ref="P472"/>
    <hyperlink r:id="rId943" ref="O473"/>
    <hyperlink r:id="rId944" ref="P473"/>
    <hyperlink r:id="rId945" ref="O474"/>
    <hyperlink r:id="rId946" ref="P474"/>
    <hyperlink r:id="rId947" ref="O475"/>
    <hyperlink r:id="rId948" ref="P475"/>
    <hyperlink r:id="rId949" ref="O476"/>
    <hyperlink r:id="rId950" ref="P476"/>
    <hyperlink r:id="rId951" ref="O477"/>
    <hyperlink r:id="rId952" ref="P477"/>
    <hyperlink r:id="rId953" ref="O478"/>
    <hyperlink r:id="rId954" ref="P478"/>
    <hyperlink r:id="rId955" ref="O479"/>
    <hyperlink r:id="rId956" ref="P479"/>
    <hyperlink r:id="rId957" ref="O480"/>
    <hyperlink r:id="rId958" ref="P480"/>
    <hyperlink r:id="rId959" ref="O481"/>
    <hyperlink r:id="rId960" ref="P481"/>
    <hyperlink r:id="rId961" ref="O482"/>
    <hyperlink r:id="rId962" ref="P482"/>
    <hyperlink r:id="rId963" ref="O483"/>
    <hyperlink r:id="rId964" ref="P483"/>
    <hyperlink r:id="rId965" ref="O484"/>
    <hyperlink r:id="rId966" ref="P484"/>
    <hyperlink r:id="rId967" ref="O485"/>
    <hyperlink r:id="rId968" ref="P485"/>
    <hyperlink r:id="rId969" ref="O486"/>
    <hyperlink r:id="rId970" ref="P486"/>
    <hyperlink r:id="rId971" ref="O487"/>
    <hyperlink r:id="rId972" ref="P487"/>
    <hyperlink r:id="rId973" ref="O488"/>
    <hyperlink r:id="rId974" ref="P488"/>
    <hyperlink r:id="rId975" ref="O489"/>
    <hyperlink r:id="rId976" ref="P489"/>
    <hyperlink r:id="rId977" ref="O490"/>
    <hyperlink r:id="rId978" ref="P490"/>
    <hyperlink r:id="rId979" ref="O491"/>
    <hyperlink r:id="rId980" ref="P491"/>
    <hyperlink r:id="rId981" ref="O492"/>
    <hyperlink r:id="rId982" ref="P492"/>
    <hyperlink r:id="rId983" ref="O493"/>
    <hyperlink r:id="rId984" ref="P493"/>
    <hyperlink r:id="rId985" ref="O494"/>
    <hyperlink r:id="rId986" ref="P494"/>
    <hyperlink r:id="rId987" ref="O495"/>
    <hyperlink r:id="rId988" ref="P495"/>
    <hyperlink r:id="rId989" ref="O496"/>
    <hyperlink r:id="rId990" ref="P496"/>
    <hyperlink r:id="rId991" ref="O497"/>
    <hyperlink r:id="rId992" ref="P497"/>
    <hyperlink r:id="rId993" ref="O498"/>
    <hyperlink r:id="rId994" ref="P498"/>
    <hyperlink r:id="rId995" ref="O499"/>
    <hyperlink r:id="rId996" ref="P499"/>
    <hyperlink r:id="rId997" ref="O500"/>
    <hyperlink r:id="rId998" ref="P500"/>
    <hyperlink r:id="rId999" ref="O501"/>
    <hyperlink r:id="rId1000" ref="P501"/>
    <hyperlink r:id="rId1001" ref="O502"/>
    <hyperlink r:id="rId1002" ref="P502"/>
    <hyperlink r:id="rId1003" ref="O503"/>
    <hyperlink r:id="rId1004" ref="P503"/>
    <hyperlink r:id="rId1005" ref="O504"/>
    <hyperlink r:id="rId1006" ref="P504"/>
    <hyperlink r:id="rId1007" ref="O505"/>
    <hyperlink r:id="rId1008" ref="P505"/>
    <hyperlink r:id="rId1009" ref="O506"/>
    <hyperlink r:id="rId1010" ref="P506"/>
    <hyperlink r:id="rId1011" ref="O507"/>
    <hyperlink r:id="rId1012" ref="P507"/>
    <hyperlink r:id="rId1013" ref="O508"/>
    <hyperlink r:id="rId1014" ref="P508"/>
    <hyperlink r:id="rId1015" ref="O509"/>
    <hyperlink r:id="rId1016" ref="P509"/>
    <hyperlink r:id="rId1017" ref="O510"/>
    <hyperlink r:id="rId1018" ref="P510"/>
    <hyperlink r:id="rId1019" ref="O511"/>
    <hyperlink r:id="rId1020" ref="P511"/>
    <hyperlink r:id="rId1021" ref="O512"/>
    <hyperlink r:id="rId1022" ref="P512"/>
    <hyperlink r:id="rId1023" ref="O513"/>
    <hyperlink r:id="rId1024" ref="P513"/>
    <hyperlink r:id="rId1025" ref="O514"/>
    <hyperlink r:id="rId1026" ref="P514"/>
    <hyperlink r:id="rId1027" ref="O515"/>
    <hyperlink r:id="rId1028" ref="P515"/>
    <hyperlink r:id="rId1029" ref="O516"/>
    <hyperlink r:id="rId1030" ref="P516"/>
    <hyperlink r:id="rId1031" ref="O517"/>
    <hyperlink r:id="rId1032" ref="P517"/>
    <hyperlink r:id="rId1033" ref="O518"/>
    <hyperlink r:id="rId1034" ref="P518"/>
    <hyperlink r:id="rId1035" ref="O519"/>
    <hyperlink r:id="rId1036" ref="P519"/>
    <hyperlink r:id="rId1037" ref="O520"/>
    <hyperlink r:id="rId1038" ref="P520"/>
    <hyperlink r:id="rId1039" ref="O521"/>
    <hyperlink r:id="rId1040" ref="P521"/>
    <hyperlink r:id="rId1041" ref="O522"/>
    <hyperlink r:id="rId1042" ref="P522"/>
    <hyperlink r:id="rId1043" ref="O523"/>
    <hyperlink r:id="rId1044" ref="P523"/>
    <hyperlink r:id="rId1045" ref="O524"/>
    <hyperlink r:id="rId1046" ref="P524"/>
    <hyperlink r:id="rId1047" ref="O525"/>
    <hyperlink r:id="rId1048" ref="P525"/>
    <hyperlink r:id="rId1049" ref="O526"/>
    <hyperlink r:id="rId1050" ref="P526"/>
    <hyperlink r:id="rId1051" ref="O527"/>
    <hyperlink r:id="rId1052" ref="P527"/>
    <hyperlink r:id="rId1053" ref="O528"/>
    <hyperlink r:id="rId1054" ref="P528"/>
    <hyperlink r:id="rId1055" ref="O529"/>
    <hyperlink r:id="rId1056" ref="P529"/>
    <hyperlink r:id="rId1057" ref="O530"/>
    <hyperlink r:id="rId1058" ref="P530"/>
    <hyperlink r:id="rId1059" ref="O531"/>
    <hyperlink r:id="rId1060" ref="P531"/>
    <hyperlink r:id="rId1061" ref="O532"/>
    <hyperlink r:id="rId1062" ref="P532"/>
    <hyperlink r:id="rId1063" ref="O533"/>
    <hyperlink r:id="rId1064" ref="P533"/>
    <hyperlink r:id="rId1065" ref="O534"/>
    <hyperlink r:id="rId1066" ref="P534"/>
    <hyperlink r:id="rId1067" ref="O535"/>
    <hyperlink r:id="rId1068" ref="P535"/>
    <hyperlink r:id="rId1069" ref="O536"/>
    <hyperlink r:id="rId1070" ref="P536"/>
    <hyperlink r:id="rId1071" ref="O537"/>
    <hyperlink r:id="rId1072" ref="P537"/>
    <hyperlink r:id="rId1073" ref="O538"/>
    <hyperlink r:id="rId1074" ref="P538"/>
    <hyperlink r:id="rId1075" ref="O539"/>
    <hyperlink r:id="rId1076" ref="P539"/>
    <hyperlink r:id="rId1077" ref="O540"/>
    <hyperlink r:id="rId1078" ref="P540"/>
    <hyperlink r:id="rId1079" ref="O541"/>
    <hyperlink r:id="rId1080" ref="P541"/>
    <hyperlink r:id="rId1081" ref="O542"/>
    <hyperlink r:id="rId1082" ref="P542"/>
    <hyperlink r:id="rId1083" ref="O543"/>
    <hyperlink r:id="rId1084" ref="P543"/>
    <hyperlink r:id="rId1085" ref="O544"/>
    <hyperlink r:id="rId1086" ref="P544"/>
    <hyperlink r:id="rId1087" ref="O545"/>
    <hyperlink r:id="rId1088" ref="P545"/>
    <hyperlink r:id="rId1089" ref="O546"/>
    <hyperlink r:id="rId1090" ref="P546"/>
    <hyperlink r:id="rId1091" ref="O547"/>
    <hyperlink r:id="rId1092" ref="P547"/>
    <hyperlink r:id="rId1093" ref="O548"/>
    <hyperlink r:id="rId1094" ref="P548"/>
    <hyperlink r:id="rId1095" ref="O549"/>
    <hyperlink r:id="rId1096" ref="P549"/>
    <hyperlink r:id="rId1097" ref="O550"/>
    <hyperlink r:id="rId1098" ref="P550"/>
    <hyperlink r:id="rId1099" ref="O551"/>
    <hyperlink r:id="rId1100" ref="P551"/>
    <hyperlink r:id="rId1101" ref="O552"/>
    <hyperlink r:id="rId1102" ref="P552"/>
    <hyperlink r:id="rId1103" ref="O553"/>
    <hyperlink r:id="rId1104" ref="P553"/>
    <hyperlink r:id="rId1105" ref="O554"/>
    <hyperlink r:id="rId1106" ref="P554"/>
    <hyperlink r:id="rId1107" ref="O555"/>
    <hyperlink r:id="rId1108" ref="P555"/>
    <hyperlink r:id="rId1109" ref="O556"/>
    <hyperlink r:id="rId1110" ref="P556"/>
    <hyperlink r:id="rId1111" ref="O557"/>
    <hyperlink r:id="rId1112" ref="P557"/>
    <hyperlink r:id="rId1113" ref="O558"/>
    <hyperlink r:id="rId1114" ref="P558"/>
    <hyperlink r:id="rId1115" ref="O559"/>
    <hyperlink r:id="rId1116" ref="P559"/>
    <hyperlink r:id="rId1117" ref="O560"/>
    <hyperlink r:id="rId1118" ref="P560"/>
    <hyperlink r:id="rId1119" ref="O561"/>
    <hyperlink r:id="rId1120" ref="P561"/>
    <hyperlink r:id="rId1121" ref="O562"/>
    <hyperlink r:id="rId1122" ref="P562"/>
    <hyperlink r:id="rId1123" ref="O563"/>
    <hyperlink r:id="rId1124" ref="P563"/>
    <hyperlink r:id="rId1125" ref="O564"/>
    <hyperlink r:id="rId1126" ref="P564"/>
    <hyperlink r:id="rId1127" ref="O565"/>
    <hyperlink r:id="rId1128" ref="P565"/>
    <hyperlink r:id="rId1129" ref="O566"/>
    <hyperlink r:id="rId1130" ref="P566"/>
    <hyperlink r:id="rId1131" ref="O567"/>
    <hyperlink r:id="rId1132" ref="P567"/>
    <hyperlink r:id="rId1133" ref="O568"/>
    <hyperlink r:id="rId1134" ref="P568"/>
    <hyperlink r:id="rId1135" ref="O569"/>
    <hyperlink r:id="rId1136" ref="P569"/>
    <hyperlink r:id="rId1137" ref="O570"/>
    <hyperlink r:id="rId1138" ref="P570"/>
    <hyperlink r:id="rId1139" ref="O571"/>
    <hyperlink r:id="rId1140" ref="P571"/>
    <hyperlink r:id="rId1141" ref="O572"/>
    <hyperlink r:id="rId1142" ref="P572"/>
    <hyperlink r:id="rId1143" ref="O573"/>
    <hyperlink r:id="rId1144" ref="P573"/>
    <hyperlink r:id="rId1145" ref="O574"/>
    <hyperlink r:id="rId1146" ref="P574"/>
    <hyperlink r:id="rId1147" ref="O575"/>
    <hyperlink r:id="rId1148" ref="P575"/>
    <hyperlink r:id="rId1149" ref="O576"/>
    <hyperlink r:id="rId1150" ref="P576"/>
    <hyperlink r:id="rId1151" ref="O577"/>
    <hyperlink r:id="rId1152" ref="P577"/>
    <hyperlink r:id="rId1153" ref="O578"/>
    <hyperlink r:id="rId1154" ref="P578"/>
    <hyperlink r:id="rId1155" ref="O579"/>
    <hyperlink r:id="rId1156" ref="P579"/>
    <hyperlink r:id="rId1157" ref="O580"/>
    <hyperlink r:id="rId1158" ref="P580"/>
    <hyperlink r:id="rId1159" ref="O581"/>
    <hyperlink r:id="rId1160" ref="P581"/>
    <hyperlink r:id="rId1161" ref="O582"/>
    <hyperlink r:id="rId1162" ref="P582"/>
    <hyperlink r:id="rId1163" ref="O583"/>
    <hyperlink r:id="rId1164" ref="P583"/>
    <hyperlink r:id="rId1165" ref="O584"/>
    <hyperlink r:id="rId1166" ref="P584"/>
    <hyperlink r:id="rId1167" ref="O585"/>
    <hyperlink r:id="rId1168" ref="P585"/>
    <hyperlink r:id="rId1169" ref="O586"/>
    <hyperlink r:id="rId1170" ref="P586"/>
    <hyperlink r:id="rId1171" ref="O587"/>
    <hyperlink r:id="rId1172" ref="P587"/>
    <hyperlink r:id="rId1173" ref="O588"/>
    <hyperlink r:id="rId1174" ref="P588"/>
    <hyperlink r:id="rId1175" ref="O589"/>
    <hyperlink r:id="rId1176" ref="P589"/>
    <hyperlink r:id="rId1177" ref="O590"/>
    <hyperlink r:id="rId1178" ref="P590"/>
    <hyperlink r:id="rId1179" ref="O591"/>
    <hyperlink r:id="rId1180" ref="P591"/>
    <hyperlink r:id="rId1181" ref="O592"/>
    <hyperlink r:id="rId1182" ref="P592"/>
    <hyperlink r:id="rId1183" ref="O593"/>
    <hyperlink r:id="rId1184" ref="P593"/>
    <hyperlink r:id="rId1185" ref="O594"/>
    <hyperlink r:id="rId1186" ref="P594"/>
    <hyperlink r:id="rId1187" ref="O595"/>
    <hyperlink r:id="rId1188" ref="P595"/>
    <hyperlink r:id="rId1189" ref="O596"/>
    <hyperlink r:id="rId1190" ref="P596"/>
    <hyperlink r:id="rId1191" ref="O597"/>
    <hyperlink r:id="rId1192" ref="P597"/>
    <hyperlink r:id="rId1193" ref="O598"/>
    <hyperlink r:id="rId1194" ref="P598"/>
    <hyperlink r:id="rId1195" ref="O599"/>
    <hyperlink r:id="rId1196" ref="P599"/>
    <hyperlink r:id="rId1197" ref="O600"/>
    <hyperlink r:id="rId1198" ref="P600"/>
    <hyperlink r:id="rId1199" ref="O601"/>
    <hyperlink r:id="rId1200" ref="P601"/>
    <hyperlink r:id="rId1201" ref="O602"/>
    <hyperlink r:id="rId1202" ref="P602"/>
    <hyperlink r:id="rId1203" ref="O603"/>
    <hyperlink r:id="rId1204" ref="P603"/>
    <hyperlink r:id="rId1205" ref="O604"/>
    <hyperlink r:id="rId1206" ref="P604"/>
    <hyperlink r:id="rId1207" ref="O605"/>
    <hyperlink r:id="rId1208" ref="P605"/>
    <hyperlink r:id="rId1209" ref="O606"/>
    <hyperlink r:id="rId1210" ref="P606"/>
    <hyperlink r:id="rId1211" ref="O607"/>
    <hyperlink r:id="rId1212" ref="P607"/>
    <hyperlink r:id="rId1213" ref="O608"/>
    <hyperlink r:id="rId1214" ref="P608"/>
    <hyperlink r:id="rId1215" ref="O609"/>
    <hyperlink r:id="rId1216" ref="P609"/>
    <hyperlink r:id="rId1217" ref="O610"/>
    <hyperlink r:id="rId1218" ref="P610"/>
    <hyperlink r:id="rId1219" ref="O611"/>
    <hyperlink r:id="rId1220" ref="P611"/>
    <hyperlink r:id="rId1221" ref="O612"/>
    <hyperlink r:id="rId1222" ref="P612"/>
    <hyperlink r:id="rId1223" ref="O613"/>
    <hyperlink r:id="rId1224" ref="P613"/>
    <hyperlink r:id="rId1225" ref="O614"/>
    <hyperlink r:id="rId1226" ref="P614"/>
    <hyperlink r:id="rId1227" ref="O615"/>
    <hyperlink r:id="rId1228" ref="P615"/>
    <hyperlink r:id="rId1229" ref="O616"/>
    <hyperlink r:id="rId1230" ref="P616"/>
    <hyperlink r:id="rId1231" ref="O617"/>
    <hyperlink r:id="rId1232" ref="P617"/>
    <hyperlink r:id="rId1233" ref="O618"/>
    <hyperlink r:id="rId1234" ref="P618"/>
    <hyperlink r:id="rId1235" ref="O619"/>
    <hyperlink r:id="rId1236" ref="P619"/>
    <hyperlink r:id="rId1237" ref="O620"/>
    <hyperlink r:id="rId1238" ref="P620"/>
    <hyperlink r:id="rId1239" ref="O621"/>
    <hyperlink r:id="rId1240" ref="P621"/>
    <hyperlink r:id="rId1241" ref="O622"/>
    <hyperlink r:id="rId1242" ref="P622"/>
    <hyperlink r:id="rId1243" ref="O623"/>
    <hyperlink r:id="rId1244" ref="P623"/>
    <hyperlink r:id="rId1245" ref="O624"/>
    <hyperlink r:id="rId1246" ref="P624"/>
    <hyperlink r:id="rId1247" ref="O625"/>
    <hyperlink r:id="rId1248" ref="P625"/>
    <hyperlink r:id="rId1249" ref="O626"/>
    <hyperlink r:id="rId1250" ref="P626"/>
    <hyperlink r:id="rId1251" ref="O627"/>
    <hyperlink r:id="rId1252" ref="P627"/>
    <hyperlink r:id="rId1253" ref="O628"/>
    <hyperlink r:id="rId1254" ref="P628"/>
    <hyperlink r:id="rId1255" ref="O629"/>
    <hyperlink r:id="rId1256" ref="P629"/>
    <hyperlink r:id="rId1257" ref="O630"/>
    <hyperlink r:id="rId1258" ref="P630"/>
    <hyperlink r:id="rId1259" ref="O631"/>
    <hyperlink r:id="rId1260" ref="P631"/>
    <hyperlink r:id="rId1261" ref="O632"/>
    <hyperlink r:id="rId1262" ref="P632"/>
    <hyperlink r:id="rId1263" ref="O633"/>
    <hyperlink r:id="rId1264" ref="P633"/>
    <hyperlink r:id="rId1265" ref="O634"/>
    <hyperlink r:id="rId1266" ref="P634"/>
    <hyperlink r:id="rId1267" ref="O635"/>
    <hyperlink r:id="rId1268" ref="P635"/>
    <hyperlink r:id="rId1269" ref="O636"/>
    <hyperlink r:id="rId1270" ref="P636"/>
    <hyperlink r:id="rId1271" ref="O637"/>
    <hyperlink r:id="rId1272" ref="P637"/>
    <hyperlink r:id="rId1273" ref="O638"/>
    <hyperlink r:id="rId1274" ref="P638"/>
    <hyperlink r:id="rId1275" ref="O639"/>
    <hyperlink r:id="rId1276" ref="P639"/>
    <hyperlink r:id="rId1277" ref="O640"/>
    <hyperlink r:id="rId1278" ref="P640"/>
    <hyperlink r:id="rId1279" ref="O641"/>
    <hyperlink r:id="rId1280" ref="P641"/>
    <hyperlink r:id="rId1281" ref="O642"/>
    <hyperlink r:id="rId1282" ref="P642"/>
    <hyperlink r:id="rId1283" ref="O643"/>
    <hyperlink r:id="rId1284" ref="P643"/>
    <hyperlink r:id="rId1285" ref="O644"/>
    <hyperlink r:id="rId1286" ref="P644"/>
    <hyperlink r:id="rId1287" ref="O645"/>
    <hyperlink r:id="rId1288" ref="P645"/>
    <hyperlink r:id="rId1289" ref="O646"/>
    <hyperlink r:id="rId1290" ref="P646"/>
    <hyperlink r:id="rId1291" ref="O647"/>
    <hyperlink r:id="rId1292" ref="P647"/>
    <hyperlink r:id="rId1293" ref="O648"/>
    <hyperlink r:id="rId1294" ref="P648"/>
    <hyperlink r:id="rId1295" ref="O649"/>
    <hyperlink r:id="rId1296" ref="P649"/>
    <hyperlink r:id="rId1297" ref="O650"/>
    <hyperlink r:id="rId1298" ref="P650"/>
    <hyperlink r:id="rId1299" ref="O651"/>
    <hyperlink r:id="rId1300" ref="P651"/>
    <hyperlink r:id="rId1301" ref="O652"/>
    <hyperlink r:id="rId1302" ref="P652"/>
    <hyperlink r:id="rId1303" ref="O653"/>
    <hyperlink r:id="rId1304" ref="P653"/>
    <hyperlink r:id="rId1305" ref="O654"/>
    <hyperlink r:id="rId1306" ref="P654"/>
    <hyperlink r:id="rId1307" ref="O655"/>
    <hyperlink r:id="rId1308" ref="P655"/>
    <hyperlink r:id="rId1309" ref="O656"/>
    <hyperlink r:id="rId1310" ref="P656"/>
    <hyperlink r:id="rId1311" ref="O657"/>
    <hyperlink r:id="rId1312" ref="P657"/>
    <hyperlink r:id="rId1313" ref="O658"/>
    <hyperlink r:id="rId1314" ref="P658"/>
    <hyperlink r:id="rId1315" ref="O659"/>
    <hyperlink r:id="rId1316" ref="P659"/>
    <hyperlink r:id="rId1317" ref="O660"/>
    <hyperlink r:id="rId1318" ref="P660"/>
    <hyperlink r:id="rId1319" ref="O661"/>
    <hyperlink r:id="rId1320" ref="P661"/>
    <hyperlink r:id="rId1321" ref="O662"/>
    <hyperlink r:id="rId1322" ref="P662"/>
    <hyperlink r:id="rId1323" ref="O663"/>
    <hyperlink r:id="rId1324" ref="P663"/>
    <hyperlink r:id="rId1325" ref="O664"/>
    <hyperlink r:id="rId1326" ref="P664"/>
    <hyperlink r:id="rId1327" ref="O665"/>
    <hyperlink r:id="rId1328" ref="P665"/>
    <hyperlink r:id="rId1329" ref="O666"/>
    <hyperlink r:id="rId1330" ref="P666"/>
    <hyperlink r:id="rId1331" ref="O667"/>
    <hyperlink r:id="rId1332" ref="P667"/>
    <hyperlink r:id="rId1333" ref="O668"/>
    <hyperlink r:id="rId1334" ref="P668"/>
    <hyperlink r:id="rId1335" ref="O669"/>
    <hyperlink r:id="rId1336" ref="P669"/>
    <hyperlink r:id="rId1337" ref="O670"/>
    <hyperlink r:id="rId1338" ref="P670"/>
    <hyperlink r:id="rId1339" ref="O671"/>
    <hyperlink r:id="rId1340" ref="P671"/>
    <hyperlink r:id="rId1341" ref="O672"/>
    <hyperlink r:id="rId1342" ref="P672"/>
    <hyperlink r:id="rId1343" ref="O673"/>
    <hyperlink r:id="rId1344" ref="P673"/>
    <hyperlink r:id="rId1345" ref="O674"/>
    <hyperlink r:id="rId1346" ref="P674"/>
    <hyperlink r:id="rId1347" ref="O675"/>
    <hyperlink r:id="rId1348" ref="P675"/>
    <hyperlink r:id="rId1349" ref="O676"/>
    <hyperlink r:id="rId1350" ref="P676"/>
    <hyperlink r:id="rId1351" ref="O677"/>
    <hyperlink r:id="rId1352" ref="P677"/>
    <hyperlink r:id="rId1353" ref="O678"/>
    <hyperlink r:id="rId1354" ref="P678"/>
    <hyperlink r:id="rId1355" ref="O679"/>
    <hyperlink r:id="rId1356" ref="P679"/>
    <hyperlink r:id="rId1357" ref="O680"/>
    <hyperlink r:id="rId1358" ref="P680"/>
    <hyperlink r:id="rId1359" ref="O681"/>
    <hyperlink r:id="rId1360" ref="P681"/>
    <hyperlink r:id="rId1361" ref="O682"/>
    <hyperlink r:id="rId1362" ref="P682"/>
    <hyperlink r:id="rId1363" ref="O683"/>
    <hyperlink r:id="rId1364" ref="P683"/>
    <hyperlink r:id="rId1365" ref="O684"/>
    <hyperlink r:id="rId1366" ref="P684"/>
    <hyperlink r:id="rId1367" ref="O685"/>
    <hyperlink r:id="rId1368" ref="P685"/>
    <hyperlink r:id="rId1369" ref="O686"/>
    <hyperlink r:id="rId1370" ref="P686"/>
    <hyperlink r:id="rId1371" ref="O687"/>
    <hyperlink r:id="rId1372" ref="P687"/>
    <hyperlink r:id="rId1373" ref="O688"/>
    <hyperlink r:id="rId1374" ref="P688"/>
    <hyperlink r:id="rId1375" ref="O689"/>
    <hyperlink r:id="rId1376" ref="P689"/>
    <hyperlink r:id="rId1377" ref="O690"/>
    <hyperlink r:id="rId1378" ref="P690"/>
    <hyperlink r:id="rId1379" ref="O691"/>
    <hyperlink r:id="rId1380" ref="P691"/>
    <hyperlink r:id="rId1381" ref="O692"/>
    <hyperlink r:id="rId1382" ref="P692"/>
    <hyperlink r:id="rId1383" ref="O693"/>
    <hyperlink r:id="rId1384" ref="P693"/>
    <hyperlink r:id="rId1385" ref="O694"/>
    <hyperlink r:id="rId1386" ref="P694"/>
    <hyperlink r:id="rId1387" ref="O695"/>
    <hyperlink r:id="rId1388" ref="P695"/>
    <hyperlink r:id="rId1389" ref="O696"/>
    <hyperlink r:id="rId1390" ref="P696"/>
    <hyperlink r:id="rId1391" ref="O697"/>
    <hyperlink r:id="rId1392" ref="P697"/>
    <hyperlink r:id="rId1393" ref="O698"/>
    <hyperlink r:id="rId1394" ref="P698"/>
    <hyperlink r:id="rId1395" ref="O699"/>
    <hyperlink r:id="rId1396" ref="P699"/>
    <hyperlink r:id="rId1397" ref="O700"/>
    <hyperlink r:id="rId1398" ref="P700"/>
    <hyperlink r:id="rId1399" ref="O701"/>
    <hyperlink r:id="rId1400" ref="P701"/>
    <hyperlink r:id="rId1401" ref="O702"/>
    <hyperlink r:id="rId1402" ref="P702"/>
    <hyperlink r:id="rId1403" ref="O703"/>
    <hyperlink r:id="rId1404" ref="P703"/>
    <hyperlink r:id="rId1405" ref="O704"/>
    <hyperlink r:id="rId1406" ref="P704"/>
    <hyperlink r:id="rId1407" ref="O705"/>
    <hyperlink r:id="rId1408" ref="P705"/>
    <hyperlink r:id="rId1409" ref="O706"/>
    <hyperlink r:id="rId1410" ref="P706"/>
    <hyperlink r:id="rId1411" ref="O707"/>
    <hyperlink r:id="rId1412" ref="P707"/>
    <hyperlink r:id="rId1413" ref="O708"/>
    <hyperlink r:id="rId1414" ref="P708"/>
    <hyperlink r:id="rId1415" ref="O709"/>
    <hyperlink r:id="rId1416" ref="P709"/>
    <hyperlink r:id="rId1417" ref="O710"/>
    <hyperlink r:id="rId1418" ref="P710"/>
    <hyperlink r:id="rId1419" ref="O711"/>
    <hyperlink r:id="rId1420" ref="P711"/>
    <hyperlink r:id="rId1421" ref="O712"/>
    <hyperlink r:id="rId1422" ref="P712"/>
    <hyperlink r:id="rId1423" ref="O713"/>
    <hyperlink r:id="rId1424" ref="P713"/>
    <hyperlink r:id="rId1425" ref="O714"/>
    <hyperlink r:id="rId1426" ref="P714"/>
    <hyperlink r:id="rId1427" ref="O715"/>
    <hyperlink r:id="rId1428" ref="P715"/>
    <hyperlink r:id="rId1429" ref="O716"/>
    <hyperlink r:id="rId1430" ref="P716"/>
    <hyperlink r:id="rId1431" ref="O717"/>
    <hyperlink r:id="rId1432" ref="P717"/>
    <hyperlink r:id="rId1433" ref="O718"/>
    <hyperlink r:id="rId1434" ref="P718"/>
    <hyperlink r:id="rId1435" ref="O719"/>
    <hyperlink r:id="rId1436" ref="P719"/>
    <hyperlink r:id="rId1437" ref="O720"/>
    <hyperlink r:id="rId1438" ref="P720"/>
    <hyperlink r:id="rId1439" ref="O721"/>
    <hyperlink r:id="rId1440" ref="P721"/>
    <hyperlink r:id="rId1441" ref="O722"/>
    <hyperlink r:id="rId1442" ref="P722"/>
    <hyperlink r:id="rId1443" ref="O723"/>
    <hyperlink r:id="rId1444" ref="P723"/>
    <hyperlink r:id="rId1445" ref="O724"/>
    <hyperlink r:id="rId1446" ref="P724"/>
    <hyperlink r:id="rId1447" ref="O725"/>
    <hyperlink r:id="rId1448" ref="P725"/>
    <hyperlink r:id="rId1449" ref="O726"/>
    <hyperlink r:id="rId1450" ref="P726"/>
    <hyperlink r:id="rId1451" ref="O727"/>
    <hyperlink r:id="rId1452" ref="P727"/>
    <hyperlink r:id="rId1453" ref="O728"/>
    <hyperlink r:id="rId1454" ref="P728"/>
    <hyperlink r:id="rId1455" ref="O729"/>
    <hyperlink r:id="rId1456" ref="P729"/>
    <hyperlink r:id="rId1457" ref="O730"/>
    <hyperlink r:id="rId1458" ref="P730"/>
    <hyperlink r:id="rId1459" ref="O731"/>
    <hyperlink r:id="rId1460" ref="P731"/>
    <hyperlink r:id="rId1461" ref="O732"/>
    <hyperlink r:id="rId1462" ref="P732"/>
    <hyperlink r:id="rId1463" ref="O733"/>
    <hyperlink r:id="rId1464" ref="P733"/>
    <hyperlink r:id="rId1465" ref="O734"/>
    <hyperlink r:id="rId1466" ref="P734"/>
    <hyperlink r:id="rId1467" ref="O735"/>
    <hyperlink r:id="rId1468" ref="P735"/>
    <hyperlink r:id="rId1469" ref="O736"/>
    <hyperlink r:id="rId1470" ref="P736"/>
    <hyperlink r:id="rId1471" ref="O737"/>
    <hyperlink r:id="rId1472" ref="P737"/>
    <hyperlink r:id="rId1473" ref="O738"/>
    <hyperlink r:id="rId1474" ref="P738"/>
    <hyperlink r:id="rId1475" ref="O739"/>
    <hyperlink r:id="rId1476" ref="P739"/>
    <hyperlink r:id="rId1477" ref="O740"/>
    <hyperlink r:id="rId1478" ref="P740"/>
    <hyperlink r:id="rId1479" ref="O741"/>
    <hyperlink r:id="rId1480" ref="P741"/>
    <hyperlink r:id="rId1481" ref="O742"/>
    <hyperlink r:id="rId1482" ref="P742"/>
    <hyperlink r:id="rId1483" ref="O743"/>
    <hyperlink r:id="rId1484" ref="P743"/>
    <hyperlink r:id="rId1485" ref="O744"/>
    <hyperlink r:id="rId1486" ref="P744"/>
    <hyperlink r:id="rId1487" ref="O745"/>
    <hyperlink r:id="rId1488" ref="P745"/>
    <hyperlink r:id="rId1489" ref="O746"/>
    <hyperlink r:id="rId1490" ref="P746"/>
    <hyperlink r:id="rId1491" ref="O747"/>
    <hyperlink r:id="rId1492" ref="P747"/>
    <hyperlink r:id="rId1493" ref="O748"/>
    <hyperlink r:id="rId1494" ref="P748"/>
    <hyperlink r:id="rId1495" ref="O749"/>
    <hyperlink r:id="rId1496" ref="P749"/>
    <hyperlink r:id="rId1497" ref="O750"/>
    <hyperlink r:id="rId1498" ref="P750"/>
    <hyperlink r:id="rId1499" ref="O751"/>
    <hyperlink r:id="rId1500" ref="P751"/>
    <hyperlink r:id="rId1501" ref="O752"/>
    <hyperlink r:id="rId1502" ref="P752"/>
    <hyperlink r:id="rId1503" ref="O753"/>
    <hyperlink r:id="rId1504" ref="P753"/>
    <hyperlink r:id="rId1505" ref="O754"/>
    <hyperlink r:id="rId1506" ref="P754"/>
    <hyperlink r:id="rId1507" ref="O755"/>
    <hyperlink r:id="rId1508" ref="P755"/>
    <hyperlink r:id="rId1509" ref="O756"/>
    <hyperlink r:id="rId1510" ref="P756"/>
    <hyperlink r:id="rId1511" ref="O757"/>
    <hyperlink r:id="rId1512" ref="P757"/>
    <hyperlink r:id="rId1513" ref="O758"/>
    <hyperlink r:id="rId1514" ref="P758"/>
    <hyperlink r:id="rId1515" ref="O759"/>
    <hyperlink r:id="rId1516" ref="P759"/>
    <hyperlink r:id="rId1517" ref="O760"/>
    <hyperlink r:id="rId1518" ref="P760"/>
    <hyperlink r:id="rId1519" ref="O761"/>
    <hyperlink r:id="rId1520" ref="P761"/>
    <hyperlink r:id="rId1521" ref="O762"/>
    <hyperlink r:id="rId1522" ref="P762"/>
    <hyperlink r:id="rId1523" ref="O763"/>
    <hyperlink r:id="rId1524" ref="P763"/>
    <hyperlink r:id="rId1525" ref="O764"/>
    <hyperlink r:id="rId1526" ref="P764"/>
    <hyperlink r:id="rId1527" ref="O765"/>
    <hyperlink r:id="rId1528" ref="P765"/>
    <hyperlink r:id="rId1529" ref="O766"/>
    <hyperlink r:id="rId1530" ref="P766"/>
    <hyperlink r:id="rId1531" ref="O767"/>
    <hyperlink r:id="rId1532" ref="P767"/>
    <hyperlink r:id="rId1533" ref="O768"/>
    <hyperlink r:id="rId1534" ref="P768"/>
    <hyperlink r:id="rId1535" ref="O769"/>
    <hyperlink r:id="rId1536" ref="P769"/>
    <hyperlink r:id="rId1537" ref="O770"/>
    <hyperlink r:id="rId1538" ref="P770"/>
    <hyperlink r:id="rId1539" ref="O771"/>
    <hyperlink r:id="rId1540" ref="P771"/>
    <hyperlink r:id="rId1541" ref="O772"/>
    <hyperlink r:id="rId1542" ref="P772"/>
    <hyperlink r:id="rId1543" ref="O773"/>
    <hyperlink r:id="rId1544" ref="P773"/>
    <hyperlink r:id="rId1545" ref="O774"/>
    <hyperlink r:id="rId1546" ref="P774"/>
    <hyperlink r:id="rId1547" ref="O775"/>
    <hyperlink r:id="rId1548" ref="P775"/>
    <hyperlink r:id="rId1549" ref="O776"/>
    <hyperlink r:id="rId1550" ref="P776"/>
    <hyperlink r:id="rId1551" ref="O777"/>
    <hyperlink r:id="rId1552" ref="P777"/>
    <hyperlink r:id="rId1553" ref="O778"/>
    <hyperlink r:id="rId1554" ref="P778"/>
    <hyperlink r:id="rId1555" ref="O779"/>
    <hyperlink r:id="rId1556" ref="P779"/>
    <hyperlink r:id="rId1557" ref="O780"/>
    <hyperlink r:id="rId1558" ref="P780"/>
    <hyperlink r:id="rId1559" ref="O781"/>
    <hyperlink r:id="rId1560" ref="P781"/>
    <hyperlink r:id="rId1561" ref="O782"/>
    <hyperlink r:id="rId1562" ref="P782"/>
    <hyperlink r:id="rId1563" ref="O783"/>
    <hyperlink r:id="rId1564" ref="P783"/>
    <hyperlink r:id="rId1565" ref="O784"/>
    <hyperlink r:id="rId1566" ref="P784"/>
    <hyperlink r:id="rId1567" ref="O785"/>
    <hyperlink r:id="rId1568" ref="P785"/>
    <hyperlink r:id="rId1569" ref="O786"/>
    <hyperlink r:id="rId1570" ref="P786"/>
    <hyperlink r:id="rId1571" ref="O787"/>
    <hyperlink r:id="rId1572" ref="P787"/>
    <hyperlink r:id="rId1573" ref="O788"/>
    <hyperlink r:id="rId1574" ref="P788"/>
    <hyperlink r:id="rId1575" ref="O789"/>
    <hyperlink r:id="rId1576" ref="P789"/>
    <hyperlink r:id="rId1577" ref="O790"/>
    <hyperlink r:id="rId1578" ref="P790"/>
    <hyperlink r:id="rId1579" ref="O791"/>
    <hyperlink r:id="rId1580" ref="P791"/>
    <hyperlink r:id="rId1581" ref="O792"/>
    <hyperlink r:id="rId1582" ref="P792"/>
    <hyperlink r:id="rId1583" ref="O793"/>
    <hyperlink r:id="rId1584" ref="P793"/>
    <hyperlink r:id="rId1585" ref="O794"/>
    <hyperlink r:id="rId1586" ref="P794"/>
    <hyperlink r:id="rId1587" ref="O795"/>
    <hyperlink r:id="rId1588" ref="P795"/>
    <hyperlink r:id="rId1589" ref="O796"/>
    <hyperlink r:id="rId1590" ref="P796"/>
    <hyperlink r:id="rId1591" ref="O797"/>
    <hyperlink r:id="rId1592" ref="P797"/>
    <hyperlink r:id="rId1593" ref="O798"/>
    <hyperlink r:id="rId1594" ref="P798"/>
    <hyperlink r:id="rId1595" ref="O799"/>
    <hyperlink r:id="rId1596" ref="P799"/>
    <hyperlink r:id="rId1597" ref="O800"/>
    <hyperlink r:id="rId1598" ref="P800"/>
    <hyperlink r:id="rId1599" ref="O801"/>
    <hyperlink r:id="rId1600" ref="P801"/>
    <hyperlink r:id="rId1601" ref="O802"/>
    <hyperlink r:id="rId1602" ref="P802"/>
    <hyperlink r:id="rId1603" ref="O803"/>
    <hyperlink r:id="rId1604" ref="P803"/>
    <hyperlink r:id="rId1605" ref="O804"/>
    <hyperlink r:id="rId1606" ref="P804"/>
    <hyperlink r:id="rId1607" ref="O805"/>
    <hyperlink r:id="rId1608" ref="P805"/>
    <hyperlink r:id="rId1609" ref="O806"/>
    <hyperlink r:id="rId1610" ref="P806"/>
    <hyperlink r:id="rId1611" ref="O807"/>
    <hyperlink r:id="rId1612" ref="P807"/>
    <hyperlink r:id="rId1613" ref="O808"/>
    <hyperlink r:id="rId1614" ref="P808"/>
    <hyperlink r:id="rId1615" ref="O809"/>
    <hyperlink r:id="rId1616" ref="P809"/>
    <hyperlink r:id="rId1617" ref="O810"/>
    <hyperlink r:id="rId1618" ref="P810"/>
    <hyperlink r:id="rId1619" ref="O811"/>
    <hyperlink r:id="rId1620" ref="P811"/>
    <hyperlink r:id="rId1621" ref="O812"/>
    <hyperlink r:id="rId1622" ref="P812"/>
    <hyperlink r:id="rId1623" ref="O813"/>
    <hyperlink r:id="rId1624" ref="P813"/>
    <hyperlink r:id="rId1625" ref="O814"/>
    <hyperlink r:id="rId1626" ref="P814"/>
    <hyperlink r:id="rId1627" ref="O815"/>
    <hyperlink r:id="rId1628" ref="P815"/>
    <hyperlink r:id="rId1629" ref="O816"/>
    <hyperlink r:id="rId1630" ref="P816"/>
    <hyperlink r:id="rId1631" ref="O817"/>
    <hyperlink r:id="rId1632" ref="P817"/>
    <hyperlink r:id="rId1633" ref="O818"/>
    <hyperlink r:id="rId1634" ref="P818"/>
    <hyperlink r:id="rId1635" ref="O819"/>
    <hyperlink r:id="rId1636" ref="P819"/>
    <hyperlink r:id="rId1637" ref="O820"/>
    <hyperlink r:id="rId1638" ref="P820"/>
    <hyperlink r:id="rId1639" ref="O821"/>
    <hyperlink r:id="rId1640" ref="P821"/>
    <hyperlink r:id="rId1641" ref="O822"/>
    <hyperlink r:id="rId1642" ref="P822"/>
    <hyperlink r:id="rId1643" ref="O823"/>
    <hyperlink r:id="rId1644" ref="P823"/>
    <hyperlink r:id="rId1645" ref="O824"/>
    <hyperlink r:id="rId1646" ref="P824"/>
    <hyperlink r:id="rId1647" ref="O825"/>
    <hyperlink r:id="rId1648" ref="P825"/>
    <hyperlink r:id="rId1649" ref="O826"/>
    <hyperlink r:id="rId1650" ref="P826"/>
    <hyperlink r:id="rId1651" ref="O827"/>
    <hyperlink r:id="rId1652" ref="P827"/>
    <hyperlink r:id="rId1653" ref="O828"/>
    <hyperlink r:id="rId1654" ref="P828"/>
    <hyperlink r:id="rId1655" ref="O829"/>
    <hyperlink r:id="rId1656" ref="P829"/>
    <hyperlink r:id="rId1657" ref="O830"/>
    <hyperlink r:id="rId1658" ref="P830"/>
    <hyperlink r:id="rId1659" ref="O831"/>
    <hyperlink r:id="rId1660" ref="P831"/>
    <hyperlink r:id="rId1661" ref="O832"/>
    <hyperlink r:id="rId1662" ref="P832"/>
    <hyperlink r:id="rId1663" ref="O833"/>
    <hyperlink r:id="rId1664" ref="P833"/>
    <hyperlink r:id="rId1665" ref="O834"/>
    <hyperlink r:id="rId1666" ref="P834"/>
    <hyperlink r:id="rId1667" ref="O835"/>
    <hyperlink r:id="rId1668" ref="P835"/>
    <hyperlink r:id="rId1669" ref="O836"/>
    <hyperlink r:id="rId1670" ref="P836"/>
    <hyperlink r:id="rId1671" ref="O837"/>
    <hyperlink r:id="rId1672" ref="P837"/>
    <hyperlink r:id="rId1673" ref="O838"/>
    <hyperlink r:id="rId1674" ref="P838"/>
    <hyperlink r:id="rId1675" ref="O839"/>
    <hyperlink r:id="rId1676" ref="P839"/>
    <hyperlink r:id="rId1677" ref="O840"/>
    <hyperlink r:id="rId1678" ref="P840"/>
    <hyperlink r:id="rId1679" ref="O841"/>
    <hyperlink r:id="rId1680" ref="P841"/>
    <hyperlink r:id="rId1681" ref="O842"/>
    <hyperlink r:id="rId1682" ref="P842"/>
    <hyperlink r:id="rId1683" ref="O843"/>
    <hyperlink r:id="rId1684" ref="P843"/>
    <hyperlink r:id="rId1685" ref="O844"/>
    <hyperlink r:id="rId1686" ref="P844"/>
    <hyperlink r:id="rId1687" ref="O845"/>
    <hyperlink r:id="rId1688" ref="P845"/>
    <hyperlink r:id="rId1689" ref="O846"/>
    <hyperlink r:id="rId1690" ref="P846"/>
    <hyperlink r:id="rId1691" ref="O847"/>
    <hyperlink r:id="rId1692" ref="P847"/>
    <hyperlink r:id="rId1693" ref="O848"/>
    <hyperlink r:id="rId1694" ref="P848"/>
    <hyperlink r:id="rId1695" ref="O849"/>
    <hyperlink r:id="rId1696" ref="P849"/>
    <hyperlink r:id="rId1697" ref="O850"/>
    <hyperlink r:id="rId1698" ref="P850"/>
    <hyperlink r:id="rId1699" ref="O851"/>
    <hyperlink r:id="rId1700" ref="P851"/>
    <hyperlink r:id="rId1701" ref="O852"/>
    <hyperlink r:id="rId1702" ref="P852"/>
    <hyperlink r:id="rId1703" ref="O853"/>
    <hyperlink r:id="rId1704" ref="P853"/>
    <hyperlink r:id="rId1705" ref="O854"/>
    <hyperlink r:id="rId1706" ref="P854"/>
    <hyperlink r:id="rId1707" ref="O855"/>
    <hyperlink r:id="rId1708" ref="P855"/>
    <hyperlink r:id="rId1709" ref="O856"/>
    <hyperlink r:id="rId1710" ref="P856"/>
    <hyperlink r:id="rId1711" ref="O857"/>
    <hyperlink r:id="rId1712" ref="P857"/>
    <hyperlink r:id="rId1713" ref="O858"/>
    <hyperlink r:id="rId1714" ref="P858"/>
    <hyperlink r:id="rId1715" ref="O859"/>
    <hyperlink r:id="rId1716" ref="P859"/>
    <hyperlink r:id="rId1717" ref="O860"/>
    <hyperlink r:id="rId1718" ref="P860"/>
    <hyperlink r:id="rId1719" ref="O861"/>
    <hyperlink r:id="rId1720" ref="P861"/>
    <hyperlink r:id="rId1721" ref="O862"/>
    <hyperlink r:id="rId1722" ref="P862"/>
    <hyperlink r:id="rId1723" ref="O863"/>
    <hyperlink r:id="rId1724" ref="P863"/>
    <hyperlink r:id="rId1725" ref="O864"/>
    <hyperlink r:id="rId1726" ref="P864"/>
    <hyperlink r:id="rId1727" ref="O865"/>
    <hyperlink r:id="rId1728" ref="P865"/>
    <hyperlink r:id="rId1729" ref="O866"/>
    <hyperlink r:id="rId1730" ref="P866"/>
    <hyperlink r:id="rId1731" ref="O867"/>
    <hyperlink r:id="rId1732" ref="P867"/>
    <hyperlink r:id="rId1733" ref="O868"/>
    <hyperlink r:id="rId1734" ref="P868"/>
    <hyperlink r:id="rId1735" ref="O869"/>
    <hyperlink r:id="rId1736" ref="P869"/>
    <hyperlink r:id="rId1737" ref="O870"/>
    <hyperlink r:id="rId1738" ref="P870"/>
    <hyperlink r:id="rId1739" ref="O871"/>
    <hyperlink r:id="rId1740" ref="P871"/>
    <hyperlink r:id="rId1741" ref="O872"/>
    <hyperlink r:id="rId1742" ref="P872"/>
    <hyperlink r:id="rId1743" ref="O873"/>
    <hyperlink r:id="rId1744" ref="P873"/>
    <hyperlink r:id="rId1745" ref="O874"/>
    <hyperlink r:id="rId1746" ref="P874"/>
    <hyperlink r:id="rId1747" ref="O875"/>
    <hyperlink r:id="rId1748" ref="P875"/>
    <hyperlink r:id="rId1749" ref="O876"/>
    <hyperlink r:id="rId1750" ref="P876"/>
    <hyperlink r:id="rId1751" ref="O877"/>
    <hyperlink r:id="rId1752" ref="P877"/>
    <hyperlink r:id="rId1753" ref="O878"/>
    <hyperlink r:id="rId1754" ref="P878"/>
    <hyperlink r:id="rId1755" ref="O879"/>
    <hyperlink r:id="rId1756" ref="P879"/>
    <hyperlink r:id="rId1757" ref="O880"/>
    <hyperlink r:id="rId1758" ref="P880"/>
    <hyperlink r:id="rId1759" ref="O881"/>
    <hyperlink r:id="rId1760" ref="P881"/>
    <hyperlink r:id="rId1761" ref="O882"/>
    <hyperlink r:id="rId1762" ref="P882"/>
    <hyperlink r:id="rId1763" ref="O883"/>
    <hyperlink r:id="rId1764" ref="P883"/>
    <hyperlink r:id="rId1765" ref="O884"/>
    <hyperlink r:id="rId1766" ref="P884"/>
    <hyperlink r:id="rId1767" ref="O885"/>
    <hyperlink r:id="rId1768" ref="P885"/>
    <hyperlink r:id="rId1769" ref="O886"/>
    <hyperlink r:id="rId1770" ref="P886"/>
    <hyperlink r:id="rId1771" ref="O887"/>
    <hyperlink r:id="rId1772" ref="P887"/>
    <hyperlink r:id="rId1773" ref="O888"/>
    <hyperlink r:id="rId1774" ref="P888"/>
    <hyperlink r:id="rId1775" ref="O889"/>
    <hyperlink r:id="rId1776" ref="P889"/>
    <hyperlink r:id="rId1777" ref="O890"/>
    <hyperlink r:id="rId1778" ref="P890"/>
    <hyperlink r:id="rId1779" ref="O891"/>
    <hyperlink r:id="rId1780" ref="P891"/>
    <hyperlink r:id="rId1781" ref="O892"/>
    <hyperlink r:id="rId1782" ref="P892"/>
    <hyperlink r:id="rId1783" ref="O893"/>
    <hyperlink r:id="rId1784" ref="P893"/>
    <hyperlink r:id="rId1785" ref="O894"/>
    <hyperlink r:id="rId1786" ref="P894"/>
    <hyperlink r:id="rId1787" ref="O895"/>
    <hyperlink r:id="rId1788" ref="P895"/>
    <hyperlink r:id="rId1789" ref="O896"/>
    <hyperlink r:id="rId1790" ref="P896"/>
    <hyperlink r:id="rId1791" ref="O897"/>
    <hyperlink r:id="rId1792" ref="P897"/>
    <hyperlink r:id="rId1793" ref="O898"/>
    <hyperlink r:id="rId1794" ref="P898"/>
    <hyperlink r:id="rId1795" ref="O899"/>
    <hyperlink r:id="rId1796" ref="P899"/>
    <hyperlink r:id="rId1797" ref="O900"/>
    <hyperlink r:id="rId1798" ref="P900"/>
    <hyperlink r:id="rId1799" ref="O901"/>
    <hyperlink r:id="rId1800" ref="P901"/>
    <hyperlink r:id="rId1801" ref="O902"/>
    <hyperlink r:id="rId1802" ref="P902"/>
    <hyperlink r:id="rId1803" ref="O903"/>
    <hyperlink r:id="rId1804" ref="P903"/>
    <hyperlink r:id="rId1805" ref="O904"/>
    <hyperlink r:id="rId1806" ref="P904"/>
    <hyperlink r:id="rId1807" ref="O905"/>
    <hyperlink r:id="rId1808" ref="P905"/>
    <hyperlink r:id="rId1809" ref="O906"/>
    <hyperlink r:id="rId1810" ref="P906"/>
    <hyperlink r:id="rId1811" ref="O907"/>
    <hyperlink r:id="rId1812" ref="P907"/>
    <hyperlink r:id="rId1813" ref="O908"/>
    <hyperlink r:id="rId1814" ref="P908"/>
    <hyperlink r:id="rId1815" ref="O909"/>
    <hyperlink r:id="rId1816" ref="P909"/>
    <hyperlink r:id="rId1817" ref="O910"/>
    <hyperlink r:id="rId1818" ref="P910"/>
    <hyperlink r:id="rId1819" ref="O911"/>
    <hyperlink r:id="rId1820" ref="P911"/>
    <hyperlink r:id="rId1821" ref="O912"/>
    <hyperlink r:id="rId1822" ref="P912"/>
    <hyperlink r:id="rId1823" ref="O913"/>
    <hyperlink r:id="rId1824" ref="P913"/>
    <hyperlink r:id="rId1825" ref="O914"/>
    <hyperlink r:id="rId1826" ref="P914"/>
    <hyperlink r:id="rId1827" ref="O915"/>
    <hyperlink r:id="rId1828" ref="P915"/>
    <hyperlink r:id="rId1829" ref="O916"/>
    <hyperlink r:id="rId1830" ref="P916"/>
    <hyperlink r:id="rId1831" ref="O917"/>
    <hyperlink r:id="rId1832" ref="P917"/>
    <hyperlink r:id="rId1833" ref="O918"/>
    <hyperlink r:id="rId1834" ref="P918"/>
    <hyperlink r:id="rId1835" ref="O919"/>
    <hyperlink r:id="rId1836" ref="P919"/>
    <hyperlink r:id="rId1837" ref="O920"/>
    <hyperlink r:id="rId1838" ref="P920"/>
    <hyperlink r:id="rId1839" ref="O921"/>
    <hyperlink r:id="rId1840" ref="P921"/>
    <hyperlink r:id="rId1841" ref="O922"/>
    <hyperlink r:id="rId1842" ref="P922"/>
    <hyperlink r:id="rId1843" ref="O923"/>
    <hyperlink r:id="rId1844" ref="P923"/>
    <hyperlink r:id="rId1845" ref="O924"/>
    <hyperlink r:id="rId1846" ref="P924"/>
    <hyperlink r:id="rId1847" ref="O925"/>
    <hyperlink r:id="rId1848" ref="P925"/>
    <hyperlink r:id="rId1849" ref="O926"/>
    <hyperlink r:id="rId1850" ref="P926"/>
    <hyperlink r:id="rId1851" ref="O927"/>
    <hyperlink r:id="rId1852" ref="P927"/>
    <hyperlink r:id="rId1853" ref="O928"/>
    <hyperlink r:id="rId1854" ref="P928"/>
    <hyperlink r:id="rId1855" ref="O929"/>
    <hyperlink r:id="rId1856" ref="P929"/>
    <hyperlink r:id="rId1857" ref="O930"/>
    <hyperlink r:id="rId1858" ref="P930"/>
    <hyperlink r:id="rId1859" ref="O931"/>
    <hyperlink r:id="rId1860" ref="P931"/>
    <hyperlink r:id="rId1861" ref="O932"/>
    <hyperlink r:id="rId1862" ref="P932"/>
    <hyperlink r:id="rId1863" ref="O933"/>
    <hyperlink r:id="rId1864" ref="P933"/>
    <hyperlink r:id="rId1865" ref="O934"/>
    <hyperlink r:id="rId1866" ref="P934"/>
    <hyperlink r:id="rId1867" ref="O935"/>
    <hyperlink r:id="rId1868" ref="P935"/>
    <hyperlink r:id="rId1869" ref="O936"/>
    <hyperlink r:id="rId1870" ref="P936"/>
    <hyperlink r:id="rId1871" ref="O937"/>
    <hyperlink r:id="rId1872" ref="P937"/>
    <hyperlink r:id="rId1873" ref="O938"/>
    <hyperlink r:id="rId1874" ref="P938"/>
    <hyperlink r:id="rId1875" ref="O939"/>
    <hyperlink r:id="rId1876" ref="P939"/>
    <hyperlink r:id="rId1877" ref="O940"/>
    <hyperlink r:id="rId1878" ref="P940"/>
    <hyperlink r:id="rId1879" ref="O941"/>
    <hyperlink r:id="rId1880" ref="P941"/>
    <hyperlink r:id="rId1881" ref="O942"/>
    <hyperlink r:id="rId1882" ref="P942"/>
    <hyperlink r:id="rId1883" ref="O943"/>
    <hyperlink r:id="rId1884" ref="P943"/>
    <hyperlink r:id="rId1885" ref="O944"/>
    <hyperlink r:id="rId1886" ref="P944"/>
    <hyperlink r:id="rId1887" ref="O945"/>
    <hyperlink r:id="rId1888" ref="P945"/>
    <hyperlink r:id="rId1889" ref="O946"/>
    <hyperlink r:id="rId1890" ref="P946"/>
    <hyperlink r:id="rId1891" ref="O947"/>
    <hyperlink r:id="rId1892" ref="P947"/>
    <hyperlink r:id="rId1893" ref="O948"/>
    <hyperlink r:id="rId1894" ref="P948"/>
    <hyperlink r:id="rId1895" ref="O949"/>
    <hyperlink r:id="rId1896" ref="P949"/>
    <hyperlink r:id="rId1897" ref="O950"/>
    <hyperlink r:id="rId1898" ref="P950"/>
    <hyperlink r:id="rId1899" ref="O951"/>
    <hyperlink r:id="rId1900" ref="P951"/>
    <hyperlink r:id="rId1901" ref="O952"/>
    <hyperlink r:id="rId1902" ref="P952"/>
    <hyperlink r:id="rId1903" ref="O953"/>
    <hyperlink r:id="rId1904" ref="P953"/>
    <hyperlink r:id="rId1905" ref="O954"/>
    <hyperlink r:id="rId1906" ref="P954"/>
    <hyperlink r:id="rId1907" ref="O955"/>
    <hyperlink r:id="rId1908" ref="P955"/>
    <hyperlink r:id="rId1909" ref="O956"/>
    <hyperlink r:id="rId1910" ref="P956"/>
    <hyperlink r:id="rId1911" ref="O957"/>
    <hyperlink r:id="rId1912" ref="P957"/>
    <hyperlink r:id="rId1913" ref="O958"/>
    <hyperlink r:id="rId1914" ref="P958"/>
    <hyperlink r:id="rId1915" ref="O959"/>
    <hyperlink r:id="rId1916" ref="P959"/>
    <hyperlink r:id="rId1917" ref="O960"/>
    <hyperlink r:id="rId1918" ref="P960"/>
    <hyperlink r:id="rId1919" ref="O961"/>
    <hyperlink r:id="rId1920" ref="P961"/>
    <hyperlink r:id="rId1921" ref="O962"/>
    <hyperlink r:id="rId1922" ref="P962"/>
    <hyperlink r:id="rId1923" ref="O963"/>
    <hyperlink r:id="rId1924" ref="P963"/>
    <hyperlink r:id="rId1925" ref="O964"/>
    <hyperlink r:id="rId1926" ref="P964"/>
    <hyperlink r:id="rId1927" ref="O965"/>
    <hyperlink r:id="rId1928" ref="P965"/>
    <hyperlink r:id="rId1929" ref="O966"/>
    <hyperlink r:id="rId1930" ref="P966"/>
    <hyperlink r:id="rId1931" ref="O967"/>
    <hyperlink r:id="rId1932" ref="P967"/>
    <hyperlink r:id="rId1933" ref="O968"/>
    <hyperlink r:id="rId1934" ref="P968"/>
    <hyperlink r:id="rId1935" ref="O969"/>
    <hyperlink r:id="rId1936" ref="P969"/>
    <hyperlink r:id="rId1937" ref="O970"/>
    <hyperlink r:id="rId1938" ref="P970"/>
    <hyperlink r:id="rId1939" ref="O971"/>
    <hyperlink r:id="rId1940" ref="P971"/>
    <hyperlink r:id="rId1941" ref="O972"/>
    <hyperlink r:id="rId1942" ref="P972"/>
    <hyperlink r:id="rId1943" ref="O973"/>
    <hyperlink r:id="rId1944" ref="P973"/>
    <hyperlink r:id="rId1945" ref="O974"/>
    <hyperlink r:id="rId1946" ref="P974"/>
    <hyperlink r:id="rId1947" ref="O975"/>
    <hyperlink r:id="rId1948" ref="P975"/>
    <hyperlink r:id="rId1949" ref="O976"/>
    <hyperlink r:id="rId1950" ref="P976"/>
    <hyperlink r:id="rId1951" ref="O977"/>
    <hyperlink r:id="rId1952" ref="P977"/>
    <hyperlink r:id="rId1953" ref="O978"/>
    <hyperlink r:id="rId1954" ref="P978"/>
    <hyperlink r:id="rId1955" ref="O979"/>
    <hyperlink r:id="rId1956" ref="P979"/>
    <hyperlink r:id="rId1957" ref="O980"/>
    <hyperlink r:id="rId1958" ref="P980"/>
    <hyperlink r:id="rId1959" ref="O981"/>
    <hyperlink r:id="rId1960" ref="P981"/>
    <hyperlink r:id="rId1961" ref="O982"/>
    <hyperlink r:id="rId1962" ref="P982"/>
    <hyperlink r:id="rId1963" ref="O983"/>
    <hyperlink r:id="rId1964" ref="P983"/>
    <hyperlink r:id="rId1965" ref="O984"/>
    <hyperlink r:id="rId1966" ref="P984"/>
    <hyperlink r:id="rId1967" ref="O985"/>
    <hyperlink r:id="rId1968" ref="P985"/>
    <hyperlink r:id="rId1969" ref="O986"/>
    <hyperlink r:id="rId1970" ref="P986"/>
    <hyperlink r:id="rId1971" ref="O987"/>
    <hyperlink r:id="rId1972" ref="P987"/>
    <hyperlink r:id="rId1973" ref="O988"/>
    <hyperlink r:id="rId1974" ref="P988"/>
    <hyperlink r:id="rId1975" ref="O989"/>
    <hyperlink r:id="rId1976" ref="P989"/>
    <hyperlink r:id="rId1977" ref="O990"/>
    <hyperlink r:id="rId1978" ref="P990"/>
    <hyperlink r:id="rId1979" ref="O991"/>
    <hyperlink r:id="rId1980" ref="P991"/>
    <hyperlink r:id="rId1981" ref="O992"/>
    <hyperlink r:id="rId1982" ref="P992"/>
    <hyperlink r:id="rId1983" ref="O993"/>
    <hyperlink r:id="rId1984" ref="P993"/>
    <hyperlink r:id="rId1985" ref="O994"/>
    <hyperlink r:id="rId1986" ref="P994"/>
    <hyperlink r:id="rId1987" ref="O995"/>
    <hyperlink r:id="rId1988" ref="P995"/>
    <hyperlink r:id="rId1989" ref="O996"/>
    <hyperlink r:id="rId1990" ref="P996"/>
    <hyperlink r:id="rId1991" ref="O997"/>
    <hyperlink r:id="rId1992" ref="P997"/>
    <hyperlink r:id="rId1993" ref="O998"/>
    <hyperlink r:id="rId1994" ref="P998"/>
    <hyperlink r:id="rId1995" ref="O999"/>
    <hyperlink r:id="rId1996" ref="P999"/>
    <hyperlink r:id="rId1997" ref="O1000"/>
    <hyperlink r:id="rId1998" ref="P1000"/>
    <hyperlink r:id="rId1999" ref="O1001"/>
    <hyperlink r:id="rId2000" ref="P1001"/>
    <hyperlink r:id="rId2001" ref="O1002"/>
    <hyperlink r:id="rId2002" ref="P1002"/>
    <hyperlink r:id="rId2003" ref="O1003"/>
    <hyperlink r:id="rId2004" ref="P1003"/>
    <hyperlink r:id="rId2005" ref="O1004"/>
    <hyperlink r:id="rId2006" ref="P1004"/>
    <hyperlink r:id="rId2007" ref="O1005"/>
    <hyperlink r:id="rId2008" ref="P1005"/>
    <hyperlink r:id="rId2009" ref="O1006"/>
    <hyperlink r:id="rId2010" ref="P1006"/>
    <hyperlink r:id="rId2011" ref="O1007"/>
    <hyperlink r:id="rId2012" ref="P1007"/>
    <hyperlink r:id="rId2013" ref="O1008"/>
    <hyperlink r:id="rId2014" ref="P1008"/>
    <hyperlink r:id="rId2015" ref="O1009"/>
    <hyperlink r:id="rId2016" ref="P1009"/>
    <hyperlink r:id="rId2017" ref="O1010"/>
    <hyperlink r:id="rId2018" ref="P1010"/>
    <hyperlink r:id="rId2019" ref="O1011"/>
    <hyperlink r:id="rId2020" ref="P1011"/>
    <hyperlink r:id="rId2021" ref="O1012"/>
    <hyperlink r:id="rId2022" ref="P1012"/>
    <hyperlink r:id="rId2023" ref="O1013"/>
    <hyperlink r:id="rId2024" ref="P1013"/>
    <hyperlink r:id="rId2025" ref="O1014"/>
    <hyperlink r:id="rId2026" ref="P1014"/>
    <hyperlink r:id="rId2027" ref="O1015"/>
    <hyperlink r:id="rId2028" ref="P1015"/>
    <hyperlink r:id="rId2029" ref="O1016"/>
    <hyperlink r:id="rId2030" ref="P1016"/>
    <hyperlink r:id="rId2031" ref="O1017"/>
    <hyperlink r:id="rId2032" ref="P1017"/>
    <hyperlink r:id="rId2033" ref="O1018"/>
    <hyperlink r:id="rId2034" ref="P1018"/>
    <hyperlink r:id="rId2035" ref="O1019"/>
    <hyperlink r:id="rId2036" ref="P1019"/>
    <hyperlink r:id="rId2037" ref="O1020"/>
    <hyperlink r:id="rId2038" ref="P1020"/>
    <hyperlink r:id="rId2039" ref="O1021"/>
    <hyperlink r:id="rId2040" ref="P1021"/>
    <hyperlink r:id="rId2041" ref="O1022"/>
    <hyperlink r:id="rId2042" ref="P1022"/>
    <hyperlink r:id="rId2043" ref="O1023"/>
    <hyperlink r:id="rId2044" ref="P1023"/>
    <hyperlink r:id="rId2045" ref="O1024"/>
    <hyperlink r:id="rId2046" ref="P1024"/>
    <hyperlink r:id="rId2047" ref="O1025"/>
    <hyperlink r:id="rId2048" ref="P1025"/>
    <hyperlink r:id="rId2049" ref="O1026"/>
    <hyperlink r:id="rId2050" ref="P1026"/>
    <hyperlink r:id="rId2051" ref="O1027"/>
    <hyperlink r:id="rId2052" ref="P1027"/>
    <hyperlink r:id="rId2053" ref="O1028"/>
    <hyperlink r:id="rId2054" ref="P1028"/>
    <hyperlink r:id="rId2055" ref="O1029"/>
    <hyperlink r:id="rId2056" ref="P1029"/>
    <hyperlink r:id="rId2057" ref="O1030"/>
    <hyperlink r:id="rId2058" ref="P1030"/>
    <hyperlink r:id="rId2059" ref="O1031"/>
    <hyperlink r:id="rId2060" ref="P1031"/>
    <hyperlink r:id="rId2061" ref="O1032"/>
    <hyperlink r:id="rId2062" ref="P1032"/>
    <hyperlink r:id="rId2063" ref="O1033"/>
    <hyperlink r:id="rId2064" ref="P1033"/>
    <hyperlink r:id="rId2065" ref="O1034"/>
    <hyperlink r:id="rId2066" ref="P1034"/>
    <hyperlink r:id="rId2067" ref="O1035"/>
    <hyperlink r:id="rId2068" ref="P1035"/>
    <hyperlink r:id="rId2069" ref="O1036"/>
    <hyperlink r:id="rId2070" ref="P1036"/>
    <hyperlink r:id="rId2071" ref="O1037"/>
    <hyperlink r:id="rId2072" ref="P1037"/>
    <hyperlink r:id="rId2073" ref="O1038"/>
    <hyperlink r:id="rId2074" ref="P1038"/>
    <hyperlink r:id="rId2075" ref="O1039"/>
    <hyperlink r:id="rId2076" ref="P1039"/>
    <hyperlink r:id="rId2077" ref="O1040"/>
    <hyperlink r:id="rId2078" ref="P1040"/>
    <hyperlink r:id="rId2079" ref="O1041"/>
    <hyperlink r:id="rId2080" ref="P1041"/>
    <hyperlink r:id="rId2081" ref="O1042"/>
    <hyperlink r:id="rId2082" ref="P1042"/>
    <hyperlink r:id="rId2083" ref="O1043"/>
    <hyperlink r:id="rId2084" ref="P1043"/>
    <hyperlink r:id="rId2085" ref="O1044"/>
    <hyperlink r:id="rId2086" ref="P1044"/>
    <hyperlink r:id="rId2087" ref="O1045"/>
    <hyperlink r:id="rId2088" ref="P1045"/>
    <hyperlink r:id="rId2089" ref="O1046"/>
    <hyperlink r:id="rId2090" ref="P1046"/>
    <hyperlink r:id="rId2091" ref="O1047"/>
    <hyperlink r:id="rId2092" ref="P1047"/>
    <hyperlink r:id="rId2093" ref="O1048"/>
    <hyperlink r:id="rId2094" ref="P1048"/>
    <hyperlink r:id="rId2095" ref="O1049"/>
    <hyperlink r:id="rId2096" ref="P1049"/>
    <hyperlink r:id="rId2097" ref="O1050"/>
    <hyperlink r:id="rId2098" ref="P1050"/>
    <hyperlink r:id="rId2099" ref="O1051"/>
    <hyperlink r:id="rId2100" ref="P1051"/>
    <hyperlink r:id="rId2101" ref="O1052"/>
    <hyperlink r:id="rId2102" ref="P1052"/>
    <hyperlink r:id="rId2103" ref="O1053"/>
    <hyperlink r:id="rId2104" ref="P1053"/>
    <hyperlink r:id="rId2105" ref="O1054"/>
    <hyperlink r:id="rId2106" ref="P1054"/>
    <hyperlink r:id="rId2107" ref="O1055"/>
    <hyperlink r:id="rId2108" ref="P1055"/>
    <hyperlink r:id="rId2109" ref="O1056"/>
    <hyperlink r:id="rId2110" ref="P1056"/>
    <hyperlink r:id="rId2111" ref="O1057"/>
    <hyperlink r:id="rId2112" ref="P1057"/>
    <hyperlink r:id="rId2113" ref="O1058"/>
    <hyperlink r:id="rId2114" ref="P1058"/>
    <hyperlink r:id="rId2115" ref="O1059"/>
    <hyperlink r:id="rId2116" ref="P1059"/>
    <hyperlink r:id="rId2117" ref="O1060"/>
    <hyperlink r:id="rId2118" ref="P1060"/>
    <hyperlink r:id="rId2119" ref="O1061"/>
    <hyperlink r:id="rId2120" ref="P1061"/>
    <hyperlink r:id="rId2121" ref="O1062"/>
    <hyperlink r:id="rId2122" ref="P1062"/>
    <hyperlink r:id="rId2123" ref="O1063"/>
    <hyperlink r:id="rId2124" ref="P1063"/>
    <hyperlink r:id="rId2125" ref="O1064"/>
    <hyperlink r:id="rId2126" ref="P1064"/>
    <hyperlink r:id="rId2127" ref="O1065"/>
    <hyperlink r:id="rId2128" ref="P1065"/>
    <hyperlink r:id="rId2129" ref="O1066"/>
    <hyperlink r:id="rId2130" ref="P1066"/>
    <hyperlink r:id="rId2131" ref="O1067"/>
    <hyperlink r:id="rId2132" ref="P1067"/>
    <hyperlink r:id="rId2133" ref="O1068"/>
    <hyperlink r:id="rId2134" ref="P1068"/>
    <hyperlink r:id="rId2135" ref="O1069"/>
    <hyperlink r:id="rId2136" ref="P1069"/>
    <hyperlink r:id="rId2137" ref="O1070"/>
    <hyperlink r:id="rId2138" ref="P1070"/>
    <hyperlink r:id="rId2139" ref="O1071"/>
    <hyperlink r:id="rId2140" ref="P1071"/>
    <hyperlink r:id="rId2141" ref="O1072"/>
    <hyperlink r:id="rId2142" ref="P1072"/>
    <hyperlink r:id="rId2143" ref="O1073"/>
    <hyperlink r:id="rId2144" ref="P1073"/>
    <hyperlink r:id="rId2145" ref="O1074"/>
    <hyperlink r:id="rId2146" ref="P1074"/>
    <hyperlink r:id="rId2147" ref="O1075"/>
    <hyperlink r:id="rId2148" ref="P1075"/>
    <hyperlink r:id="rId2149" ref="O1076"/>
    <hyperlink r:id="rId2150" ref="P1076"/>
    <hyperlink r:id="rId2151" ref="O1077"/>
    <hyperlink r:id="rId2152" ref="P1077"/>
    <hyperlink r:id="rId2153" ref="O1078"/>
    <hyperlink r:id="rId2154" ref="P1078"/>
    <hyperlink r:id="rId2155" ref="O1079"/>
    <hyperlink r:id="rId2156" ref="P1079"/>
    <hyperlink r:id="rId2157" ref="O1080"/>
    <hyperlink r:id="rId2158" ref="P1080"/>
    <hyperlink r:id="rId2159" ref="O1081"/>
    <hyperlink r:id="rId2160" ref="P1081"/>
    <hyperlink r:id="rId2161" ref="O1082"/>
    <hyperlink r:id="rId2162" ref="P1082"/>
    <hyperlink r:id="rId2163" ref="O1083"/>
    <hyperlink r:id="rId2164" ref="P1083"/>
    <hyperlink r:id="rId2165" ref="O1084"/>
    <hyperlink r:id="rId2166" ref="P1084"/>
    <hyperlink r:id="rId2167" ref="O1085"/>
    <hyperlink r:id="rId2168" ref="P1085"/>
    <hyperlink r:id="rId2169" ref="O1086"/>
    <hyperlink r:id="rId2170" ref="P1086"/>
    <hyperlink r:id="rId2171" ref="O1087"/>
    <hyperlink r:id="rId2172" ref="P1087"/>
    <hyperlink r:id="rId2173" ref="O1088"/>
    <hyperlink r:id="rId2174" ref="P1088"/>
    <hyperlink r:id="rId2175" ref="O1089"/>
    <hyperlink r:id="rId2176" ref="P1089"/>
    <hyperlink r:id="rId2177" ref="O1090"/>
    <hyperlink r:id="rId2178" ref="P1090"/>
    <hyperlink r:id="rId2179" ref="O1091"/>
    <hyperlink r:id="rId2180" ref="P1091"/>
    <hyperlink r:id="rId2181" ref="O1092"/>
    <hyperlink r:id="rId2182" ref="P1092"/>
    <hyperlink r:id="rId2183" ref="O1093"/>
    <hyperlink r:id="rId2184" ref="P1093"/>
    <hyperlink r:id="rId2185" ref="O1094"/>
    <hyperlink r:id="rId2186" ref="P1094"/>
    <hyperlink r:id="rId2187" ref="O1095"/>
    <hyperlink r:id="rId2188" ref="P1095"/>
    <hyperlink r:id="rId2189" ref="O1096"/>
    <hyperlink r:id="rId2190" ref="P1096"/>
    <hyperlink r:id="rId2191" ref="O1097"/>
    <hyperlink r:id="rId2192" ref="P1097"/>
    <hyperlink r:id="rId2193" ref="O1098"/>
    <hyperlink r:id="rId2194" ref="P1098"/>
    <hyperlink r:id="rId2195" ref="O1099"/>
    <hyperlink r:id="rId2196" ref="P1099"/>
    <hyperlink r:id="rId2197" ref="O1100"/>
    <hyperlink r:id="rId2198" ref="P1100"/>
    <hyperlink r:id="rId2199" ref="O1101"/>
    <hyperlink r:id="rId2200" ref="P1101"/>
    <hyperlink r:id="rId2201" ref="O1102"/>
    <hyperlink r:id="rId2202" ref="P1102"/>
    <hyperlink r:id="rId2203" ref="O1103"/>
    <hyperlink r:id="rId2204" ref="P1103"/>
    <hyperlink r:id="rId2205" ref="O1104"/>
    <hyperlink r:id="rId2206" ref="P1104"/>
    <hyperlink r:id="rId2207" ref="O1105"/>
    <hyperlink r:id="rId2208" ref="P1105"/>
    <hyperlink r:id="rId2209" ref="O1106"/>
    <hyperlink r:id="rId2210" ref="P1106"/>
    <hyperlink r:id="rId2211" ref="O1107"/>
    <hyperlink r:id="rId2212" ref="P1107"/>
    <hyperlink r:id="rId2213" ref="O1108"/>
    <hyperlink r:id="rId2214" ref="P1108"/>
    <hyperlink r:id="rId2215" ref="O1109"/>
    <hyperlink r:id="rId2216" ref="P1109"/>
    <hyperlink r:id="rId2217" ref="O1110"/>
    <hyperlink r:id="rId2218" ref="P1110"/>
    <hyperlink r:id="rId2219" ref="O1111"/>
    <hyperlink r:id="rId2220" ref="P1111"/>
    <hyperlink r:id="rId2221" ref="O1112"/>
    <hyperlink r:id="rId2222" ref="P1112"/>
    <hyperlink r:id="rId2223" ref="O1113"/>
    <hyperlink r:id="rId2224" ref="P1113"/>
    <hyperlink r:id="rId2225" ref="O1114"/>
    <hyperlink r:id="rId2226" ref="P1114"/>
    <hyperlink r:id="rId2227" ref="O1115"/>
    <hyperlink r:id="rId2228" ref="P1115"/>
    <hyperlink r:id="rId2229" ref="O1116"/>
    <hyperlink r:id="rId2230" ref="P1116"/>
    <hyperlink r:id="rId2231" ref="O1117"/>
    <hyperlink r:id="rId2232" ref="P1117"/>
    <hyperlink r:id="rId2233" ref="O1118"/>
    <hyperlink r:id="rId2234" ref="P1118"/>
    <hyperlink r:id="rId2235" ref="O1119"/>
    <hyperlink r:id="rId2236" ref="P1119"/>
    <hyperlink r:id="rId2237" ref="O1120"/>
    <hyperlink r:id="rId2238" ref="P1120"/>
    <hyperlink r:id="rId2239" ref="O1121"/>
    <hyperlink r:id="rId2240" ref="P1121"/>
    <hyperlink r:id="rId2241" ref="O1122"/>
    <hyperlink r:id="rId2242" ref="P1122"/>
    <hyperlink r:id="rId2243" ref="O1123"/>
    <hyperlink r:id="rId2244" ref="P1123"/>
    <hyperlink r:id="rId2245" ref="O1124"/>
    <hyperlink r:id="rId2246" ref="P1124"/>
    <hyperlink r:id="rId2247" ref="O1125"/>
    <hyperlink r:id="rId2248" ref="P1125"/>
    <hyperlink r:id="rId2249" ref="O1126"/>
    <hyperlink r:id="rId2250" ref="P1126"/>
    <hyperlink r:id="rId2251" ref="O1127"/>
    <hyperlink r:id="rId2252" ref="P1127"/>
    <hyperlink r:id="rId2253" ref="O1128"/>
    <hyperlink r:id="rId2254" ref="P1128"/>
    <hyperlink r:id="rId2255" ref="O1129"/>
    <hyperlink r:id="rId2256" ref="P1129"/>
    <hyperlink r:id="rId2257" ref="O1130"/>
    <hyperlink r:id="rId2258" ref="P1130"/>
    <hyperlink r:id="rId2259" ref="O1131"/>
    <hyperlink r:id="rId2260" ref="P1131"/>
    <hyperlink r:id="rId2261" ref="O1132"/>
    <hyperlink r:id="rId2262" ref="P1132"/>
    <hyperlink r:id="rId2263" ref="O1133"/>
    <hyperlink r:id="rId2264" ref="P1133"/>
    <hyperlink r:id="rId2265" ref="O1134"/>
    <hyperlink r:id="rId2266" ref="P1134"/>
    <hyperlink r:id="rId2267" ref="O1135"/>
    <hyperlink r:id="rId2268" ref="P1135"/>
    <hyperlink r:id="rId2269" ref="O1136"/>
    <hyperlink r:id="rId2270" ref="P1136"/>
    <hyperlink r:id="rId2271" ref="O1137"/>
    <hyperlink r:id="rId2272" ref="P1137"/>
    <hyperlink r:id="rId2273" ref="O1138"/>
    <hyperlink r:id="rId2274" ref="P1138"/>
    <hyperlink r:id="rId2275" ref="O1139"/>
    <hyperlink r:id="rId2276" ref="P1139"/>
    <hyperlink r:id="rId2277" ref="O1140"/>
    <hyperlink r:id="rId2278" ref="P1140"/>
    <hyperlink r:id="rId2279" ref="O1141"/>
    <hyperlink r:id="rId2280" ref="P1141"/>
    <hyperlink r:id="rId2281" ref="O1142"/>
    <hyperlink r:id="rId2282" ref="P1142"/>
    <hyperlink r:id="rId2283" ref="O1143"/>
    <hyperlink r:id="rId2284" ref="P1143"/>
    <hyperlink r:id="rId2285" ref="O1144"/>
    <hyperlink r:id="rId2286" ref="P1144"/>
    <hyperlink r:id="rId2287" ref="O1145"/>
    <hyperlink r:id="rId2288" ref="P1145"/>
    <hyperlink r:id="rId2289" ref="O1146"/>
    <hyperlink r:id="rId2290" ref="P1146"/>
    <hyperlink r:id="rId2291" ref="O1147"/>
    <hyperlink r:id="rId2292" ref="P1147"/>
    <hyperlink r:id="rId2293" ref="O1148"/>
    <hyperlink r:id="rId2294" ref="P1148"/>
    <hyperlink r:id="rId2295" ref="O1149"/>
    <hyperlink r:id="rId2296" ref="P1149"/>
    <hyperlink r:id="rId2297" ref="O1150"/>
    <hyperlink r:id="rId2298" ref="P1150"/>
    <hyperlink r:id="rId2299" ref="O1151"/>
    <hyperlink r:id="rId2300" ref="P1151"/>
    <hyperlink r:id="rId2301" ref="O1152"/>
    <hyperlink r:id="rId2302" ref="P1152"/>
    <hyperlink r:id="rId2303" ref="O1153"/>
    <hyperlink r:id="rId2304" ref="P1153"/>
    <hyperlink r:id="rId2305" ref="O1154"/>
    <hyperlink r:id="rId2306" ref="P1154"/>
    <hyperlink r:id="rId2307" ref="O1155"/>
    <hyperlink r:id="rId2308" ref="P1155"/>
    <hyperlink r:id="rId2309" ref="O1156"/>
    <hyperlink r:id="rId2310" ref="P1156"/>
    <hyperlink r:id="rId2311" ref="O1157"/>
    <hyperlink r:id="rId2312" ref="P1157"/>
    <hyperlink r:id="rId2313" ref="O1158"/>
    <hyperlink r:id="rId2314" ref="P1158"/>
    <hyperlink r:id="rId2315" ref="O1159"/>
    <hyperlink r:id="rId2316" ref="P1159"/>
    <hyperlink r:id="rId2317" ref="O1160"/>
    <hyperlink r:id="rId2318" ref="P1160"/>
    <hyperlink r:id="rId2319" ref="O1161"/>
    <hyperlink r:id="rId2320" ref="P1161"/>
    <hyperlink r:id="rId2321" ref="O1162"/>
    <hyperlink r:id="rId2322" ref="P1162"/>
    <hyperlink r:id="rId2323" ref="O1163"/>
    <hyperlink r:id="rId2324" ref="P1163"/>
    <hyperlink r:id="rId2325" ref="O1164"/>
    <hyperlink r:id="rId2326" ref="P1164"/>
    <hyperlink r:id="rId2327" ref="O1165"/>
    <hyperlink r:id="rId2328" ref="P1165"/>
    <hyperlink r:id="rId2329" ref="O1166"/>
    <hyperlink r:id="rId2330" ref="P1166"/>
    <hyperlink r:id="rId2331" ref="O1167"/>
    <hyperlink r:id="rId2332" ref="P1167"/>
    <hyperlink r:id="rId2333" ref="O1168"/>
    <hyperlink r:id="rId2334" ref="P1168"/>
    <hyperlink r:id="rId2335" ref="O1169"/>
    <hyperlink r:id="rId2336" ref="P1169"/>
    <hyperlink r:id="rId2337" ref="O1170"/>
    <hyperlink r:id="rId2338" ref="P1170"/>
    <hyperlink r:id="rId2339" ref="O1171"/>
    <hyperlink r:id="rId2340" ref="P1171"/>
    <hyperlink r:id="rId2341" ref="O1172"/>
    <hyperlink r:id="rId2342" ref="P1172"/>
    <hyperlink r:id="rId2343" ref="O1173"/>
    <hyperlink r:id="rId2344" ref="P1173"/>
    <hyperlink r:id="rId2345" ref="O1174"/>
    <hyperlink r:id="rId2346" ref="P1174"/>
    <hyperlink r:id="rId2347" ref="O1175"/>
    <hyperlink r:id="rId2348" ref="P1175"/>
    <hyperlink r:id="rId2349" ref="O1176"/>
    <hyperlink r:id="rId2350" ref="P1176"/>
    <hyperlink r:id="rId2351" ref="O1177"/>
    <hyperlink r:id="rId2352" ref="P1177"/>
    <hyperlink r:id="rId2353" ref="O1178"/>
    <hyperlink r:id="rId2354" ref="P1178"/>
    <hyperlink r:id="rId2355" ref="O1179"/>
    <hyperlink r:id="rId2356" ref="P1179"/>
    <hyperlink r:id="rId2357" ref="O1180"/>
    <hyperlink r:id="rId2358" ref="P1180"/>
    <hyperlink r:id="rId2359" ref="O1181"/>
    <hyperlink r:id="rId2360" ref="P1181"/>
    <hyperlink r:id="rId2361" ref="O1182"/>
    <hyperlink r:id="rId2362" ref="P1182"/>
    <hyperlink r:id="rId2363" ref="O1183"/>
    <hyperlink r:id="rId2364" ref="P1183"/>
    <hyperlink r:id="rId2365" ref="O1184"/>
    <hyperlink r:id="rId2366" ref="P1184"/>
    <hyperlink r:id="rId2367" ref="O1185"/>
    <hyperlink r:id="rId2368" ref="P1185"/>
    <hyperlink r:id="rId2369" ref="O1186"/>
    <hyperlink r:id="rId2370" ref="P1186"/>
    <hyperlink r:id="rId2371" ref="O1187"/>
    <hyperlink r:id="rId2372" ref="P1187"/>
    <hyperlink r:id="rId2373" ref="O1188"/>
    <hyperlink r:id="rId2374" ref="P1188"/>
    <hyperlink r:id="rId2375" ref="O1189"/>
    <hyperlink r:id="rId2376" ref="P1189"/>
    <hyperlink r:id="rId2377" ref="O1190"/>
    <hyperlink r:id="rId2378" ref="P1190"/>
    <hyperlink r:id="rId2379" ref="O1191"/>
    <hyperlink r:id="rId2380" ref="P1191"/>
    <hyperlink r:id="rId2381" ref="O1192"/>
    <hyperlink r:id="rId2382" ref="P1192"/>
    <hyperlink r:id="rId2383" ref="O1193"/>
    <hyperlink r:id="rId2384" ref="P1193"/>
    <hyperlink r:id="rId2385" ref="O1194"/>
    <hyperlink r:id="rId2386" ref="P1194"/>
    <hyperlink r:id="rId2387" ref="O1195"/>
    <hyperlink r:id="rId2388" ref="P1195"/>
    <hyperlink r:id="rId2389" ref="O1196"/>
    <hyperlink r:id="rId2390" ref="P1196"/>
    <hyperlink r:id="rId2391" ref="O1197"/>
    <hyperlink r:id="rId2392" ref="P1197"/>
    <hyperlink r:id="rId2393" ref="O1198"/>
    <hyperlink r:id="rId2394" ref="P1198"/>
    <hyperlink r:id="rId2395" ref="O1199"/>
    <hyperlink r:id="rId2396" ref="P1199"/>
    <hyperlink r:id="rId2397" ref="O1200"/>
    <hyperlink r:id="rId2398" ref="P1200"/>
    <hyperlink r:id="rId2399" ref="O1201"/>
    <hyperlink r:id="rId2400" ref="P1201"/>
    <hyperlink r:id="rId2401" ref="O1202"/>
    <hyperlink r:id="rId2402" ref="P1202"/>
    <hyperlink r:id="rId2403" ref="O1203"/>
    <hyperlink r:id="rId2404" ref="P1203"/>
    <hyperlink r:id="rId2405" ref="O1204"/>
    <hyperlink r:id="rId2406" ref="P1204"/>
    <hyperlink r:id="rId2407" ref="O1205"/>
    <hyperlink r:id="rId2408" ref="P1205"/>
    <hyperlink r:id="rId2409" ref="O1206"/>
    <hyperlink r:id="rId2410" ref="P1206"/>
    <hyperlink r:id="rId2411" ref="O1207"/>
    <hyperlink r:id="rId2412" ref="P1207"/>
    <hyperlink r:id="rId2413" ref="O1208"/>
    <hyperlink r:id="rId2414" ref="P1208"/>
    <hyperlink r:id="rId2415" ref="O1209"/>
    <hyperlink r:id="rId2416" ref="P1209"/>
    <hyperlink r:id="rId2417" ref="O1210"/>
    <hyperlink r:id="rId2418" ref="P1210"/>
    <hyperlink r:id="rId2419" ref="O1211"/>
    <hyperlink r:id="rId2420" ref="P1211"/>
    <hyperlink r:id="rId2421" ref="O1212"/>
    <hyperlink r:id="rId2422" ref="P1212"/>
    <hyperlink r:id="rId2423" ref="O1213"/>
    <hyperlink r:id="rId2424" ref="P1213"/>
    <hyperlink r:id="rId2425" ref="O1214"/>
    <hyperlink r:id="rId2426" ref="P1214"/>
    <hyperlink r:id="rId2427" ref="O1215"/>
    <hyperlink r:id="rId2428" ref="P1215"/>
    <hyperlink r:id="rId2429" ref="O1216"/>
    <hyperlink r:id="rId2430" ref="P1216"/>
    <hyperlink r:id="rId2431" ref="O1217"/>
    <hyperlink r:id="rId2432" ref="P1217"/>
    <hyperlink r:id="rId2433" ref="O1218"/>
    <hyperlink r:id="rId2434" ref="P1218"/>
    <hyperlink r:id="rId2435" ref="O1219"/>
    <hyperlink r:id="rId2436" ref="P1219"/>
    <hyperlink r:id="rId2437" ref="O1220"/>
    <hyperlink r:id="rId2438" ref="P1220"/>
    <hyperlink r:id="rId2439" ref="O1221"/>
    <hyperlink r:id="rId2440" ref="P1221"/>
    <hyperlink r:id="rId2441" ref="O1222"/>
    <hyperlink r:id="rId2442" ref="P1222"/>
    <hyperlink r:id="rId2443" ref="O1223"/>
    <hyperlink r:id="rId2444" ref="P1223"/>
    <hyperlink r:id="rId2445" ref="O1224"/>
    <hyperlink r:id="rId2446" ref="P1224"/>
    <hyperlink r:id="rId2447" ref="O1225"/>
    <hyperlink r:id="rId2448" ref="P1225"/>
    <hyperlink r:id="rId2449" ref="O1226"/>
    <hyperlink r:id="rId2450" ref="P1226"/>
    <hyperlink r:id="rId2451" ref="O1227"/>
    <hyperlink r:id="rId2452" ref="P1227"/>
    <hyperlink r:id="rId2453" ref="O1228"/>
    <hyperlink r:id="rId2454" ref="P1228"/>
    <hyperlink r:id="rId2455" ref="O1229"/>
    <hyperlink r:id="rId2456" ref="P1229"/>
    <hyperlink r:id="rId2457" ref="O1230"/>
    <hyperlink r:id="rId2458" ref="P1230"/>
    <hyperlink r:id="rId2459" ref="O1231"/>
    <hyperlink r:id="rId2460" ref="P1231"/>
    <hyperlink r:id="rId2461" ref="O1232"/>
    <hyperlink r:id="rId2462" ref="P1232"/>
    <hyperlink r:id="rId2463" ref="O1233"/>
    <hyperlink r:id="rId2464" ref="P1233"/>
    <hyperlink r:id="rId2465" ref="O1234"/>
    <hyperlink r:id="rId2466" ref="P1234"/>
    <hyperlink r:id="rId2467" ref="O1235"/>
    <hyperlink r:id="rId2468" ref="P1235"/>
    <hyperlink r:id="rId2469" ref="O1236"/>
    <hyperlink r:id="rId2470" ref="P1236"/>
    <hyperlink r:id="rId2471" ref="O1237"/>
    <hyperlink r:id="rId2472" ref="P1237"/>
    <hyperlink r:id="rId2473" ref="O1238"/>
    <hyperlink r:id="rId2474" ref="P1238"/>
    <hyperlink r:id="rId2475" ref="O1239"/>
    <hyperlink r:id="rId2476" ref="P1239"/>
    <hyperlink r:id="rId2477" ref="O1240"/>
    <hyperlink r:id="rId2478" ref="P1240"/>
    <hyperlink r:id="rId2479" ref="O1241"/>
    <hyperlink r:id="rId2480" ref="P1241"/>
    <hyperlink r:id="rId2481" ref="O1242"/>
    <hyperlink r:id="rId2482" ref="P1242"/>
    <hyperlink r:id="rId2483" ref="O1243"/>
    <hyperlink r:id="rId2484" ref="P1243"/>
    <hyperlink r:id="rId2485" ref="O1244"/>
    <hyperlink r:id="rId2486" ref="P1244"/>
    <hyperlink r:id="rId2487" ref="O1245"/>
    <hyperlink r:id="rId2488" ref="P1245"/>
    <hyperlink r:id="rId2489" ref="O1246"/>
    <hyperlink r:id="rId2490" ref="P1246"/>
    <hyperlink r:id="rId2491" ref="O1247"/>
    <hyperlink r:id="rId2492" ref="P1247"/>
    <hyperlink r:id="rId2493" ref="O1248"/>
    <hyperlink r:id="rId2494" ref="P1248"/>
    <hyperlink r:id="rId2495" ref="O1249"/>
    <hyperlink r:id="rId2496" ref="P1249"/>
    <hyperlink r:id="rId2497" ref="O1250"/>
    <hyperlink r:id="rId2498" ref="P1250"/>
    <hyperlink r:id="rId2499" ref="O1251"/>
    <hyperlink r:id="rId2500" ref="P1251"/>
    <hyperlink r:id="rId2501" ref="O1252"/>
    <hyperlink r:id="rId2502" ref="P1252"/>
    <hyperlink r:id="rId2503" ref="O1253"/>
    <hyperlink r:id="rId2504" ref="P1253"/>
    <hyperlink r:id="rId2505" ref="O1254"/>
    <hyperlink r:id="rId2506" ref="P1254"/>
    <hyperlink r:id="rId2507" ref="O1255"/>
    <hyperlink r:id="rId2508" ref="P1255"/>
    <hyperlink r:id="rId2509" ref="O1256"/>
    <hyperlink r:id="rId2510" ref="P1256"/>
    <hyperlink r:id="rId2511" ref="O1257"/>
    <hyperlink r:id="rId2512" ref="P1257"/>
    <hyperlink r:id="rId2513" ref="O1258"/>
    <hyperlink r:id="rId2514" ref="P1258"/>
    <hyperlink r:id="rId2515" ref="O1259"/>
    <hyperlink r:id="rId2516" ref="P1259"/>
    <hyperlink r:id="rId2517" ref="O1260"/>
    <hyperlink r:id="rId2518" ref="P1260"/>
    <hyperlink r:id="rId2519" ref="O1261"/>
    <hyperlink r:id="rId2520" ref="P1261"/>
    <hyperlink r:id="rId2521" ref="O1262"/>
    <hyperlink r:id="rId2522" ref="P1262"/>
    <hyperlink r:id="rId2523" ref="O1263"/>
    <hyperlink r:id="rId2524" ref="P1263"/>
    <hyperlink r:id="rId2525" ref="O1264"/>
    <hyperlink r:id="rId2526" ref="P1264"/>
    <hyperlink r:id="rId2527" ref="O1265"/>
    <hyperlink r:id="rId2528" ref="P1265"/>
    <hyperlink r:id="rId2529" ref="O1266"/>
    <hyperlink r:id="rId2530" ref="P1266"/>
    <hyperlink r:id="rId2531" ref="O1267"/>
    <hyperlink r:id="rId2532" ref="P1267"/>
    <hyperlink r:id="rId2533" ref="O1268"/>
    <hyperlink r:id="rId2534" ref="P1268"/>
    <hyperlink r:id="rId2535" ref="O1269"/>
    <hyperlink r:id="rId2536" ref="P1269"/>
    <hyperlink r:id="rId2537" ref="O1270"/>
    <hyperlink r:id="rId2538" ref="P1270"/>
    <hyperlink r:id="rId2539" ref="O1271"/>
    <hyperlink r:id="rId2540" ref="P1271"/>
    <hyperlink r:id="rId2541" ref="O1272"/>
    <hyperlink r:id="rId2542" ref="P1272"/>
    <hyperlink r:id="rId2543" ref="O1273"/>
    <hyperlink r:id="rId2544" ref="P1273"/>
    <hyperlink r:id="rId2545" ref="O1274"/>
    <hyperlink r:id="rId2546" ref="P1274"/>
    <hyperlink r:id="rId2547" ref="O1275"/>
    <hyperlink r:id="rId2548" ref="P1275"/>
    <hyperlink r:id="rId2549" ref="O1276"/>
    <hyperlink r:id="rId2550" ref="P1276"/>
    <hyperlink r:id="rId2551" ref="O1277"/>
    <hyperlink r:id="rId2552" ref="P1277"/>
    <hyperlink r:id="rId2553" ref="O1278"/>
    <hyperlink r:id="rId2554" ref="P1278"/>
    <hyperlink r:id="rId2555" ref="O1279"/>
    <hyperlink r:id="rId2556" ref="P1279"/>
    <hyperlink r:id="rId2557" ref="O1280"/>
    <hyperlink r:id="rId2558" ref="P1280"/>
    <hyperlink r:id="rId2559" ref="O1281"/>
    <hyperlink r:id="rId2560" ref="P1281"/>
    <hyperlink r:id="rId2561" ref="O1282"/>
    <hyperlink r:id="rId2562" ref="P1282"/>
    <hyperlink r:id="rId2563" ref="O1283"/>
    <hyperlink r:id="rId2564" ref="P1283"/>
    <hyperlink r:id="rId2565" ref="O1284"/>
    <hyperlink r:id="rId2566" ref="P1284"/>
    <hyperlink r:id="rId2567" ref="O1285"/>
    <hyperlink r:id="rId2568" ref="P1285"/>
    <hyperlink r:id="rId2569" ref="O1286"/>
    <hyperlink r:id="rId2570" ref="P1286"/>
    <hyperlink r:id="rId2571" ref="O1287"/>
    <hyperlink r:id="rId2572" ref="P1287"/>
    <hyperlink r:id="rId2573" ref="O1288"/>
    <hyperlink r:id="rId2574" ref="P1288"/>
    <hyperlink r:id="rId2575" ref="O1289"/>
    <hyperlink r:id="rId2576" ref="P1289"/>
    <hyperlink r:id="rId2577" ref="O1290"/>
    <hyperlink r:id="rId2578" ref="P1290"/>
    <hyperlink r:id="rId2579" ref="O1291"/>
    <hyperlink r:id="rId2580" ref="P1291"/>
    <hyperlink r:id="rId2581" ref="O1292"/>
    <hyperlink r:id="rId2582" ref="P1292"/>
    <hyperlink r:id="rId2583" ref="O1293"/>
    <hyperlink r:id="rId2584" ref="P1293"/>
    <hyperlink r:id="rId2585" ref="O1294"/>
    <hyperlink r:id="rId2586" ref="P1294"/>
    <hyperlink r:id="rId2587" ref="O1295"/>
    <hyperlink r:id="rId2588" ref="P1295"/>
    <hyperlink r:id="rId2589" ref="O1296"/>
    <hyperlink r:id="rId2590" ref="P1296"/>
    <hyperlink r:id="rId2591" ref="O1297"/>
    <hyperlink r:id="rId2592" ref="P1297"/>
    <hyperlink r:id="rId2593" ref="O1298"/>
    <hyperlink r:id="rId2594" ref="P1298"/>
    <hyperlink r:id="rId2595" ref="O1299"/>
    <hyperlink r:id="rId2596" ref="P1299"/>
    <hyperlink r:id="rId2597" ref="O1300"/>
    <hyperlink r:id="rId2598" ref="P1300"/>
    <hyperlink r:id="rId2599" ref="O1301"/>
    <hyperlink r:id="rId2600" ref="P1301"/>
    <hyperlink r:id="rId2601" ref="O1302"/>
    <hyperlink r:id="rId2602" ref="P1302"/>
    <hyperlink r:id="rId2603" ref="O1303"/>
    <hyperlink r:id="rId2604" ref="P1303"/>
    <hyperlink r:id="rId2605" ref="O1304"/>
    <hyperlink r:id="rId2606" ref="P1304"/>
    <hyperlink r:id="rId2607" ref="O1305"/>
    <hyperlink r:id="rId2608" ref="P1305"/>
    <hyperlink r:id="rId2609" ref="O1306"/>
    <hyperlink r:id="rId2610" ref="P1306"/>
    <hyperlink r:id="rId2611" ref="O1307"/>
    <hyperlink r:id="rId2612" ref="P1307"/>
    <hyperlink r:id="rId2613" ref="O1308"/>
    <hyperlink r:id="rId2614" ref="P1308"/>
    <hyperlink r:id="rId2615" ref="O1309"/>
    <hyperlink r:id="rId2616" ref="P1309"/>
    <hyperlink r:id="rId2617" ref="O1310"/>
    <hyperlink r:id="rId2618" ref="P1310"/>
    <hyperlink r:id="rId2619" ref="O1311"/>
    <hyperlink r:id="rId2620" ref="P1311"/>
    <hyperlink r:id="rId2621" ref="O1312"/>
    <hyperlink r:id="rId2622" ref="P1312"/>
    <hyperlink r:id="rId2623" ref="O1313"/>
    <hyperlink r:id="rId2624" ref="P1313"/>
    <hyperlink r:id="rId2625" ref="O1314"/>
    <hyperlink r:id="rId2626" ref="P1314"/>
    <hyperlink r:id="rId2627" ref="O1315"/>
    <hyperlink r:id="rId2628" ref="P1315"/>
    <hyperlink r:id="rId2629" ref="O1316"/>
    <hyperlink r:id="rId2630" ref="P1316"/>
    <hyperlink r:id="rId2631" ref="O1317"/>
    <hyperlink r:id="rId2632" ref="P1317"/>
    <hyperlink r:id="rId2633" ref="O1318"/>
    <hyperlink r:id="rId2634" ref="P1318"/>
    <hyperlink r:id="rId2635" ref="O1319"/>
    <hyperlink r:id="rId2636" ref="P1319"/>
    <hyperlink r:id="rId2637" ref="O1320"/>
    <hyperlink r:id="rId2638" ref="P1320"/>
    <hyperlink r:id="rId2639" ref="O1321"/>
    <hyperlink r:id="rId2640" ref="P1321"/>
    <hyperlink r:id="rId2641" ref="O1322"/>
    <hyperlink r:id="rId2642" ref="P1322"/>
    <hyperlink r:id="rId2643" ref="O1323"/>
    <hyperlink r:id="rId2644" ref="P1323"/>
    <hyperlink r:id="rId2645" ref="O1324"/>
    <hyperlink r:id="rId2646" ref="P1324"/>
    <hyperlink r:id="rId2647" ref="O1325"/>
    <hyperlink r:id="rId2648" ref="P1325"/>
    <hyperlink r:id="rId2649" ref="O1326"/>
    <hyperlink r:id="rId2650" ref="P1326"/>
    <hyperlink r:id="rId2651" ref="O1327"/>
    <hyperlink r:id="rId2652" ref="P1327"/>
    <hyperlink r:id="rId2653" ref="O1328"/>
    <hyperlink r:id="rId2654" ref="P1328"/>
    <hyperlink r:id="rId2655" ref="O1329"/>
    <hyperlink r:id="rId2656" ref="P1329"/>
    <hyperlink r:id="rId2657" ref="O1330"/>
    <hyperlink r:id="rId2658" ref="P1330"/>
    <hyperlink r:id="rId2659" ref="O1331"/>
    <hyperlink r:id="rId2660" ref="P1331"/>
    <hyperlink r:id="rId2661" ref="O1332"/>
    <hyperlink r:id="rId2662" ref="P1332"/>
    <hyperlink r:id="rId2663" ref="O1333"/>
    <hyperlink r:id="rId2664" ref="P1333"/>
    <hyperlink r:id="rId2665" ref="O1334"/>
    <hyperlink r:id="rId2666" ref="P1334"/>
    <hyperlink r:id="rId2667" ref="O1335"/>
    <hyperlink r:id="rId2668" ref="P1335"/>
    <hyperlink r:id="rId2669" ref="O1336"/>
    <hyperlink r:id="rId2670" ref="P1336"/>
    <hyperlink r:id="rId2671" ref="O1337"/>
    <hyperlink r:id="rId2672" ref="P1337"/>
    <hyperlink r:id="rId2673" ref="O1338"/>
    <hyperlink r:id="rId2674" ref="P1338"/>
    <hyperlink r:id="rId2675" ref="O1339"/>
    <hyperlink r:id="rId2676" ref="P1339"/>
    <hyperlink r:id="rId2677" ref="O1340"/>
    <hyperlink r:id="rId2678" ref="P1340"/>
    <hyperlink r:id="rId2679" ref="O1341"/>
    <hyperlink r:id="rId2680" ref="P1341"/>
    <hyperlink r:id="rId2681" ref="O1342"/>
    <hyperlink r:id="rId2682" ref="P1342"/>
    <hyperlink r:id="rId2683" ref="O1343"/>
    <hyperlink r:id="rId2684" ref="P1343"/>
    <hyperlink r:id="rId2685" ref="O1344"/>
    <hyperlink r:id="rId2686" ref="P1344"/>
    <hyperlink r:id="rId2687" ref="O1345"/>
    <hyperlink r:id="rId2688" ref="P1345"/>
    <hyperlink r:id="rId2689" ref="O1346"/>
    <hyperlink r:id="rId2690" ref="P1346"/>
    <hyperlink r:id="rId2691" ref="O1347"/>
    <hyperlink r:id="rId2692" ref="P1347"/>
    <hyperlink r:id="rId2693" ref="O1348"/>
    <hyperlink r:id="rId2694" ref="P1348"/>
    <hyperlink r:id="rId2695" ref="O1349"/>
    <hyperlink r:id="rId2696" ref="P1349"/>
    <hyperlink r:id="rId2697" ref="O1350"/>
    <hyperlink r:id="rId2698" ref="P1350"/>
    <hyperlink r:id="rId2699" ref="O1351"/>
    <hyperlink r:id="rId2700" ref="P1351"/>
    <hyperlink r:id="rId2701" ref="O1352"/>
    <hyperlink r:id="rId2702" ref="P1352"/>
    <hyperlink r:id="rId2703" ref="O1353"/>
    <hyperlink r:id="rId2704" ref="P1353"/>
    <hyperlink r:id="rId2705" ref="O1354"/>
    <hyperlink r:id="rId2706" ref="P1354"/>
    <hyperlink r:id="rId2707" ref="O1355"/>
    <hyperlink r:id="rId2708" ref="P1355"/>
    <hyperlink r:id="rId2709" ref="O1356"/>
    <hyperlink r:id="rId2710" ref="P1356"/>
    <hyperlink r:id="rId2711" ref="O1357"/>
    <hyperlink r:id="rId2712" ref="P1357"/>
    <hyperlink r:id="rId2713" ref="O1358"/>
    <hyperlink r:id="rId2714" ref="P1358"/>
    <hyperlink r:id="rId2715" ref="O1359"/>
    <hyperlink r:id="rId2716" ref="P1359"/>
    <hyperlink r:id="rId2717" ref="O1360"/>
    <hyperlink r:id="rId2718" ref="P1360"/>
    <hyperlink r:id="rId2719" ref="O1361"/>
    <hyperlink r:id="rId2720" ref="P1361"/>
    <hyperlink r:id="rId2721" ref="O1362"/>
    <hyperlink r:id="rId2722" ref="P1362"/>
    <hyperlink r:id="rId2723" ref="O1363"/>
    <hyperlink r:id="rId2724" ref="P1363"/>
    <hyperlink r:id="rId2725" ref="O1364"/>
    <hyperlink r:id="rId2726" ref="P1364"/>
    <hyperlink r:id="rId2727" ref="O1365"/>
    <hyperlink r:id="rId2728" ref="P1365"/>
    <hyperlink r:id="rId2729" ref="O1366"/>
    <hyperlink r:id="rId2730" ref="P1366"/>
    <hyperlink r:id="rId2731" ref="O1367"/>
    <hyperlink r:id="rId2732" ref="P1367"/>
    <hyperlink r:id="rId2733" ref="O1368"/>
    <hyperlink r:id="rId2734" ref="P1368"/>
    <hyperlink r:id="rId2735" ref="O1369"/>
    <hyperlink r:id="rId2736" ref="P1369"/>
    <hyperlink r:id="rId2737" ref="O1370"/>
    <hyperlink r:id="rId2738" ref="P1370"/>
    <hyperlink r:id="rId2739" ref="O1371"/>
    <hyperlink r:id="rId2740" ref="P1371"/>
    <hyperlink r:id="rId2741" ref="O1372"/>
    <hyperlink r:id="rId2742" ref="P1372"/>
    <hyperlink r:id="rId2743" ref="O1373"/>
    <hyperlink r:id="rId2744" ref="P1373"/>
    <hyperlink r:id="rId2745" ref="O1374"/>
    <hyperlink r:id="rId2746" ref="P1374"/>
    <hyperlink r:id="rId2747" ref="O1375"/>
    <hyperlink r:id="rId2748" ref="P1375"/>
    <hyperlink r:id="rId2749" ref="O1376"/>
    <hyperlink r:id="rId2750" ref="P1376"/>
    <hyperlink r:id="rId2751" ref="O1377"/>
    <hyperlink r:id="rId2752" ref="P1377"/>
    <hyperlink r:id="rId2753" ref="O1378"/>
    <hyperlink r:id="rId2754" ref="P1378"/>
    <hyperlink r:id="rId2755" ref="O1379"/>
    <hyperlink r:id="rId2756" ref="P1379"/>
    <hyperlink r:id="rId2757" ref="O1380"/>
    <hyperlink r:id="rId2758" ref="P1380"/>
    <hyperlink r:id="rId2759" ref="O1381"/>
    <hyperlink r:id="rId2760" ref="P1381"/>
    <hyperlink r:id="rId2761" ref="O1382"/>
    <hyperlink r:id="rId2762" ref="P1382"/>
    <hyperlink r:id="rId2763" ref="O1383"/>
    <hyperlink r:id="rId2764" ref="P1383"/>
    <hyperlink r:id="rId2765" ref="O1384"/>
    <hyperlink r:id="rId2766" ref="P1384"/>
    <hyperlink r:id="rId2767" ref="O1385"/>
    <hyperlink r:id="rId2768" ref="P1385"/>
    <hyperlink r:id="rId2769" ref="O1386"/>
    <hyperlink r:id="rId2770" ref="P1386"/>
    <hyperlink r:id="rId2771" ref="O1387"/>
    <hyperlink r:id="rId2772" ref="P1387"/>
    <hyperlink r:id="rId2773" ref="O1388"/>
    <hyperlink r:id="rId2774" ref="P1388"/>
    <hyperlink r:id="rId2775" ref="O1389"/>
    <hyperlink r:id="rId2776" ref="P1389"/>
    <hyperlink r:id="rId2777" ref="O1390"/>
    <hyperlink r:id="rId2778" ref="P1390"/>
    <hyperlink r:id="rId2779" ref="O1391"/>
    <hyperlink r:id="rId2780" ref="P1391"/>
    <hyperlink r:id="rId2781" ref="O1392"/>
    <hyperlink r:id="rId2782" ref="P1392"/>
    <hyperlink r:id="rId2783" ref="O1393"/>
    <hyperlink r:id="rId2784" ref="P1393"/>
    <hyperlink r:id="rId2785" ref="O1394"/>
    <hyperlink r:id="rId2786" ref="P1394"/>
    <hyperlink r:id="rId2787" ref="O1395"/>
    <hyperlink r:id="rId2788" ref="P1395"/>
    <hyperlink r:id="rId2789" ref="O1396"/>
    <hyperlink r:id="rId2790" ref="P1396"/>
    <hyperlink r:id="rId2791" ref="O1397"/>
    <hyperlink r:id="rId2792" ref="P1397"/>
    <hyperlink r:id="rId2793" ref="O1398"/>
    <hyperlink r:id="rId2794" ref="P1398"/>
    <hyperlink r:id="rId2795" ref="O1399"/>
    <hyperlink r:id="rId2796" ref="P1399"/>
    <hyperlink r:id="rId2797" ref="O1400"/>
    <hyperlink r:id="rId2798" ref="P1400"/>
    <hyperlink r:id="rId2799" ref="O1401"/>
    <hyperlink r:id="rId2800" ref="P1401"/>
    <hyperlink r:id="rId2801" ref="O1402"/>
    <hyperlink r:id="rId2802" ref="P1402"/>
    <hyperlink r:id="rId2803" ref="O1403"/>
    <hyperlink r:id="rId2804" ref="P1403"/>
    <hyperlink r:id="rId2805" ref="O1404"/>
    <hyperlink r:id="rId2806" ref="P1404"/>
    <hyperlink r:id="rId2807" ref="O1405"/>
    <hyperlink r:id="rId2808" ref="P1405"/>
    <hyperlink r:id="rId2809" ref="O1406"/>
    <hyperlink r:id="rId2810" ref="P1406"/>
    <hyperlink r:id="rId2811" ref="O1407"/>
    <hyperlink r:id="rId2812" ref="P1407"/>
    <hyperlink r:id="rId2813" ref="O1408"/>
    <hyperlink r:id="rId2814" ref="P1408"/>
    <hyperlink r:id="rId2815" ref="O1409"/>
    <hyperlink r:id="rId2816" ref="P1409"/>
    <hyperlink r:id="rId2817" ref="O1410"/>
    <hyperlink r:id="rId2818" ref="P1410"/>
    <hyperlink r:id="rId2819" ref="O1411"/>
    <hyperlink r:id="rId2820" ref="P1411"/>
    <hyperlink r:id="rId2821" ref="O1412"/>
    <hyperlink r:id="rId2822" ref="P1412"/>
    <hyperlink r:id="rId2823" ref="O1413"/>
    <hyperlink r:id="rId2824" ref="P1413"/>
    <hyperlink r:id="rId2825" ref="O1414"/>
    <hyperlink r:id="rId2826" ref="P1414"/>
    <hyperlink r:id="rId2827" ref="O1415"/>
    <hyperlink r:id="rId2828" ref="P1415"/>
    <hyperlink r:id="rId2829" ref="O1416"/>
    <hyperlink r:id="rId2830" ref="P1416"/>
    <hyperlink r:id="rId2831" ref="O1417"/>
    <hyperlink r:id="rId2832" ref="P1417"/>
    <hyperlink r:id="rId2833" ref="O1418"/>
    <hyperlink r:id="rId2834" ref="P1418"/>
    <hyperlink r:id="rId2835" ref="O1419"/>
    <hyperlink r:id="rId2836" ref="P1419"/>
    <hyperlink r:id="rId2837" ref="O1420"/>
    <hyperlink r:id="rId2838" ref="P1420"/>
    <hyperlink r:id="rId2839" ref="O1421"/>
    <hyperlink r:id="rId2840" ref="P1421"/>
    <hyperlink r:id="rId2841" ref="O1422"/>
    <hyperlink r:id="rId2842" ref="P1422"/>
    <hyperlink r:id="rId2843" ref="O1423"/>
    <hyperlink r:id="rId2844" ref="P1423"/>
    <hyperlink r:id="rId2845" ref="O1424"/>
    <hyperlink r:id="rId2846" ref="P1424"/>
    <hyperlink r:id="rId2847" ref="O1425"/>
    <hyperlink r:id="rId2848" ref="P1425"/>
    <hyperlink r:id="rId2849" ref="O1426"/>
    <hyperlink r:id="rId2850" ref="P1426"/>
    <hyperlink r:id="rId2851" ref="O1427"/>
    <hyperlink r:id="rId2852" ref="P1427"/>
    <hyperlink r:id="rId2853" ref="O1428"/>
    <hyperlink r:id="rId2854" ref="P1428"/>
    <hyperlink r:id="rId2855" ref="O1429"/>
    <hyperlink r:id="rId2856" ref="P1429"/>
    <hyperlink r:id="rId2857" ref="O1430"/>
    <hyperlink r:id="rId2858" ref="P1430"/>
    <hyperlink r:id="rId2859" ref="O1431"/>
    <hyperlink r:id="rId2860" ref="P1431"/>
    <hyperlink r:id="rId2861" ref="O1432"/>
    <hyperlink r:id="rId2862" ref="P1432"/>
    <hyperlink r:id="rId2863" ref="O1433"/>
    <hyperlink r:id="rId2864" ref="P1433"/>
    <hyperlink r:id="rId2865" ref="O1434"/>
    <hyperlink r:id="rId2866" ref="P1434"/>
    <hyperlink r:id="rId2867" ref="O1435"/>
    <hyperlink r:id="rId2868" ref="P1435"/>
    <hyperlink r:id="rId2869" ref="O1436"/>
    <hyperlink r:id="rId2870" ref="P1436"/>
    <hyperlink r:id="rId2871" ref="O1437"/>
    <hyperlink r:id="rId2872" ref="P1437"/>
    <hyperlink r:id="rId2873" ref="O1438"/>
    <hyperlink r:id="rId2874" ref="P1438"/>
    <hyperlink r:id="rId2875" ref="O1439"/>
    <hyperlink r:id="rId2876" ref="P1439"/>
    <hyperlink r:id="rId2877" ref="O1440"/>
    <hyperlink r:id="rId2878" ref="P1440"/>
    <hyperlink r:id="rId2879" ref="O1441"/>
    <hyperlink r:id="rId2880" ref="P1441"/>
    <hyperlink r:id="rId2881" ref="O1442"/>
    <hyperlink r:id="rId2882" ref="P1442"/>
    <hyperlink r:id="rId2883" ref="O1443"/>
    <hyperlink r:id="rId2884" ref="P1443"/>
    <hyperlink r:id="rId2885" ref="O1444"/>
    <hyperlink r:id="rId2886" ref="P1444"/>
    <hyperlink r:id="rId2887" ref="O1445"/>
    <hyperlink r:id="rId2888" ref="P1445"/>
    <hyperlink r:id="rId2889" ref="O1446"/>
    <hyperlink r:id="rId2890" ref="P1446"/>
    <hyperlink r:id="rId2891" ref="O1447"/>
    <hyperlink r:id="rId2892" ref="P1447"/>
    <hyperlink r:id="rId2893" ref="O1448"/>
    <hyperlink r:id="rId2894" ref="P1448"/>
    <hyperlink r:id="rId2895" ref="O1449"/>
    <hyperlink r:id="rId2896" ref="P1449"/>
    <hyperlink r:id="rId2897" ref="O1450"/>
    <hyperlink r:id="rId2898" ref="P1450"/>
    <hyperlink r:id="rId2899" ref="O1451"/>
    <hyperlink r:id="rId2900" ref="P1451"/>
    <hyperlink r:id="rId2901" ref="O1452"/>
    <hyperlink r:id="rId2902" ref="P1452"/>
    <hyperlink r:id="rId2903" ref="O1453"/>
    <hyperlink r:id="rId2904" ref="P1453"/>
    <hyperlink r:id="rId2905" ref="O1454"/>
    <hyperlink r:id="rId2906" ref="P1454"/>
    <hyperlink r:id="rId2907" ref="O1455"/>
    <hyperlink r:id="rId2908" ref="P1455"/>
    <hyperlink r:id="rId2909" ref="O1456"/>
    <hyperlink r:id="rId2910" ref="P1456"/>
    <hyperlink r:id="rId2911" ref="O1457"/>
    <hyperlink r:id="rId2912" ref="P1457"/>
    <hyperlink r:id="rId2913" ref="O1458"/>
    <hyperlink r:id="rId2914" ref="P1458"/>
    <hyperlink r:id="rId2915" ref="O1459"/>
    <hyperlink r:id="rId2916" ref="P1459"/>
    <hyperlink r:id="rId2917" ref="O1460"/>
    <hyperlink r:id="rId2918" ref="P1460"/>
    <hyperlink r:id="rId2919" ref="O1461"/>
    <hyperlink r:id="rId2920" ref="P1461"/>
    <hyperlink r:id="rId2921" ref="O1462"/>
    <hyperlink r:id="rId2922" ref="P1462"/>
    <hyperlink r:id="rId2923" ref="O1463"/>
    <hyperlink r:id="rId2924" ref="P1463"/>
    <hyperlink r:id="rId2925" ref="O1464"/>
    <hyperlink r:id="rId2926" ref="P1464"/>
    <hyperlink r:id="rId2927" ref="O1465"/>
    <hyperlink r:id="rId2928" ref="P1465"/>
    <hyperlink r:id="rId2929" ref="O1466"/>
    <hyperlink r:id="rId2930" ref="P1466"/>
  </hyperlinks>
  <drawing r:id="rId29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0.0"/>
  </cols>
  <sheetData>
    <row r="1">
      <c r="A1" s="5" t="s">
        <v>6</v>
      </c>
      <c r="B1" s="5" t="s">
        <v>7</v>
      </c>
      <c r="C1" s="5" t="s">
        <v>12</v>
      </c>
      <c r="D1" s="5" t="s">
        <v>13</v>
      </c>
      <c r="E1" s="6" t="s">
        <v>13932</v>
      </c>
    </row>
    <row r="2">
      <c r="A2" s="7">
        <v>4.2</v>
      </c>
      <c r="B2" s="8">
        <v>24269.0</v>
      </c>
      <c r="C2" s="5" t="s">
        <v>25</v>
      </c>
      <c r="D2" s="5" t="s">
        <v>26</v>
      </c>
      <c r="E2" s="1" t="str">
        <f t="array" ref="E2:E1466">(IFS(A2:A1466 &gt;= 4, "High Quality", A2:A1466 &lt;3, "Low Quality", TRUE, "Neutral" ))</f>
        <v>High Quality</v>
      </c>
    </row>
    <row r="3">
      <c r="A3" s="7">
        <v>4.0</v>
      </c>
      <c r="B3" s="8">
        <v>43994.0</v>
      </c>
      <c r="C3" s="5" t="s">
        <v>37</v>
      </c>
      <c r="D3" s="5" t="s">
        <v>38</v>
      </c>
      <c r="E3" s="9" t="s">
        <v>13933</v>
      </c>
    </row>
    <row r="4">
      <c r="A4" s="7">
        <v>3.9</v>
      </c>
      <c r="B4" s="8">
        <v>7928.0</v>
      </c>
      <c r="C4" s="5" t="s">
        <v>48</v>
      </c>
      <c r="D4" s="5" t="s">
        <v>49</v>
      </c>
      <c r="E4" s="9" t="s">
        <v>13934</v>
      </c>
    </row>
    <row r="5">
      <c r="A5" s="7">
        <v>4.2</v>
      </c>
      <c r="B5" s="8">
        <v>94363.0</v>
      </c>
      <c r="C5" s="5" t="s">
        <v>60</v>
      </c>
      <c r="D5" s="5" t="s">
        <v>61</v>
      </c>
      <c r="E5" s="9" t="s">
        <v>13933</v>
      </c>
    </row>
    <row r="6">
      <c r="A6" s="7">
        <v>4.2</v>
      </c>
      <c r="B6" s="8">
        <v>16905.0</v>
      </c>
      <c r="C6" s="5" t="s">
        <v>71</v>
      </c>
      <c r="D6" s="5" t="s">
        <v>72</v>
      </c>
      <c r="E6" s="9" t="s">
        <v>13933</v>
      </c>
    </row>
    <row r="7">
      <c r="A7" s="7">
        <v>3.9</v>
      </c>
      <c r="B7" s="8">
        <v>24871.0</v>
      </c>
      <c r="C7" s="5" t="s">
        <v>83</v>
      </c>
      <c r="D7" s="5" t="s">
        <v>84</v>
      </c>
      <c r="E7" s="9" t="s">
        <v>13934</v>
      </c>
    </row>
    <row r="8">
      <c r="A8" s="7">
        <v>4.1</v>
      </c>
      <c r="B8" s="8">
        <v>15188.0</v>
      </c>
      <c r="C8" s="5" t="s">
        <v>95</v>
      </c>
      <c r="D8" s="5" t="s">
        <v>96</v>
      </c>
      <c r="E8" s="9" t="s">
        <v>13933</v>
      </c>
    </row>
    <row r="9">
      <c r="A9" s="7">
        <v>4.3</v>
      </c>
      <c r="B9" s="8">
        <v>30411.0</v>
      </c>
      <c r="C9" s="5" t="s">
        <v>107</v>
      </c>
      <c r="D9" s="5" t="s">
        <v>108</v>
      </c>
      <c r="E9" s="9" t="s">
        <v>13933</v>
      </c>
    </row>
    <row r="10">
      <c r="A10" s="7">
        <v>4.2</v>
      </c>
      <c r="B10" s="5" t="s">
        <v>115</v>
      </c>
      <c r="C10" s="5" t="s">
        <v>120</v>
      </c>
      <c r="D10" s="5" t="s">
        <v>121</v>
      </c>
      <c r="E10" s="9" t="s">
        <v>13933</v>
      </c>
    </row>
    <row r="11">
      <c r="A11" s="7">
        <v>4.0</v>
      </c>
      <c r="B11" s="8">
        <v>43994.0</v>
      </c>
      <c r="C11" s="5" t="s">
        <v>37</v>
      </c>
      <c r="D11" s="5" t="s">
        <v>38</v>
      </c>
      <c r="E11" s="9" t="s">
        <v>13933</v>
      </c>
    </row>
    <row r="12">
      <c r="A12" s="7">
        <v>4.3</v>
      </c>
      <c r="B12" s="8">
        <v>13391.0</v>
      </c>
      <c r="C12" s="5" t="s">
        <v>136</v>
      </c>
      <c r="D12" s="5" t="s">
        <v>137</v>
      </c>
      <c r="E12" s="9" t="s">
        <v>13933</v>
      </c>
    </row>
    <row r="13">
      <c r="A13" s="7">
        <v>4.2</v>
      </c>
      <c r="B13" s="8">
        <v>94363.0</v>
      </c>
      <c r="C13" s="5" t="s">
        <v>60</v>
      </c>
      <c r="D13" s="5" t="s">
        <v>61</v>
      </c>
      <c r="E13" s="9" t="s">
        <v>13933</v>
      </c>
    </row>
    <row r="14">
      <c r="A14" s="7">
        <v>4.4</v>
      </c>
      <c r="B14" s="5" t="s">
        <v>151</v>
      </c>
      <c r="C14" s="5" t="s">
        <v>156</v>
      </c>
      <c r="D14" s="5" t="s">
        <v>157</v>
      </c>
      <c r="E14" s="9" t="s">
        <v>13933</v>
      </c>
    </row>
    <row r="15">
      <c r="A15" s="7">
        <v>4.2</v>
      </c>
      <c r="B15" s="8">
        <v>2262.0</v>
      </c>
      <c r="C15" s="5" t="s">
        <v>168</v>
      </c>
      <c r="D15" s="5" t="s">
        <v>169</v>
      </c>
      <c r="E15" s="9" t="s">
        <v>13933</v>
      </c>
    </row>
    <row r="16">
      <c r="A16" s="7">
        <v>4.1</v>
      </c>
      <c r="B16" s="8">
        <v>4768.0</v>
      </c>
      <c r="C16" s="5" t="s">
        <v>178</v>
      </c>
      <c r="D16" s="5" t="s">
        <v>179</v>
      </c>
      <c r="E16" s="9" t="s">
        <v>13933</v>
      </c>
    </row>
    <row r="17">
      <c r="A17" s="7">
        <v>4.4</v>
      </c>
      <c r="B17" s="8">
        <v>18757.0</v>
      </c>
      <c r="C17" s="5" t="s">
        <v>188</v>
      </c>
      <c r="D17" s="5" t="s">
        <v>189</v>
      </c>
      <c r="E17" s="9" t="s">
        <v>13933</v>
      </c>
    </row>
    <row r="18">
      <c r="A18" s="7">
        <v>4.2</v>
      </c>
      <c r="B18" s="8">
        <v>32840.0</v>
      </c>
      <c r="C18" s="5" t="s">
        <v>201</v>
      </c>
      <c r="D18" s="5" t="s">
        <v>202</v>
      </c>
      <c r="E18" s="9" t="s">
        <v>13933</v>
      </c>
    </row>
    <row r="19">
      <c r="A19" s="7">
        <v>4.0</v>
      </c>
      <c r="B19" s="8">
        <v>43994.0</v>
      </c>
      <c r="C19" s="5" t="s">
        <v>37</v>
      </c>
      <c r="D19" s="5" t="s">
        <v>38</v>
      </c>
      <c r="E19" s="9" t="s">
        <v>13933</v>
      </c>
    </row>
    <row r="20">
      <c r="A20" s="7">
        <v>4.1</v>
      </c>
      <c r="B20" s="8">
        <v>13045.0</v>
      </c>
      <c r="C20" s="5" t="s">
        <v>217</v>
      </c>
      <c r="D20" s="5" t="s">
        <v>218</v>
      </c>
      <c r="E20" s="9" t="s">
        <v>13933</v>
      </c>
    </row>
    <row r="21">
      <c r="A21" s="7">
        <v>4.3</v>
      </c>
      <c r="B21" s="8">
        <v>11976.0</v>
      </c>
      <c r="C21" s="5" t="s">
        <v>229</v>
      </c>
      <c r="D21" s="5" t="s">
        <v>230</v>
      </c>
      <c r="E21" s="9" t="s">
        <v>13933</v>
      </c>
    </row>
    <row r="22">
      <c r="A22" s="7">
        <v>4.5</v>
      </c>
      <c r="B22" s="7">
        <v>815.0</v>
      </c>
      <c r="C22" s="5" t="s">
        <v>241</v>
      </c>
      <c r="D22" s="5" t="s">
        <v>242</v>
      </c>
      <c r="E22" s="9" t="s">
        <v>13933</v>
      </c>
    </row>
    <row r="23">
      <c r="A23" s="7">
        <v>3.7</v>
      </c>
      <c r="B23" s="8">
        <v>10962.0</v>
      </c>
      <c r="C23" s="5" t="s">
        <v>252</v>
      </c>
      <c r="D23" s="5" t="s">
        <v>253</v>
      </c>
      <c r="E23" s="9" t="s">
        <v>13934</v>
      </c>
    </row>
    <row r="24">
      <c r="A24" s="7">
        <v>4.3</v>
      </c>
      <c r="B24" s="8">
        <v>16299.0</v>
      </c>
      <c r="C24" s="5" t="s">
        <v>263</v>
      </c>
      <c r="D24" s="5" t="s">
        <v>264</v>
      </c>
      <c r="E24" s="9" t="s">
        <v>13933</v>
      </c>
    </row>
    <row r="25">
      <c r="A25" s="7">
        <v>4.0</v>
      </c>
      <c r="B25" s="8">
        <v>9378.0</v>
      </c>
      <c r="C25" s="5" t="s">
        <v>274</v>
      </c>
      <c r="D25" s="5" t="s">
        <v>275</v>
      </c>
      <c r="E25" s="9" t="s">
        <v>13933</v>
      </c>
    </row>
    <row r="26">
      <c r="A26" s="7">
        <v>4.3</v>
      </c>
      <c r="B26" s="8">
        <v>4703.0</v>
      </c>
      <c r="C26" s="5" t="s">
        <v>286</v>
      </c>
      <c r="D26" s="5" t="s">
        <v>287</v>
      </c>
      <c r="E26" s="9" t="s">
        <v>13933</v>
      </c>
    </row>
    <row r="27">
      <c r="A27" s="7">
        <v>4.2</v>
      </c>
      <c r="B27" s="8">
        <v>12153.0</v>
      </c>
      <c r="C27" s="5" t="s">
        <v>296</v>
      </c>
      <c r="D27" s="5" t="s">
        <v>297</v>
      </c>
      <c r="E27" s="9" t="s">
        <v>13933</v>
      </c>
    </row>
    <row r="28">
      <c r="A28" s="7">
        <v>4.2</v>
      </c>
      <c r="B28" s="8">
        <v>34899.0</v>
      </c>
      <c r="C28" s="5" t="s">
        <v>308</v>
      </c>
      <c r="D28" s="5" t="s">
        <v>309</v>
      </c>
      <c r="E28" s="9" t="s">
        <v>13933</v>
      </c>
    </row>
    <row r="29">
      <c r="A29" s="7">
        <v>4.0</v>
      </c>
      <c r="B29" s="8">
        <v>2766.0</v>
      </c>
      <c r="C29" s="5" t="s">
        <v>318</v>
      </c>
      <c r="D29" s="5" t="s">
        <v>319</v>
      </c>
      <c r="E29" s="9" t="s">
        <v>13933</v>
      </c>
    </row>
    <row r="30">
      <c r="A30" s="7">
        <v>4.4</v>
      </c>
      <c r="B30" s="7">
        <v>184.0</v>
      </c>
      <c r="C30" s="5" t="s">
        <v>329</v>
      </c>
      <c r="D30" s="5" t="s">
        <v>330</v>
      </c>
      <c r="E30" s="9" t="s">
        <v>13933</v>
      </c>
    </row>
    <row r="31">
      <c r="A31" s="7">
        <v>4.3</v>
      </c>
      <c r="B31" s="8">
        <v>20850.0</v>
      </c>
      <c r="C31" s="5" t="s">
        <v>339</v>
      </c>
      <c r="D31" s="5" t="s">
        <v>340</v>
      </c>
      <c r="E31" s="9" t="s">
        <v>13933</v>
      </c>
    </row>
    <row r="32">
      <c r="A32" s="7">
        <v>4.5</v>
      </c>
      <c r="B32" s="8">
        <v>74976.0</v>
      </c>
      <c r="C32" s="5" t="s">
        <v>350</v>
      </c>
      <c r="D32" s="5" t="s">
        <v>351</v>
      </c>
      <c r="E32" s="9" t="s">
        <v>13933</v>
      </c>
    </row>
    <row r="33">
      <c r="A33" s="7">
        <v>4.0</v>
      </c>
      <c r="B33" s="8">
        <v>1934.0</v>
      </c>
      <c r="C33" s="5" t="s">
        <v>361</v>
      </c>
      <c r="D33" s="5" t="s">
        <v>362</v>
      </c>
      <c r="E33" s="9" t="s">
        <v>13933</v>
      </c>
    </row>
    <row r="34">
      <c r="A34" s="7">
        <v>4.3</v>
      </c>
      <c r="B34" s="7">
        <v>974.0</v>
      </c>
      <c r="C34" s="5" t="s">
        <v>372</v>
      </c>
      <c r="D34" s="5" t="s">
        <v>373</v>
      </c>
      <c r="E34" s="9" t="s">
        <v>13933</v>
      </c>
    </row>
    <row r="35">
      <c r="A35" s="7">
        <v>4.3</v>
      </c>
      <c r="B35" s="7">
        <v>355.0</v>
      </c>
      <c r="C35" s="5" t="s">
        <v>383</v>
      </c>
      <c r="D35" s="5" t="s">
        <v>384</v>
      </c>
      <c r="E35" s="9" t="s">
        <v>13933</v>
      </c>
    </row>
    <row r="36">
      <c r="A36" s="7">
        <v>3.9</v>
      </c>
      <c r="B36" s="8">
        <v>1075.0</v>
      </c>
      <c r="C36" s="5" t="s">
        <v>393</v>
      </c>
      <c r="D36" s="5" t="s">
        <v>394</v>
      </c>
      <c r="E36" s="9" t="s">
        <v>13934</v>
      </c>
    </row>
    <row r="37">
      <c r="A37" s="7">
        <v>3.9</v>
      </c>
      <c r="B37" s="8">
        <v>24871.0</v>
      </c>
      <c r="C37" s="5" t="s">
        <v>83</v>
      </c>
      <c r="D37" s="5" t="s">
        <v>402</v>
      </c>
      <c r="E37" s="9" t="s">
        <v>13934</v>
      </c>
    </row>
    <row r="38">
      <c r="A38" s="7">
        <v>4.4</v>
      </c>
      <c r="B38" s="8">
        <v>13552.0</v>
      </c>
      <c r="C38" s="5" t="s">
        <v>412</v>
      </c>
      <c r="D38" s="5" t="s">
        <v>413</v>
      </c>
      <c r="E38" s="9" t="s">
        <v>13933</v>
      </c>
    </row>
    <row r="39">
      <c r="A39" s="7">
        <v>4.0</v>
      </c>
      <c r="B39" s="7">
        <v>576.0</v>
      </c>
      <c r="C39" s="5" t="s">
        <v>422</v>
      </c>
      <c r="D39" s="5" t="s">
        <v>423</v>
      </c>
      <c r="E39" s="9" t="s">
        <v>13933</v>
      </c>
    </row>
    <row r="40">
      <c r="A40" s="7">
        <v>4.2</v>
      </c>
      <c r="B40" s="8">
        <v>7298.0</v>
      </c>
      <c r="C40" s="5" t="s">
        <v>434</v>
      </c>
      <c r="D40" s="5" t="s">
        <v>435</v>
      </c>
      <c r="E40" s="9" t="s">
        <v>13933</v>
      </c>
    </row>
    <row r="41">
      <c r="A41" s="7">
        <v>4.2</v>
      </c>
      <c r="B41" s="7">
        <v>462.0</v>
      </c>
      <c r="C41" s="5" t="s">
        <v>444</v>
      </c>
      <c r="D41" s="5" t="s">
        <v>445</v>
      </c>
      <c r="E41" s="9" t="s">
        <v>13933</v>
      </c>
    </row>
    <row r="42">
      <c r="A42" s="7">
        <v>4.5</v>
      </c>
      <c r="B42" s="5" t="s">
        <v>452</v>
      </c>
      <c r="C42" s="5" t="s">
        <v>457</v>
      </c>
      <c r="D42" s="5" t="s">
        <v>458</v>
      </c>
      <c r="E42" s="9" t="s">
        <v>13933</v>
      </c>
    </row>
    <row r="43">
      <c r="A43" s="7">
        <v>4.3</v>
      </c>
      <c r="B43" s="8">
        <v>27151.0</v>
      </c>
      <c r="C43" s="5" t="s">
        <v>468</v>
      </c>
      <c r="D43" s="5" t="s">
        <v>469</v>
      </c>
      <c r="E43" s="9" t="s">
        <v>13933</v>
      </c>
    </row>
    <row r="44">
      <c r="A44" s="7">
        <v>4.2</v>
      </c>
      <c r="B44" s="8">
        <v>24269.0</v>
      </c>
      <c r="C44" s="5" t="s">
        <v>25</v>
      </c>
      <c r="D44" s="5" t="s">
        <v>26</v>
      </c>
      <c r="E44" s="9" t="s">
        <v>13933</v>
      </c>
    </row>
    <row r="45">
      <c r="A45" s="7">
        <v>4.3</v>
      </c>
      <c r="B45" s="8">
        <v>12093.0</v>
      </c>
      <c r="C45" s="5" t="s">
        <v>484</v>
      </c>
      <c r="D45" s="5" t="s">
        <v>485</v>
      </c>
      <c r="E45" s="9" t="s">
        <v>13933</v>
      </c>
    </row>
    <row r="46">
      <c r="A46" s="7">
        <v>4.0</v>
      </c>
      <c r="B46" s="8">
        <v>9378.0</v>
      </c>
      <c r="C46" s="5" t="s">
        <v>274</v>
      </c>
      <c r="D46" s="5" t="s">
        <v>275</v>
      </c>
      <c r="E46" s="9" t="s">
        <v>13933</v>
      </c>
    </row>
    <row r="47">
      <c r="A47" s="7">
        <v>3.3</v>
      </c>
      <c r="B47" s="8">
        <v>9792.0</v>
      </c>
      <c r="C47" s="5" t="s">
        <v>500</v>
      </c>
      <c r="D47" s="5" t="s">
        <v>501</v>
      </c>
      <c r="E47" s="9" t="s">
        <v>13934</v>
      </c>
    </row>
    <row r="48">
      <c r="A48" s="7">
        <v>4.1</v>
      </c>
      <c r="B48" s="8">
        <v>8131.0</v>
      </c>
      <c r="C48" s="5" t="s">
        <v>512</v>
      </c>
      <c r="D48" s="5" t="s">
        <v>513</v>
      </c>
      <c r="E48" s="9" t="s">
        <v>13933</v>
      </c>
    </row>
    <row r="49">
      <c r="A49" s="7">
        <v>4.4</v>
      </c>
      <c r="B49" s="5" t="s">
        <v>151</v>
      </c>
      <c r="C49" s="5" t="s">
        <v>156</v>
      </c>
      <c r="D49" s="5" t="s">
        <v>157</v>
      </c>
      <c r="E49" s="9" t="s">
        <v>13933</v>
      </c>
    </row>
    <row r="50">
      <c r="A50" s="7">
        <v>3.6</v>
      </c>
      <c r="B50" s="7">
        <v>493.0</v>
      </c>
      <c r="C50" s="5" t="s">
        <v>530</v>
      </c>
      <c r="D50" s="5" t="s">
        <v>531</v>
      </c>
      <c r="E50" s="9" t="s">
        <v>13934</v>
      </c>
    </row>
    <row r="51">
      <c r="A51" s="7">
        <v>4.2</v>
      </c>
      <c r="B51" s="8">
        <v>92595.0</v>
      </c>
      <c r="C51" s="5" t="s">
        <v>541</v>
      </c>
      <c r="D51" s="5" t="s">
        <v>542</v>
      </c>
      <c r="E51" s="9" t="s">
        <v>13933</v>
      </c>
    </row>
    <row r="52">
      <c r="A52" s="7">
        <v>4.4</v>
      </c>
      <c r="B52" s="8">
        <v>24780.0</v>
      </c>
      <c r="C52" s="5" t="s">
        <v>553</v>
      </c>
      <c r="D52" s="5" t="s">
        <v>554</v>
      </c>
      <c r="E52" s="9" t="s">
        <v>13933</v>
      </c>
    </row>
    <row r="53">
      <c r="A53" s="7">
        <v>4.2</v>
      </c>
      <c r="B53" s="8">
        <v>92595.0</v>
      </c>
      <c r="C53" s="5" t="s">
        <v>541</v>
      </c>
      <c r="D53" s="5" t="s">
        <v>542</v>
      </c>
      <c r="E53" s="9" t="s">
        <v>13933</v>
      </c>
    </row>
    <row r="54">
      <c r="A54" s="7">
        <v>4.3</v>
      </c>
      <c r="B54" s="8">
        <v>8188.0</v>
      </c>
      <c r="C54" s="5" t="s">
        <v>570</v>
      </c>
      <c r="D54" s="5" t="s">
        <v>571</v>
      </c>
      <c r="E54" s="9" t="s">
        <v>13933</v>
      </c>
    </row>
    <row r="55">
      <c r="A55" s="7">
        <v>4.2</v>
      </c>
      <c r="B55" s="8">
        <v>4003.0</v>
      </c>
      <c r="C55" s="5" t="s">
        <v>583</v>
      </c>
      <c r="D55" s="5" t="s">
        <v>584</v>
      </c>
      <c r="E55" s="9" t="s">
        <v>13933</v>
      </c>
    </row>
    <row r="56">
      <c r="A56" s="7">
        <v>4.1</v>
      </c>
      <c r="B56" s="7">
        <v>314.0</v>
      </c>
      <c r="C56" s="5" t="s">
        <v>593</v>
      </c>
      <c r="D56" s="5" t="s">
        <v>594</v>
      </c>
      <c r="E56" s="9" t="s">
        <v>13933</v>
      </c>
    </row>
    <row r="57">
      <c r="A57" s="7">
        <v>3.7</v>
      </c>
      <c r="B57" s="8">
        <v>2960.0</v>
      </c>
      <c r="C57" s="5" t="s">
        <v>604</v>
      </c>
      <c r="D57" s="5" t="s">
        <v>605</v>
      </c>
      <c r="E57" s="9" t="s">
        <v>13934</v>
      </c>
    </row>
    <row r="58">
      <c r="A58" s="7">
        <v>4.2</v>
      </c>
      <c r="B58" s="5" t="s">
        <v>115</v>
      </c>
      <c r="C58" s="5" t="s">
        <v>120</v>
      </c>
      <c r="D58" s="5" t="s">
        <v>121</v>
      </c>
      <c r="E58" s="9" t="s">
        <v>13933</v>
      </c>
    </row>
    <row r="59">
      <c r="A59" s="7">
        <v>4.2</v>
      </c>
      <c r="B59" s="8">
        <v>34899.0</v>
      </c>
      <c r="C59" s="5" t="s">
        <v>308</v>
      </c>
      <c r="D59" s="5" t="s">
        <v>309</v>
      </c>
      <c r="E59" s="9" t="s">
        <v>13933</v>
      </c>
    </row>
    <row r="60">
      <c r="A60" s="7">
        <v>4.2</v>
      </c>
      <c r="B60" s="7">
        <v>656.0</v>
      </c>
      <c r="C60" s="5" t="s">
        <v>630</v>
      </c>
      <c r="D60" s="5" t="s">
        <v>631</v>
      </c>
      <c r="E60" s="9" t="s">
        <v>13933</v>
      </c>
    </row>
    <row r="61">
      <c r="A61" s="7">
        <v>4.3</v>
      </c>
      <c r="B61" s="8">
        <v>7064.0</v>
      </c>
      <c r="C61" s="5" t="s">
        <v>640</v>
      </c>
      <c r="D61" s="5" t="s">
        <v>641</v>
      </c>
      <c r="E61" s="9" t="s">
        <v>13933</v>
      </c>
    </row>
    <row r="62">
      <c r="A62" s="7">
        <v>3.7</v>
      </c>
      <c r="B62" s="8">
        <v>2201.0</v>
      </c>
      <c r="C62" s="5" t="s">
        <v>650</v>
      </c>
      <c r="D62" s="5" t="s">
        <v>651</v>
      </c>
      <c r="E62" s="9" t="s">
        <v>13934</v>
      </c>
    </row>
    <row r="63">
      <c r="A63" s="7">
        <v>4.3</v>
      </c>
      <c r="B63" s="8">
        <v>7109.0</v>
      </c>
      <c r="C63" s="5" t="s">
        <v>662</v>
      </c>
      <c r="D63" s="5" t="s">
        <v>663</v>
      </c>
      <c r="E63" s="9" t="s">
        <v>13933</v>
      </c>
    </row>
    <row r="64">
      <c r="A64" s="7">
        <v>4.0</v>
      </c>
      <c r="B64" s="8">
        <v>1313.0</v>
      </c>
      <c r="C64" s="5" t="s">
        <v>673</v>
      </c>
      <c r="D64" s="5" t="s">
        <v>674</v>
      </c>
      <c r="E64" s="9" t="s">
        <v>13933</v>
      </c>
    </row>
    <row r="65">
      <c r="A65" s="7">
        <v>4.2</v>
      </c>
      <c r="B65" s="8">
        <v>29746.0</v>
      </c>
      <c r="C65" s="5" t="s">
        <v>684</v>
      </c>
      <c r="D65" s="5" t="s">
        <v>685</v>
      </c>
      <c r="E65" s="9" t="s">
        <v>13933</v>
      </c>
    </row>
    <row r="66">
      <c r="A66" s="7">
        <v>4.2</v>
      </c>
      <c r="B66" s="8">
        <v>45238.0</v>
      </c>
      <c r="C66" s="5" t="s">
        <v>694</v>
      </c>
      <c r="D66" s="5" t="s">
        <v>695</v>
      </c>
      <c r="E66" s="9" t="s">
        <v>13933</v>
      </c>
    </row>
    <row r="67">
      <c r="A67" s="7">
        <v>4.4</v>
      </c>
      <c r="B67" s="5" t="s">
        <v>151</v>
      </c>
      <c r="C67" s="5" t="s">
        <v>156</v>
      </c>
      <c r="D67" s="5" t="s">
        <v>157</v>
      </c>
      <c r="E67" s="9" t="s">
        <v>13933</v>
      </c>
    </row>
    <row r="68">
      <c r="A68" s="7">
        <v>4.1</v>
      </c>
      <c r="B68" s="7">
        <v>450.0</v>
      </c>
      <c r="C68" s="5" t="s">
        <v>711</v>
      </c>
      <c r="D68" s="5" t="s">
        <v>712</v>
      </c>
      <c r="E68" s="9" t="s">
        <v>13933</v>
      </c>
    </row>
    <row r="69">
      <c r="A69" s="7">
        <v>4.3</v>
      </c>
      <c r="B69" s="7">
        <v>457.0</v>
      </c>
      <c r="C69" s="5" t="s">
        <v>723</v>
      </c>
      <c r="D69" s="5" t="s">
        <v>724</v>
      </c>
      <c r="E69" s="9" t="s">
        <v>13933</v>
      </c>
    </row>
    <row r="70">
      <c r="A70" s="7">
        <v>4.2</v>
      </c>
      <c r="B70" s="8">
        <v>2727.0</v>
      </c>
      <c r="C70" s="5" t="s">
        <v>735</v>
      </c>
      <c r="D70" s="5" t="s">
        <v>736</v>
      </c>
      <c r="E70" s="9" t="s">
        <v>13933</v>
      </c>
    </row>
    <row r="71">
      <c r="A71" s="7">
        <v>4.3</v>
      </c>
      <c r="B71" s="8">
        <v>20053.0</v>
      </c>
      <c r="C71" s="5" t="s">
        <v>745</v>
      </c>
      <c r="D71" s="5" t="s">
        <v>746</v>
      </c>
      <c r="E71" s="9" t="s">
        <v>13933</v>
      </c>
    </row>
    <row r="72">
      <c r="A72" s="7">
        <v>4.5</v>
      </c>
      <c r="B72" s="7">
        <v>149.0</v>
      </c>
      <c r="C72" s="5" t="s">
        <v>755</v>
      </c>
      <c r="D72" s="5" t="s">
        <v>756</v>
      </c>
      <c r="E72" s="9" t="s">
        <v>13933</v>
      </c>
    </row>
    <row r="73">
      <c r="A73" s="7">
        <v>4.1</v>
      </c>
      <c r="B73" s="7">
        <v>210.0</v>
      </c>
      <c r="C73" s="5" t="s">
        <v>765</v>
      </c>
      <c r="D73" s="5" t="s">
        <v>766</v>
      </c>
      <c r="E73" s="9" t="s">
        <v>13933</v>
      </c>
    </row>
    <row r="74">
      <c r="A74" s="7">
        <v>4.2</v>
      </c>
      <c r="B74" s="8">
        <v>45238.0</v>
      </c>
      <c r="C74" s="5" t="s">
        <v>694</v>
      </c>
      <c r="D74" s="5" t="s">
        <v>695</v>
      </c>
      <c r="E74" s="9" t="s">
        <v>13933</v>
      </c>
    </row>
    <row r="75">
      <c r="A75" s="7">
        <v>4.0</v>
      </c>
      <c r="B75" s="8">
        <v>7732.0</v>
      </c>
      <c r="C75" s="5" t="s">
        <v>783</v>
      </c>
      <c r="D75" s="5" t="s">
        <v>784</v>
      </c>
      <c r="E75" s="9" t="s">
        <v>13933</v>
      </c>
    </row>
    <row r="76">
      <c r="A76" s="7">
        <v>4.1</v>
      </c>
      <c r="B76" s="8">
        <v>1780.0</v>
      </c>
      <c r="C76" s="5" t="s">
        <v>793</v>
      </c>
      <c r="D76" s="5" t="s">
        <v>794</v>
      </c>
      <c r="E76" s="9" t="s">
        <v>13933</v>
      </c>
    </row>
    <row r="77">
      <c r="A77" s="7">
        <v>4.1</v>
      </c>
      <c r="B77" s="7">
        <v>602.0</v>
      </c>
      <c r="C77" s="5" t="s">
        <v>803</v>
      </c>
      <c r="D77" s="5" t="s">
        <v>804</v>
      </c>
      <c r="E77" s="9" t="s">
        <v>13933</v>
      </c>
    </row>
    <row r="78">
      <c r="A78" s="7">
        <v>4.0</v>
      </c>
      <c r="B78" s="8">
        <v>1423.0</v>
      </c>
      <c r="C78" s="5" t="s">
        <v>813</v>
      </c>
      <c r="D78" s="5" t="s">
        <v>814</v>
      </c>
      <c r="E78" s="9" t="s">
        <v>13933</v>
      </c>
    </row>
    <row r="79">
      <c r="A79" s="7">
        <v>4.1</v>
      </c>
      <c r="B79" s="7">
        <v>398.0</v>
      </c>
      <c r="C79" s="5" t="s">
        <v>825</v>
      </c>
      <c r="D79" s="5" t="s">
        <v>826</v>
      </c>
      <c r="E79" s="9" t="s">
        <v>13933</v>
      </c>
    </row>
    <row r="80">
      <c r="A80" s="7">
        <v>3.9</v>
      </c>
      <c r="B80" s="7">
        <v>536.0</v>
      </c>
      <c r="C80" s="5" t="s">
        <v>835</v>
      </c>
      <c r="D80" s="5" t="s">
        <v>836</v>
      </c>
      <c r="E80" s="9" t="s">
        <v>13934</v>
      </c>
    </row>
    <row r="81">
      <c r="A81" s="7">
        <v>4.0</v>
      </c>
      <c r="B81" s="7">
        <v>32.0</v>
      </c>
      <c r="C81" s="5" t="s">
        <v>847</v>
      </c>
      <c r="D81" s="5" t="s">
        <v>848</v>
      </c>
      <c r="E81" s="9" t="s">
        <v>13933</v>
      </c>
    </row>
    <row r="82">
      <c r="A82" s="7">
        <v>4.2</v>
      </c>
      <c r="B82" s="8">
        <v>24269.0</v>
      </c>
      <c r="C82" s="5" t="s">
        <v>25</v>
      </c>
      <c r="D82" s="5" t="s">
        <v>854</v>
      </c>
      <c r="E82" s="9" t="s">
        <v>13933</v>
      </c>
    </row>
    <row r="83">
      <c r="A83" s="7">
        <v>4.0</v>
      </c>
      <c r="B83" s="8">
        <v>9378.0</v>
      </c>
      <c r="C83" s="5" t="s">
        <v>274</v>
      </c>
      <c r="D83" s="5" t="s">
        <v>860</v>
      </c>
      <c r="E83" s="9" t="s">
        <v>13933</v>
      </c>
    </row>
    <row r="84">
      <c r="A84" s="7">
        <v>3.4</v>
      </c>
      <c r="B84" s="7">
        <v>902.0</v>
      </c>
      <c r="C84" s="5" t="s">
        <v>871</v>
      </c>
      <c r="D84" s="5" t="s">
        <v>872</v>
      </c>
      <c r="E84" s="9" t="s">
        <v>13934</v>
      </c>
    </row>
    <row r="85">
      <c r="A85" s="7">
        <v>4.4</v>
      </c>
      <c r="B85" s="8">
        <v>28791.0</v>
      </c>
      <c r="C85" s="5" t="s">
        <v>881</v>
      </c>
      <c r="D85" s="5" t="s">
        <v>882</v>
      </c>
      <c r="E85" s="9" t="s">
        <v>13933</v>
      </c>
    </row>
    <row r="86">
      <c r="A86" s="7">
        <v>4.2</v>
      </c>
      <c r="B86" s="8">
        <v>10576.0</v>
      </c>
      <c r="C86" s="5" t="s">
        <v>893</v>
      </c>
      <c r="D86" s="5" t="s">
        <v>894</v>
      </c>
      <c r="E86" s="9" t="s">
        <v>13933</v>
      </c>
    </row>
    <row r="87">
      <c r="A87" s="7">
        <v>4.2</v>
      </c>
      <c r="B87" s="8">
        <v>7298.0</v>
      </c>
      <c r="C87" s="5" t="s">
        <v>434</v>
      </c>
      <c r="D87" s="5" t="s">
        <v>435</v>
      </c>
      <c r="E87" s="9" t="s">
        <v>13933</v>
      </c>
    </row>
    <row r="88">
      <c r="A88" s="7">
        <v>4.3</v>
      </c>
      <c r="B88" s="8">
        <v>4703.0</v>
      </c>
      <c r="C88" s="5" t="s">
        <v>286</v>
      </c>
      <c r="D88" s="5" t="s">
        <v>287</v>
      </c>
      <c r="E88" s="9" t="s">
        <v>13933</v>
      </c>
    </row>
    <row r="89">
      <c r="A89" s="7">
        <v>4.3</v>
      </c>
      <c r="B89" s="8">
        <v>7109.0</v>
      </c>
      <c r="C89" s="5" t="s">
        <v>662</v>
      </c>
      <c r="D89" s="5" t="s">
        <v>663</v>
      </c>
      <c r="E89" s="9" t="s">
        <v>13933</v>
      </c>
    </row>
    <row r="90">
      <c r="A90" s="7">
        <v>4.5</v>
      </c>
      <c r="B90" s="7">
        <v>127.0</v>
      </c>
      <c r="C90" s="5" t="s">
        <v>923</v>
      </c>
      <c r="D90" s="5" t="s">
        <v>924</v>
      </c>
      <c r="E90" s="9" t="s">
        <v>13933</v>
      </c>
    </row>
    <row r="91">
      <c r="A91" s="7">
        <v>4.2</v>
      </c>
      <c r="B91" s="8">
        <v>24269.0</v>
      </c>
      <c r="C91" s="5" t="s">
        <v>25</v>
      </c>
      <c r="D91" s="5" t="s">
        <v>929</v>
      </c>
      <c r="E91" s="9" t="s">
        <v>13933</v>
      </c>
    </row>
    <row r="92">
      <c r="A92" s="7">
        <v>3.6</v>
      </c>
      <c r="B92" s="8">
        <v>10134.0</v>
      </c>
      <c r="C92" s="5" t="s">
        <v>940</v>
      </c>
      <c r="D92" s="5" t="s">
        <v>941</v>
      </c>
      <c r="E92" s="9" t="s">
        <v>13934</v>
      </c>
    </row>
    <row r="93">
      <c r="A93" s="7">
        <v>4.2</v>
      </c>
      <c r="B93" s="8">
        <v>34899.0</v>
      </c>
      <c r="C93" s="5" t="s">
        <v>308</v>
      </c>
      <c r="D93" s="5" t="s">
        <v>309</v>
      </c>
      <c r="E93" s="9" t="s">
        <v>13933</v>
      </c>
    </row>
    <row r="94">
      <c r="A94" s="7">
        <v>4.2</v>
      </c>
      <c r="B94" s="8">
        <v>94363.0</v>
      </c>
      <c r="C94" s="5" t="s">
        <v>60</v>
      </c>
      <c r="D94" s="5" t="s">
        <v>61</v>
      </c>
      <c r="E94" s="9" t="s">
        <v>13933</v>
      </c>
    </row>
    <row r="95">
      <c r="A95" s="7">
        <v>4.1</v>
      </c>
      <c r="B95" s="7">
        <v>425.0</v>
      </c>
      <c r="C95" s="5" t="s">
        <v>960</v>
      </c>
      <c r="D95" s="5" t="s">
        <v>961</v>
      </c>
      <c r="E95" s="9" t="s">
        <v>13933</v>
      </c>
    </row>
    <row r="96">
      <c r="A96" s="7">
        <v>4.2</v>
      </c>
      <c r="B96" s="8">
        <v>6659.0</v>
      </c>
      <c r="C96" s="5" t="s">
        <v>971</v>
      </c>
      <c r="D96" s="5" t="s">
        <v>972</v>
      </c>
      <c r="E96" s="9" t="s">
        <v>13933</v>
      </c>
    </row>
    <row r="97">
      <c r="A97" s="7">
        <v>3.7</v>
      </c>
      <c r="B97" s="8">
        <v>1977.0</v>
      </c>
      <c r="C97" s="5" t="s">
        <v>982</v>
      </c>
      <c r="D97" s="5" t="s">
        <v>983</v>
      </c>
      <c r="E97" s="9" t="s">
        <v>13934</v>
      </c>
    </row>
    <row r="98">
      <c r="A98" s="7">
        <v>3.8</v>
      </c>
      <c r="B98" s="8">
        <v>1079.0</v>
      </c>
      <c r="C98" s="5" t="s">
        <v>992</v>
      </c>
      <c r="D98" s="5" t="s">
        <v>993</v>
      </c>
      <c r="E98" s="9" t="s">
        <v>13934</v>
      </c>
    </row>
    <row r="99">
      <c r="A99" s="7">
        <v>3.7</v>
      </c>
      <c r="B99" s="8">
        <v>1097.0</v>
      </c>
      <c r="C99" s="5" t="s">
        <v>1003</v>
      </c>
      <c r="D99" s="5" t="s">
        <v>1004</v>
      </c>
      <c r="E99" s="9" t="s">
        <v>13934</v>
      </c>
    </row>
    <row r="100">
      <c r="A100" s="7">
        <v>4.5</v>
      </c>
      <c r="B100" s="8">
        <v>22420.0</v>
      </c>
      <c r="C100" s="5" t="s">
        <v>1013</v>
      </c>
      <c r="D100" s="5" t="s">
        <v>1014</v>
      </c>
      <c r="E100" s="9" t="s">
        <v>13933</v>
      </c>
    </row>
    <row r="101">
      <c r="A101" s="7">
        <v>4.1</v>
      </c>
      <c r="B101" s="8">
        <v>1045.0</v>
      </c>
      <c r="C101" s="5" t="s">
        <v>1024</v>
      </c>
      <c r="D101" s="5" t="s">
        <v>1025</v>
      </c>
      <c r="E101" s="9" t="s">
        <v>13933</v>
      </c>
    </row>
    <row r="102">
      <c r="A102" s="7">
        <v>4.3</v>
      </c>
      <c r="B102" s="8">
        <v>4145.0</v>
      </c>
      <c r="C102" s="5" t="s">
        <v>1034</v>
      </c>
      <c r="D102" s="5" t="s">
        <v>1035</v>
      </c>
      <c r="E102" s="9" t="s">
        <v>13933</v>
      </c>
    </row>
    <row r="103">
      <c r="A103" s="7">
        <v>4.3</v>
      </c>
      <c r="B103" s="8">
        <v>6547.0</v>
      </c>
      <c r="C103" s="5" t="s">
        <v>1045</v>
      </c>
      <c r="D103" s="5" t="s">
        <v>1046</v>
      </c>
      <c r="E103" s="9" t="s">
        <v>13933</v>
      </c>
    </row>
    <row r="104">
      <c r="A104" s="7">
        <v>4.0</v>
      </c>
      <c r="B104" s="8">
        <v>1588.0</v>
      </c>
      <c r="C104" s="5" t="s">
        <v>1054</v>
      </c>
      <c r="D104" s="5" t="s">
        <v>1055</v>
      </c>
      <c r="E104" s="9" t="s">
        <v>13933</v>
      </c>
    </row>
    <row r="105">
      <c r="A105" s="7">
        <v>4.2</v>
      </c>
      <c r="B105" s="8">
        <v>32840.0</v>
      </c>
      <c r="C105" s="5" t="s">
        <v>201</v>
      </c>
      <c r="D105" s="5" t="s">
        <v>1061</v>
      </c>
      <c r="E105" s="9" t="s">
        <v>13933</v>
      </c>
    </row>
    <row r="106">
      <c r="A106" s="7">
        <v>4.2</v>
      </c>
      <c r="B106" s="8">
        <v>13120.0</v>
      </c>
      <c r="C106" s="5" t="s">
        <v>1070</v>
      </c>
      <c r="D106" s="5" t="s">
        <v>1071</v>
      </c>
      <c r="E106" s="9" t="s">
        <v>13933</v>
      </c>
    </row>
    <row r="107">
      <c r="A107" s="7">
        <v>4.3</v>
      </c>
      <c r="B107" s="8">
        <v>2806.0</v>
      </c>
      <c r="C107" s="5" t="s">
        <v>1080</v>
      </c>
      <c r="D107" s="5" t="s">
        <v>1081</v>
      </c>
      <c r="E107" s="9" t="s">
        <v>13933</v>
      </c>
    </row>
    <row r="108">
      <c r="A108" s="7">
        <v>4.2</v>
      </c>
      <c r="B108" s="8">
        <v>24269.0</v>
      </c>
      <c r="C108" s="5" t="s">
        <v>25</v>
      </c>
      <c r="D108" s="5" t="s">
        <v>26</v>
      </c>
      <c r="E108" s="9" t="s">
        <v>13933</v>
      </c>
    </row>
    <row r="109">
      <c r="A109" s="7">
        <v>4.3</v>
      </c>
      <c r="B109" s="7">
        <v>766.0</v>
      </c>
      <c r="C109" s="5" t="s">
        <v>1095</v>
      </c>
      <c r="D109" s="5" t="s">
        <v>1096</v>
      </c>
      <c r="E109" s="9" t="s">
        <v>13933</v>
      </c>
    </row>
    <row r="110">
      <c r="A110" s="7">
        <v>4.3</v>
      </c>
      <c r="B110" s="8">
        <v>3587.0</v>
      </c>
      <c r="C110" s="5" t="s">
        <v>1107</v>
      </c>
      <c r="D110" s="5" t="s">
        <v>1108</v>
      </c>
      <c r="E110" s="9" t="s">
        <v>13933</v>
      </c>
    </row>
    <row r="111">
      <c r="A111" s="7">
        <v>3.9</v>
      </c>
      <c r="B111" s="8">
        <v>24871.0</v>
      </c>
      <c r="C111" s="5" t="s">
        <v>83</v>
      </c>
      <c r="D111" s="5" t="s">
        <v>1114</v>
      </c>
      <c r="E111" s="9" t="s">
        <v>13934</v>
      </c>
    </row>
    <row r="112">
      <c r="A112" s="7">
        <v>4.1</v>
      </c>
      <c r="B112" s="8">
        <v>2581.0</v>
      </c>
      <c r="C112" s="5" t="s">
        <v>1125</v>
      </c>
      <c r="D112" s="5" t="s">
        <v>1126</v>
      </c>
      <c r="E112" s="9" t="s">
        <v>13933</v>
      </c>
    </row>
    <row r="113">
      <c r="A113" s="7">
        <v>4.3</v>
      </c>
      <c r="B113" s="8">
        <v>20850.0</v>
      </c>
      <c r="C113" s="5" t="s">
        <v>339</v>
      </c>
      <c r="D113" s="5" t="s">
        <v>340</v>
      </c>
      <c r="E113" s="9" t="s">
        <v>13933</v>
      </c>
    </row>
    <row r="114">
      <c r="A114" s="7">
        <v>4.3</v>
      </c>
      <c r="B114" s="8">
        <v>1035.0</v>
      </c>
      <c r="C114" s="5" t="s">
        <v>1143</v>
      </c>
      <c r="D114" s="5" t="s">
        <v>1144</v>
      </c>
      <c r="E114" s="9" t="s">
        <v>13933</v>
      </c>
    </row>
    <row r="115">
      <c r="A115" s="7">
        <v>4.1</v>
      </c>
      <c r="B115" s="8">
        <v>1780.0</v>
      </c>
      <c r="C115" s="5" t="s">
        <v>793</v>
      </c>
      <c r="D115" s="5" t="s">
        <v>794</v>
      </c>
      <c r="E115" s="9" t="s">
        <v>13933</v>
      </c>
    </row>
    <row r="116">
      <c r="A116" s="7">
        <v>4.5</v>
      </c>
      <c r="B116" s="7">
        <v>505.0</v>
      </c>
      <c r="C116" s="5" t="s">
        <v>1158</v>
      </c>
      <c r="D116" s="5" t="s">
        <v>1159</v>
      </c>
      <c r="E116" s="9" t="s">
        <v>13933</v>
      </c>
    </row>
    <row r="117">
      <c r="A117" s="7">
        <v>4.1</v>
      </c>
      <c r="B117" s="8">
        <v>1717.0</v>
      </c>
      <c r="C117" s="5" t="s">
        <v>1169</v>
      </c>
      <c r="D117" s="5" t="s">
        <v>1170</v>
      </c>
      <c r="E117" s="9" t="s">
        <v>13933</v>
      </c>
    </row>
    <row r="118">
      <c r="A118" s="7">
        <v>3.6</v>
      </c>
      <c r="B118" s="7">
        <v>590.0</v>
      </c>
      <c r="C118" s="5" t="s">
        <v>1179</v>
      </c>
      <c r="D118" s="5" t="s">
        <v>1180</v>
      </c>
      <c r="E118" s="9" t="s">
        <v>13934</v>
      </c>
    </row>
    <row r="119">
      <c r="A119" s="7">
        <v>3.5</v>
      </c>
      <c r="B119" s="8">
        <v>1121.0</v>
      </c>
      <c r="C119" s="5" t="s">
        <v>1190</v>
      </c>
      <c r="D119" s="5" t="s">
        <v>1191</v>
      </c>
      <c r="E119" s="9" t="s">
        <v>13934</v>
      </c>
    </row>
    <row r="120">
      <c r="A120" s="7">
        <v>4.0</v>
      </c>
      <c r="B120" s="8">
        <v>1313.0</v>
      </c>
      <c r="C120" s="5" t="s">
        <v>673</v>
      </c>
      <c r="D120" s="5" t="s">
        <v>674</v>
      </c>
      <c r="E120" s="9" t="s">
        <v>13933</v>
      </c>
    </row>
    <row r="121">
      <c r="A121" s="7">
        <v>3.8</v>
      </c>
      <c r="B121" s="7">
        <v>132.0</v>
      </c>
      <c r="C121" s="5" t="s">
        <v>1206</v>
      </c>
      <c r="D121" s="5" t="s">
        <v>1207</v>
      </c>
      <c r="E121" s="9" t="s">
        <v>13934</v>
      </c>
    </row>
    <row r="122">
      <c r="A122" s="7">
        <v>4.4</v>
      </c>
      <c r="B122" s="8">
        <v>1951.0</v>
      </c>
      <c r="C122" s="5" t="s">
        <v>1216</v>
      </c>
      <c r="D122" s="5" t="s">
        <v>1217</v>
      </c>
      <c r="E122" s="9" t="s">
        <v>13933</v>
      </c>
    </row>
    <row r="123">
      <c r="A123" s="7">
        <v>3.7</v>
      </c>
      <c r="B123" s="7">
        <v>37.0</v>
      </c>
      <c r="C123" s="5" t="s">
        <v>1226</v>
      </c>
      <c r="D123" s="5" t="s">
        <v>1227</v>
      </c>
      <c r="E123" s="9" t="s">
        <v>13934</v>
      </c>
    </row>
    <row r="124">
      <c r="A124" s="7">
        <v>4.3</v>
      </c>
      <c r="B124" s="7">
        <v>592.0</v>
      </c>
      <c r="C124" s="5" t="s">
        <v>1237</v>
      </c>
      <c r="D124" s="5" t="s">
        <v>1238</v>
      </c>
      <c r="E124" s="9" t="s">
        <v>13933</v>
      </c>
    </row>
    <row r="125">
      <c r="A125" s="7">
        <v>4.1</v>
      </c>
      <c r="B125" s="8">
        <v>1259.0</v>
      </c>
      <c r="C125" s="5" t="s">
        <v>1249</v>
      </c>
      <c r="D125" s="5" t="s">
        <v>1250</v>
      </c>
      <c r="E125" s="9" t="s">
        <v>13933</v>
      </c>
    </row>
    <row r="126">
      <c r="A126" s="7">
        <v>4.2</v>
      </c>
      <c r="B126" s="8">
        <v>45238.0</v>
      </c>
      <c r="C126" s="5" t="s">
        <v>694</v>
      </c>
      <c r="D126" s="5" t="s">
        <v>695</v>
      </c>
      <c r="E126" s="9" t="s">
        <v>13933</v>
      </c>
    </row>
    <row r="127">
      <c r="A127" s="7">
        <v>4.1</v>
      </c>
      <c r="B127" s="8">
        <v>28638.0</v>
      </c>
      <c r="C127" s="5" t="s">
        <v>1266</v>
      </c>
      <c r="D127" s="5" t="s">
        <v>1267</v>
      </c>
      <c r="E127" s="9" t="s">
        <v>13933</v>
      </c>
    </row>
    <row r="128">
      <c r="A128" s="7">
        <v>4.3</v>
      </c>
      <c r="B128" s="8">
        <v>12835.0</v>
      </c>
      <c r="C128" s="5" t="s">
        <v>1277</v>
      </c>
      <c r="D128" s="5" t="s">
        <v>1278</v>
      </c>
      <c r="E128" s="9" t="s">
        <v>13933</v>
      </c>
    </row>
    <row r="129">
      <c r="A129" s="7">
        <v>4.2</v>
      </c>
      <c r="B129" s="8">
        <v>1269.0</v>
      </c>
      <c r="C129" s="5" t="s">
        <v>1289</v>
      </c>
      <c r="D129" s="5" t="s">
        <v>1290</v>
      </c>
      <c r="E129" s="9" t="s">
        <v>13933</v>
      </c>
    </row>
    <row r="130">
      <c r="A130" s="7">
        <v>4.2</v>
      </c>
      <c r="B130" s="7">
        <v>284.0</v>
      </c>
      <c r="C130" s="5" t="s">
        <v>1299</v>
      </c>
      <c r="D130" s="5" t="s">
        <v>1300</v>
      </c>
      <c r="E130" s="9" t="s">
        <v>13933</v>
      </c>
    </row>
    <row r="131">
      <c r="A131" s="7">
        <v>4.4</v>
      </c>
      <c r="B131" s="8">
        <v>69538.0</v>
      </c>
      <c r="C131" s="5" t="s">
        <v>1312</v>
      </c>
      <c r="D131" s="5" t="s">
        <v>1313</v>
      </c>
      <c r="E131" s="9" t="s">
        <v>13933</v>
      </c>
    </row>
    <row r="132">
      <c r="A132" s="7">
        <v>4.3</v>
      </c>
      <c r="B132" s="8">
        <v>4703.0</v>
      </c>
      <c r="C132" s="5" t="s">
        <v>286</v>
      </c>
      <c r="D132" s="5" t="s">
        <v>287</v>
      </c>
      <c r="E132" s="9" t="s">
        <v>13933</v>
      </c>
    </row>
    <row r="133">
      <c r="A133" s="7">
        <v>4.3</v>
      </c>
      <c r="B133" s="8">
        <v>2806.0</v>
      </c>
      <c r="C133" s="5" t="s">
        <v>1080</v>
      </c>
      <c r="D133" s="5" t="s">
        <v>1081</v>
      </c>
      <c r="E133" s="9" t="s">
        <v>13933</v>
      </c>
    </row>
    <row r="134">
      <c r="A134" s="7">
        <v>4.0</v>
      </c>
      <c r="B134" s="8">
        <v>3295.0</v>
      </c>
      <c r="C134" s="5" t="s">
        <v>1334</v>
      </c>
      <c r="D134" s="5" t="s">
        <v>1335</v>
      </c>
      <c r="E134" s="9" t="s">
        <v>13933</v>
      </c>
    </row>
    <row r="135">
      <c r="A135" s="7">
        <v>3.9</v>
      </c>
      <c r="B135" s="7">
        <v>81.0</v>
      </c>
      <c r="C135" s="5" t="s">
        <v>1344</v>
      </c>
      <c r="D135" s="5" t="s">
        <v>1345</v>
      </c>
      <c r="E135" s="9" t="s">
        <v>13934</v>
      </c>
    </row>
    <row r="136">
      <c r="A136" s="7">
        <v>4.2</v>
      </c>
      <c r="B136" s="8">
        <v>42301.0</v>
      </c>
      <c r="C136" s="5" t="s">
        <v>1356</v>
      </c>
      <c r="D136" s="5" t="s">
        <v>1357</v>
      </c>
      <c r="E136" s="9" t="s">
        <v>13933</v>
      </c>
    </row>
    <row r="137">
      <c r="A137" s="7">
        <v>4.3</v>
      </c>
      <c r="B137" s="8">
        <v>1376.0</v>
      </c>
      <c r="C137" s="5" t="s">
        <v>1367</v>
      </c>
      <c r="D137" s="5" t="s">
        <v>1368</v>
      </c>
      <c r="E137" s="9" t="s">
        <v>13933</v>
      </c>
    </row>
    <row r="138">
      <c r="A138" s="7">
        <v>3.9</v>
      </c>
      <c r="B138" s="8">
        <v>1075.0</v>
      </c>
      <c r="C138" s="5" t="s">
        <v>393</v>
      </c>
      <c r="D138" s="5" t="s">
        <v>394</v>
      </c>
      <c r="E138" s="9" t="s">
        <v>13934</v>
      </c>
    </row>
    <row r="139">
      <c r="A139" s="7">
        <v>4.6</v>
      </c>
      <c r="B139" s="8">
        <v>3664.0</v>
      </c>
      <c r="C139" s="5" t="s">
        <v>1384</v>
      </c>
      <c r="D139" s="5" t="s">
        <v>1385</v>
      </c>
      <c r="E139" s="9" t="s">
        <v>13933</v>
      </c>
    </row>
    <row r="140">
      <c r="A140" s="7">
        <v>3.9</v>
      </c>
      <c r="B140" s="8">
        <v>1951.0</v>
      </c>
      <c r="C140" s="5" t="s">
        <v>1394</v>
      </c>
      <c r="D140" s="5" t="s">
        <v>1395</v>
      </c>
      <c r="E140" s="9" t="s">
        <v>13934</v>
      </c>
    </row>
    <row r="141">
      <c r="A141" s="7">
        <v>4.3</v>
      </c>
      <c r="B141" s="8">
        <v>20850.0</v>
      </c>
      <c r="C141" s="5" t="s">
        <v>339</v>
      </c>
      <c r="D141" s="5" t="s">
        <v>340</v>
      </c>
      <c r="E141" s="9" t="s">
        <v>13933</v>
      </c>
    </row>
    <row r="142">
      <c r="A142" s="7">
        <v>4.1</v>
      </c>
      <c r="B142" s="8">
        <v>2685.0</v>
      </c>
      <c r="C142" s="5" t="s">
        <v>1409</v>
      </c>
      <c r="D142" s="5" t="s">
        <v>1410</v>
      </c>
      <c r="E142" s="9" t="s">
        <v>13933</v>
      </c>
    </row>
    <row r="143">
      <c r="A143" s="7">
        <v>4.4</v>
      </c>
      <c r="B143" s="8">
        <v>24780.0</v>
      </c>
      <c r="C143" s="5" t="s">
        <v>553</v>
      </c>
      <c r="D143" s="5" t="s">
        <v>554</v>
      </c>
      <c r="E143" s="9" t="s">
        <v>13933</v>
      </c>
    </row>
    <row r="144">
      <c r="A144" s="7">
        <v>3.2</v>
      </c>
      <c r="B144" s="7">
        <v>285.0</v>
      </c>
      <c r="C144" s="5" t="s">
        <v>1426</v>
      </c>
      <c r="D144" s="5" t="s">
        <v>1427</v>
      </c>
      <c r="E144" s="9" t="s">
        <v>13934</v>
      </c>
    </row>
    <row r="145">
      <c r="A145" s="7">
        <v>4.2</v>
      </c>
      <c r="B145" s="5" t="s">
        <v>1434</v>
      </c>
      <c r="C145" s="5" t="s">
        <v>120</v>
      </c>
      <c r="D145" s="5" t="s">
        <v>121</v>
      </c>
      <c r="E145" s="9" t="s">
        <v>13933</v>
      </c>
    </row>
    <row r="146">
      <c r="A146" s="7">
        <v>4.2</v>
      </c>
      <c r="B146" s="8">
        <v>6088.0</v>
      </c>
      <c r="C146" s="5" t="s">
        <v>1444</v>
      </c>
      <c r="D146" s="5" t="s">
        <v>1445</v>
      </c>
      <c r="E146" s="9" t="s">
        <v>13933</v>
      </c>
    </row>
    <row r="147">
      <c r="A147" s="7">
        <v>3.7</v>
      </c>
      <c r="B147" s="8">
        <v>1383.0</v>
      </c>
      <c r="C147" s="5" t="s">
        <v>1455</v>
      </c>
      <c r="D147" s="5" t="s">
        <v>1456</v>
      </c>
      <c r="E147" s="9" t="s">
        <v>13934</v>
      </c>
    </row>
    <row r="148">
      <c r="A148" s="7">
        <v>4.5</v>
      </c>
      <c r="B148" s="8">
        <v>5492.0</v>
      </c>
      <c r="C148" s="5" t="s">
        <v>1464</v>
      </c>
      <c r="D148" s="5" t="s">
        <v>1465</v>
      </c>
      <c r="E148" s="9" t="s">
        <v>13933</v>
      </c>
    </row>
    <row r="149">
      <c r="A149" s="7">
        <v>4.2</v>
      </c>
      <c r="B149" s="7">
        <v>919.0</v>
      </c>
      <c r="C149" s="5" t="s">
        <v>1474</v>
      </c>
      <c r="D149" s="5" t="s">
        <v>1475</v>
      </c>
      <c r="E149" s="9" t="s">
        <v>13933</v>
      </c>
    </row>
    <row r="150">
      <c r="A150" s="7">
        <v>4.2</v>
      </c>
      <c r="B150" s="8">
        <v>30023.0</v>
      </c>
      <c r="C150" s="5" t="s">
        <v>1486</v>
      </c>
      <c r="D150" s="5" t="s">
        <v>1487</v>
      </c>
      <c r="E150" s="9" t="s">
        <v>13933</v>
      </c>
    </row>
    <row r="151">
      <c r="A151" s="7">
        <v>4.2</v>
      </c>
      <c r="B151" s="7">
        <v>387.0</v>
      </c>
      <c r="C151" s="5" t="s">
        <v>1497</v>
      </c>
      <c r="D151" s="5" t="s">
        <v>1498</v>
      </c>
      <c r="E151" s="9" t="s">
        <v>13933</v>
      </c>
    </row>
    <row r="152">
      <c r="A152" s="7">
        <v>4.1</v>
      </c>
      <c r="B152" s="7">
        <v>211.0</v>
      </c>
      <c r="C152" s="5" t="s">
        <v>1508</v>
      </c>
      <c r="D152" s="5" t="s">
        <v>1509</v>
      </c>
      <c r="E152" s="9" t="s">
        <v>13933</v>
      </c>
    </row>
    <row r="153">
      <c r="A153" s="7">
        <v>4.3</v>
      </c>
      <c r="B153" s="7">
        <v>974.0</v>
      </c>
      <c r="C153" s="5" t="s">
        <v>372</v>
      </c>
      <c r="D153" s="5" t="s">
        <v>373</v>
      </c>
      <c r="E153" s="9" t="s">
        <v>13933</v>
      </c>
    </row>
    <row r="154">
      <c r="A154" s="7">
        <v>4.3</v>
      </c>
      <c r="B154" s="8">
        <v>16299.0</v>
      </c>
      <c r="C154" s="5" t="s">
        <v>263</v>
      </c>
      <c r="D154" s="5" t="s">
        <v>264</v>
      </c>
      <c r="E154" s="9" t="s">
        <v>13933</v>
      </c>
    </row>
    <row r="155">
      <c r="A155" s="7">
        <v>4.3</v>
      </c>
      <c r="B155" s="8">
        <v>30411.0</v>
      </c>
      <c r="C155" s="5" t="s">
        <v>107</v>
      </c>
      <c r="D155" s="5" t="s">
        <v>108</v>
      </c>
      <c r="E155" s="9" t="s">
        <v>13933</v>
      </c>
    </row>
    <row r="156">
      <c r="A156" s="7">
        <v>3.4</v>
      </c>
      <c r="B156" s="8">
        <v>4642.0</v>
      </c>
      <c r="C156" s="5" t="s">
        <v>1535</v>
      </c>
      <c r="D156" s="5" t="s">
        <v>1536</v>
      </c>
      <c r="E156" s="9" t="s">
        <v>13934</v>
      </c>
    </row>
    <row r="157">
      <c r="A157" s="7">
        <v>4.3</v>
      </c>
      <c r="B157" s="7">
        <v>12.0</v>
      </c>
      <c r="C157" s="5" t="s">
        <v>1545</v>
      </c>
      <c r="D157" s="5" t="s">
        <v>1546</v>
      </c>
      <c r="E157" s="9" t="s">
        <v>13933</v>
      </c>
    </row>
    <row r="158">
      <c r="A158" s="7">
        <v>4.4</v>
      </c>
      <c r="B158" s="8">
        <v>1951.0</v>
      </c>
      <c r="C158" s="5" t="s">
        <v>1216</v>
      </c>
      <c r="D158" s="5" t="s">
        <v>1217</v>
      </c>
      <c r="E158" s="9" t="s">
        <v>13933</v>
      </c>
    </row>
    <row r="159">
      <c r="A159" s="7">
        <v>3.9</v>
      </c>
      <c r="B159" s="8">
        <v>10480.0</v>
      </c>
      <c r="C159" s="5" t="s">
        <v>1562</v>
      </c>
      <c r="D159" s="5" t="s">
        <v>1563</v>
      </c>
      <c r="E159" s="9" t="s">
        <v>13934</v>
      </c>
    </row>
    <row r="160">
      <c r="A160" s="7">
        <v>4.1</v>
      </c>
      <c r="B160" s="7">
        <v>24.0</v>
      </c>
      <c r="C160" s="5" t="s">
        <v>1573</v>
      </c>
      <c r="D160" s="5" t="s">
        <v>1574</v>
      </c>
      <c r="E160" s="9" t="s">
        <v>13933</v>
      </c>
    </row>
    <row r="161">
      <c r="A161" s="7">
        <v>3.9</v>
      </c>
      <c r="B161" s="7">
        <v>254.0</v>
      </c>
      <c r="C161" s="5" t="s">
        <v>1583</v>
      </c>
      <c r="D161" s="5" t="s">
        <v>1584</v>
      </c>
      <c r="E161" s="9" t="s">
        <v>13934</v>
      </c>
    </row>
    <row r="162">
      <c r="A162" s="7">
        <v>4.0</v>
      </c>
      <c r="B162" s="8">
        <v>3565.0</v>
      </c>
      <c r="C162" s="5" t="s">
        <v>1595</v>
      </c>
      <c r="D162" s="5" t="s">
        <v>1596</v>
      </c>
      <c r="E162" s="9" t="s">
        <v>13933</v>
      </c>
    </row>
    <row r="163">
      <c r="A163" s="7">
        <v>4.3</v>
      </c>
      <c r="B163" s="8">
        <v>6255.0</v>
      </c>
      <c r="C163" s="5" t="s">
        <v>1605</v>
      </c>
      <c r="D163" s="5" t="s">
        <v>1606</v>
      </c>
      <c r="E163" s="9" t="s">
        <v>13933</v>
      </c>
    </row>
    <row r="164">
      <c r="A164" s="7">
        <v>4.0</v>
      </c>
      <c r="B164" s="8">
        <v>7732.0</v>
      </c>
      <c r="C164" s="5" t="s">
        <v>783</v>
      </c>
      <c r="D164" s="5" t="s">
        <v>784</v>
      </c>
      <c r="E164" s="9" t="s">
        <v>13933</v>
      </c>
    </row>
    <row r="165">
      <c r="A165" s="7">
        <v>3.9</v>
      </c>
      <c r="B165" s="7">
        <v>57.0</v>
      </c>
      <c r="C165" s="5" t="s">
        <v>1620</v>
      </c>
      <c r="D165" s="5" t="s">
        <v>1621</v>
      </c>
      <c r="E165" s="9" t="s">
        <v>13934</v>
      </c>
    </row>
    <row r="166">
      <c r="A166" s="7">
        <v>4.5</v>
      </c>
      <c r="B166" s="7">
        <v>577.0</v>
      </c>
      <c r="C166" s="5" t="s">
        <v>1630</v>
      </c>
      <c r="D166" s="5" t="s">
        <v>1631</v>
      </c>
      <c r="E166" s="9" t="s">
        <v>13933</v>
      </c>
    </row>
    <row r="167">
      <c r="A167" s="7">
        <v>3.9</v>
      </c>
      <c r="B167" s="8">
        <v>1193.0</v>
      </c>
      <c r="C167" s="5" t="s">
        <v>1640</v>
      </c>
      <c r="D167" s="5" t="s">
        <v>1641</v>
      </c>
      <c r="E167" s="9" t="s">
        <v>13934</v>
      </c>
    </row>
    <row r="168">
      <c r="A168" s="7">
        <v>4.2</v>
      </c>
      <c r="B168" s="8">
        <v>13120.0</v>
      </c>
      <c r="C168" s="5" t="s">
        <v>1070</v>
      </c>
      <c r="D168" s="5" t="s">
        <v>1071</v>
      </c>
      <c r="E168" s="9" t="s">
        <v>13933</v>
      </c>
    </row>
    <row r="169">
      <c r="A169" s="7">
        <v>4.0</v>
      </c>
      <c r="B169" s="7">
        <v>343.0</v>
      </c>
      <c r="C169" s="5" t="s">
        <v>1655</v>
      </c>
      <c r="D169" s="5" t="s">
        <v>1656</v>
      </c>
      <c r="E169" s="9" t="s">
        <v>13933</v>
      </c>
    </row>
    <row r="170">
      <c r="A170" s="7">
        <v>4.3</v>
      </c>
      <c r="B170" s="8">
        <v>1611.0</v>
      </c>
      <c r="C170" s="5" t="s">
        <v>1667</v>
      </c>
      <c r="D170" s="5" t="s">
        <v>1668</v>
      </c>
      <c r="E170" s="9" t="s">
        <v>13933</v>
      </c>
    </row>
    <row r="171">
      <c r="A171" s="7">
        <v>4.0</v>
      </c>
      <c r="B171" s="8">
        <v>6558.0</v>
      </c>
      <c r="C171" s="5" t="s">
        <v>1677</v>
      </c>
      <c r="D171" s="5" t="s">
        <v>1678</v>
      </c>
      <c r="E171" s="9" t="s">
        <v>13933</v>
      </c>
    </row>
    <row r="172">
      <c r="A172" s="7">
        <v>4.4</v>
      </c>
      <c r="B172" s="8">
        <v>23169.0</v>
      </c>
      <c r="C172" s="5" t="s">
        <v>1688</v>
      </c>
      <c r="D172" s="5" t="s">
        <v>1689</v>
      </c>
      <c r="E172" s="9" t="s">
        <v>13933</v>
      </c>
    </row>
    <row r="173">
      <c r="A173" s="7">
        <v>4.3</v>
      </c>
      <c r="B173" s="8">
        <v>4703.0</v>
      </c>
      <c r="C173" s="5" t="s">
        <v>286</v>
      </c>
      <c r="D173" s="5" t="s">
        <v>287</v>
      </c>
      <c r="E173" s="9" t="s">
        <v>13933</v>
      </c>
    </row>
    <row r="174">
      <c r="A174" s="7">
        <v>4.0</v>
      </c>
      <c r="B174" s="8">
        <v>1423.0</v>
      </c>
      <c r="C174" s="5" t="s">
        <v>813</v>
      </c>
      <c r="D174" s="5" t="s">
        <v>814</v>
      </c>
      <c r="E174" s="9" t="s">
        <v>13933</v>
      </c>
    </row>
    <row r="175">
      <c r="A175" s="7">
        <v>4.3</v>
      </c>
      <c r="B175" s="8">
        <v>2651.0</v>
      </c>
      <c r="C175" s="5" t="s">
        <v>1708</v>
      </c>
      <c r="D175" s="5" t="s">
        <v>1709</v>
      </c>
      <c r="E175" s="9" t="s">
        <v>13933</v>
      </c>
    </row>
    <row r="176">
      <c r="A176" s="7">
        <v>5.0</v>
      </c>
      <c r="B176" s="7">
        <v>5.0</v>
      </c>
      <c r="C176" s="5" t="s">
        <v>1718</v>
      </c>
      <c r="D176" s="5" t="s">
        <v>1719</v>
      </c>
      <c r="E176" s="9" t="s">
        <v>13933</v>
      </c>
    </row>
    <row r="177">
      <c r="A177" s="7">
        <v>3.7</v>
      </c>
      <c r="B177" s="7">
        <v>612.0</v>
      </c>
      <c r="C177" s="5" t="s">
        <v>1728</v>
      </c>
      <c r="D177" s="5" t="s">
        <v>1729</v>
      </c>
      <c r="E177" s="9" t="s">
        <v>13934</v>
      </c>
    </row>
    <row r="178">
      <c r="A178" s="7">
        <v>4.0</v>
      </c>
      <c r="B178" s="8">
        <v>9378.0</v>
      </c>
      <c r="C178" s="5" t="s">
        <v>274</v>
      </c>
      <c r="D178" s="5" t="s">
        <v>1736</v>
      </c>
      <c r="E178" s="9" t="s">
        <v>13933</v>
      </c>
    </row>
    <row r="179">
      <c r="A179" s="7">
        <v>4.1</v>
      </c>
      <c r="B179" s="8">
        <v>2685.0</v>
      </c>
      <c r="C179" s="5" t="s">
        <v>1409</v>
      </c>
      <c r="D179" s="5" t="s">
        <v>1410</v>
      </c>
      <c r="E179" s="9" t="s">
        <v>13933</v>
      </c>
    </row>
    <row r="180">
      <c r="A180" s="7">
        <v>4.0</v>
      </c>
      <c r="B180" s="8">
        <v>9378.0</v>
      </c>
      <c r="C180" s="5" t="s">
        <v>274</v>
      </c>
      <c r="D180" s="5" t="s">
        <v>275</v>
      </c>
      <c r="E180" s="9" t="s">
        <v>13933</v>
      </c>
    </row>
    <row r="181">
      <c r="A181" s="7">
        <v>3.3</v>
      </c>
      <c r="B181" s="7">
        <v>576.0</v>
      </c>
      <c r="C181" s="5" t="s">
        <v>1756</v>
      </c>
      <c r="D181" s="5" t="s">
        <v>1757</v>
      </c>
      <c r="E181" s="9" t="s">
        <v>13934</v>
      </c>
    </row>
    <row r="182">
      <c r="A182" s="7">
        <v>3.8</v>
      </c>
      <c r="B182" s="7">
        <v>313.0</v>
      </c>
      <c r="C182" s="5" t="s">
        <v>1767</v>
      </c>
      <c r="D182" s="5" t="s">
        <v>1768</v>
      </c>
      <c r="E182" s="9" t="s">
        <v>13934</v>
      </c>
    </row>
    <row r="183">
      <c r="A183" s="7">
        <v>4.1</v>
      </c>
      <c r="B183" s="8">
        <v>2957.0</v>
      </c>
      <c r="C183" s="5" t="s">
        <v>1777</v>
      </c>
      <c r="D183" s="5" t="s">
        <v>1778</v>
      </c>
      <c r="E183" s="9" t="s">
        <v>13933</v>
      </c>
    </row>
    <row r="184">
      <c r="A184" s="7">
        <v>4.1</v>
      </c>
      <c r="B184" s="8">
        <v>6736.0</v>
      </c>
      <c r="C184" s="5" t="s">
        <v>1787</v>
      </c>
      <c r="D184" s="5" t="s">
        <v>1788</v>
      </c>
      <c r="E184" s="9" t="s">
        <v>13933</v>
      </c>
    </row>
    <row r="185">
      <c r="A185" s="7">
        <v>4.4</v>
      </c>
      <c r="B185" s="8">
        <v>13552.0</v>
      </c>
      <c r="C185" s="5" t="s">
        <v>412</v>
      </c>
      <c r="D185" s="5" t="s">
        <v>413</v>
      </c>
      <c r="E185" s="9" t="s">
        <v>13933</v>
      </c>
    </row>
    <row r="186">
      <c r="A186" s="7">
        <v>4.3</v>
      </c>
      <c r="B186" s="8">
        <v>5451.0</v>
      </c>
      <c r="C186" s="5" t="s">
        <v>1803</v>
      </c>
      <c r="D186" s="5" t="s">
        <v>1804</v>
      </c>
      <c r="E186" s="9" t="s">
        <v>13933</v>
      </c>
    </row>
    <row r="187">
      <c r="A187" s="7">
        <v>4.3</v>
      </c>
      <c r="B187" s="8">
        <v>10911.0</v>
      </c>
      <c r="C187" s="5" t="s">
        <v>1814</v>
      </c>
      <c r="D187" s="5" t="s">
        <v>1815</v>
      </c>
      <c r="E187" s="9" t="s">
        <v>13933</v>
      </c>
    </row>
    <row r="188">
      <c r="A188" s="7">
        <v>4.4</v>
      </c>
      <c r="B188" s="8">
        <v>13552.0</v>
      </c>
      <c r="C188" s="5" t="s">
        <v>412</v>
      </c>
      <c r="D188" s="5" t="s">
        <v>413</v>
      </c>
      <c r="E188" s="9" t="s">
        <v>13933</v>
      </c>
    </row>
    <row r="189">
      <c r="A189" s="7">
        <v>4.3</v>
      </c>
      <c r="B189" s="8">
        <v>2806.0</v>
      </c>
      <c r="C189" s="5" t="s">
        <v>1080</v>
      </c>
      <c r="D189" s="5" t="s">
        <v>1081</v>
      </c>
      <c r="E189" s="9" t="s">
        <v>13933</v>
      </c>
    </row>
    <row r="190">
      <c r="A190" s="7">
        <v>3.9</v>
      </c>
      <c r="B190" s="7">
        <v>350.0</v>
      </c>
      <c r="C190" s="5" t="s">
        <v>1836</v>
      </c>
      <c r="D190" s="5" t="s">
        <v>1837</v>
      </c>
      <c r="E190" s="9" t="s">
        <v>13934</v>
      </c>
    </row>
    <row r="191">
      <c r="A191" s="7">
        <v>4.2</v>
      </c>
      <c r="B191" s="8">
        <v>30023.0</v>
      </c>
      <c r="C191" s="5" t="s">
        <v>1486</v>
      </c>
      <c r="D191" s="5" t="s">
        <v>1487</v>
      </c>
      <c r="E191" s="9" t="s">
        <v>13933</v>
      </c>
    </row>
    <row r="192">
      <c r="A192" s="7">
        <v>4.2</v>
      </c>
      <c r="B192" s="8">
        <v>4003.0</v>
      </c>
      <c r="C192" s="5" t="s">
        <v>583</v>
      </c>
      <c r="D192" s="5" t="s">
        <v>1851</v>
      </c>
      <c r="E192" s="9" t="s">
        <v>13933</v>
      </c>
    </row>
    <row r="193">
      <c r="A193" s="7">
        <v>4.1</v>
      </c>
      <c r="B193" s="5" t="s">
        <v>1857</v>
      </c>
      <c r="C193" s="5" t="s">
        <v>1862</v>
      </c>
      <c r="D193" s="5" t="s">
        <v>1863</v>
      </c>
      <c r="E193" s="9" t="s">
        <v>13933</v>
      </c>
    </row>
    <row r="194">
      <c r="A194" s="7">
        <v>4.3</v>
      </c>
      <c r="B194" s="8">
        <v>7109.0</v>
      </c>
      <c r="C194" s="5" t="s">
        <v>662</v>
      </c>
      <c r="D194" s="5" t="s">
        <v>663</v>
      </c>
      <c r="E194" s="9" t="s">
        <v>13933</v>
      </c>
    </row>
    <row r="195">
      <c r="A195" s="7">
        <v>3.7</v>
      </c>
      <c r="B195" s="7">
        <v>490.0</v>
      </c>
      <c r="C195" s="5" t="s">
        <v>1877</v>
      </c>
      <c r="D195" s="5" t="s">
        <v>1878</v>
      </c>
      <c r="E195" s="9" t="s">
        <v>13934</v>
      </c>
    </row>
    <row r="196">
      <c r="A196" s="7">
        <v>4.1</v>
      </c>
      <c r="B196" s="7">
        <v>491.0</v>
      </c>
      <c r="C196" s="5" t="s">
        <v>1888</v>
      </c>
      <c r="D196" s="5" t="s">
        <v>1889</v>
      </c>
      <c r="E196" s="9" t="s">
        <v>13933</v>
      </c>
    </row>
    <row r="197">
      <c r="A197" s="7">
        <v>3.9</v>
      </c>
      <c r="B197" s="7">
        <v>61.0</v>
      </c>
      <c r="C197" s="5" t="s">
        <v>1899</v>
      </c>
      <c r="D197" s="5" t="s">
        <v>1900</v>
      </c>
      <c r="E197" s="9" t="s">
        <v>13934</v>
      </c>
    </row>
    <row r="198">
      <c r="A198" s="7">
        <v>4.0</v>
      </c>
      <c r="B198" s="8">
        <v>9378.0</v>
      </c>
      <c r="C198" s="5" t="s">
        <v>274</v>
      </c>
      <c r="D198" s="5" t="s">
        <v>275</v>
      </c>
      <c r="E198" s="9" t="s">
        <v>13933</v>
      </c>
    </row>
    <row r="199">
      <c r="A199" s="7">
        <v>4.2</v>
      </c>
      <c r="B199" s="8">
        <v>32840.0</v>
      </c>
      <c r="C199" s="5" t="s">
        <v>201</v>
      </c>
      <c r="D199" s="5" t="s">
        <v>1912</v>
      </c>
      <c r="E199" s="9" t="s">
        <v>13933</v>
      </c>
    </row>
    <row r="200">
      <c r="A200" s="7">
        <v>4.4</v>
      </c>
      <c r="B200" s="8">
        <v>7318.0</v>
      </c>
      <c r="C200" s="5" t="s">
        <v>1921</v>
      </c>
      <c r="D200" s="5" t="s">
        <v>1922</v>
      </c>
      <c r="E200" s="9" t="s">
        <v>13933</v>
      </c>
    </row>
    <row r="201">
      <c r="A201" s="7">
        <v>4.1</v>
      </c>
      <c r="B201" s="7">
        <v>789.0</v>
      </c>
      <c r="C201" s="5" t="s">
        <v>1932</v>
      </c>
      <c r="D201" s="5" t="s">
        <v>1933</v>
      </c>
      <c r="E201" s="9" t="s">
        <v>13933</v>
      </c>
    </row>
    <row r="202">
      <c r="A202" s="7">
        <v>4.3</v>
      </c>
      <c r="B202" s="7">
        <v>407.0</v>
      </c>
      <c r="C202" s="5" t="s">
        <v>1943</v>
      </c>
      <c r="D202" s="5" t="s">
        <v>1944</v>
      </c>
      <c r="E202" s="9" t="s">
        <v>13933</v>
      </c>
    </row>
    <row r="203">
      <c r="A203" s="7">
        <v>3.8</v>
      </c>
      <c r="B203" s="8">
        <v>2399.0</v>
      </c>
      <c r="C203" s="5" t="s">
        <v>1954</v>
      </c>
      <c r="D203" s="5" t="s">
        <v>1955</v>
      </c>
      <c r="E203" s="9" t="s">
        <v>13934</v>
      </c>
    </row>
    <row r="204">
      <c r="A204" s="7">
        <v>4.4</v>
      </c>
      <c r="B204" s="8">
        <v>2640.0</v>
      </c>
      <c r="C204" s="5" t="s">
        <v>1965</v>
      </c>
      <c r="D204" s="5" t="s">
        <v>1966</v>
      </c>
      <c r="E204" s="9" t="s">
        <v>13933</v>
      </c>
    </row>
    <row r="205">
      <c r="A205" s="7">
        <v>4.0</v>
      </c>
      <c r="B205" s="7">
        <v>839.0</v>
      </c>
      <c r="C205" s="5" t="s">
        <v>1975</v>
      </c>
      <c r="D205" s="5" t="s">
        <v>1976</v>
      </c>
      <c r="E205" s="9" t="s">
        <v>13933</v>
      </c>
    </row>
    <row r="206">
      <c r="A206" s="7">
        <v>4.4</v>
      </c>
      <c r="B206" s="8">
        <v>44054.0</v>
      </c>
      <c r="C206" s="5" t="s">
        <v>1986</v>
      </c>
      <c r="D206" s="5" t="s">
        <v>1987</v>
      </c>
      <c r="E206" s="9" t="s">
        <v>13933</v>
      </c>
    </row>
    <row r="207">
      <c r="A207" s="7">
        <v>4.0</v>
      </c>
      <c r="B207" s="8">
        <v>3231.0</v>
      </c>
      <c r="C207" s="5" t="s">
        <v>1996</v>
      </c>
      <c r="D207" s="5" t="s">
        <v>1997</v>
      </c>
      <c r="E207" s="9" t="s">
        <v>13933</v>
      </c>
    </row>
    <row r="208">
      <c r="A208" s="7">
        <v>4.2</v>
      </c>
      <c r="B208" s="7">
        <v>64.0</v>
      </c>
      <c r="C208" s="5" t="s">
        <v>2007</v>
      </c>
      <c r="D208" s="5" t="s">
        <v>2008</v>
      </c>
      <c r="E208" s="9" t="s">
        <v>13933</v>
      </c>
    </row>
    <row r="209">
      <c r="A209" s="7">
        <v>3.9</v>
      </c>
      <c r="B209" s="8">
        <v>8314.0</v>
      </c>
      <c r="C209" s="5" t="s">
        <v>2017</v>
      </c>
      <c r="D209" s="5" t="s">
        <v>2018</v>
      </c>
      <c r="E209" s="9" t="s">
        <v>13934</v>
      </c>
    </row>
    <row r="210">
      <c r="A210" s="7">
        <v>3.7</v>
      </c>
      <c r="B210" s="8">
        <v>2249.0</v>
      </c>
      <c r="C210" s="5" t="s">
        <v>2028</v>
      </c>
      <c r="D210" s="5" t="s">
        <v>2029</v>
      </c>
      <c r="E210" s="9" t="s">
        <v>13934</v>
      </c>
    </row>
    <row r="211">
      <c r="A211" s="7">
        <v>3.6</v>
      </c>
      <c r="B211" s="7">
        <v>339.0</v>
      </c>
      <c r="C211" s="5" t="s">
        <v>2039</v>
      </c>
      <c r="D211" s="5" t="s">
        <v>2040</v>
      </c>
      <c r="E211" s="9" t="s">
        <v>13934</v>
      </c>
    </row>
    <row r="212">
      <c r="A212" s="7">
        <v>4.0</v>
      </c>
      <c r="B212" s="7">
        <v>27.0</v>
      </c>
      <c r="C212" s="5" t="s">
        <v>2051</v>
      </c>
      <c r="D212" s="5" t="s">
        <v>2052</v>
      </c>
      <c r="E212" s="9" t="s">
        <v>13933</v>
      </c>
    </row>
    <row r="213">
      <c r="A213" s="7">
        <v>3.5</v>
      </c>
      <c r="B213" s="7">
        <v>197.0</v>
      </c>
      <c r="C213" s="5" t="s">
        <v>2062</v>
      </c>
      <c r="D213" s="5" t="s">
        <v>2063</v>
      </c>
      <c r="E213" s="9" t="s">
        <v>13934</v>
      </c>
    </row>
    <row r="214">
      <c r="A214" s="7">
        <v>4.5</v>
      </c>
      <c r="B214" s="8">
        <v>74977.0</v>
      </c>
      <c r="C214" s="5" t="s">
        <v>350</v>
      </c>
      <c r="D214" s="5" t="s">
        <v>351</v>
      </c>
      <c r="E214" s="9" t="s">
        <v>13933</v>
      </c>
    </row>
    <row r="215">
      <c r="A215" s="7">
        <v>4.2</v>
      </c>
      <c r="B215" s="8">
        <v>8583.0</v>
      </c>
      <c r="C215" s="5" t="s">
        <v>2077</v>
      </c>
      <c r="D215" s="5" t="s">
        <v>2078</v>
      </c>
      <c r="E215" s="9" t="s">
        <v>13933</v>
      </c>
    </row>
    <row r="216">
      <c r="A216" s="7">
        <v>3.8</v>
      </c>
      <c r="B216" s="7">
        <v>928.0</v>
      </c>
      <c r="C216" s="5" t="s">
        <v>2087</v>
      </c>
      <c r="D216" s="5" t="s">
        <v>2088</v>
      </c>
      <c r="E216" s="9" t="s">
        <v>13934</v>
      </c>
    </row>
    <row r="217">
      <c r="A217" s="7">
        <v>3.8</v>
      </c>
      <c r="B217" s="7">
        <v>110.0</v>
      </c>
      <c r="C217" s="5" t="s">
        <v>2098</v>
      </c>
      <c r="D217" s="5" t="s">
        <v>2099</v>
      </c>
      <c r="E217" s="9" t="s">
        <v>13934</v>
      </c>
    </row>
    <row r="218">
      <c r="A218" s="7">
        <v>4.1</v>
      </c>
      <c r="B218" s="8">
        <v>6753.0</v>
      </c>
      <c r="C218" s="5" t="s">
        <v>2109</v>
      </c>
      <c r="D218" s="5" t="s">
        <v>2110</v>
      </c>
      <c r="E218" s="9" t="s">
        <v>13933</v>
      </c>
    </row>
    <row r="219">
      <c r="A219" s="7">
        <v>4.3</v>
      </c>
      <c r="B219" s="8">
        <v>1237.0</v>
      </c>
      <c r="C219" s="5" t="s">
        <v>2120</v>
      </c>
      <c r="D219" s="5" t="s">
        <v>2121</v>
      </c>
      <c r="E219" s="9" t="s">
        <v>13933</v>
      </c>
    </row>
    <row r="220">
      <c r="A220" s="7">
        <v>4.4</v>
      </c>
      <c r="B220" s="8">
        <v>18872.0</v>
      </c>
      <c r="C220" s="5" t="s">
        <v>2132</v>
      </c>
      <c r="D220" s="5" t="s">
        <v>2133</v>
      </c>
      <c r="E220" s="9" t="s">
        <v>13933</v>
      </c>
    </row>
    <row r="221">
      <c r="A221" s="7">
        <v>3.9</v>
      </c>
      <c r="B221" s="7">
        <v>356.0</v>
      </c>
      <c r="C221" s="5" t="s">
        <v>2144</v>
      </c>
      <c r="D221" s="5" t="s">
        <v>2145</v>
      </c>
      <c r="E221" s="9" t="s">
        <v>13934</v>
      </c>
    </row>
    <row r="222">
      <c r="A222" s="7">
        <v>4.2</v>
      </c>
      <c r="B222" s="8">
        <v>24269.0</v>
      </c>
      <c r="C222" s="5" t="s">
        <v>25</v>
      </c>
      <c r="D222" s="5" t="s">
        <v>929</v>
      </c>
      <c r="E222" s="9" t="s">
        <v>13933</v>
      </c>
    </row>
    <row r="223">
      <c r="A223" s="7">
        <v>3.8</v>
      </c>
      <c r="B223" s="7">
        <v>425.0</v>
      </c>
      <c r="C223" s="5" t="s">
        <v>2159</v>
      </c>
      <c r="D223" s="5" t="s">
        <v>2160</v>
      </c>
      <c r="E223" s="9" t="s">
        <v>13934</v>
      </c>
    </row>
    <row r="224">
      <c r="A224" s="7">
        <v>4.1</v>
      </c>
      <c r="B224" s="8">
        <v>1161.0</v>
      </c>
      <c r="C224" s="5" t="s">
        <v>2169</v>
      </c>
      <c r="D224" s="5" t="s">
        <v>2170</v>
      </c>
      <c r="E224" s="9" t="s">
        <v>13933</v>
      </c>
    </row>
    <row r="225">
      <c r="A225" s="7">
        <v>4.1</v>
      </c>
      <c r="B225" s="8">
        <v>1508.0</v>
      </c>
      <c r="C225" s="5" t="s">
        <v>2179</v>
      </c>
      <c r="D225" s="5" t="s">
        <v>2180</v>
      </c>
      <c r="E225" s="9" t="s">
        <v>13933</v>
      </c>
    </row>
    <row r="226">
      <c r="A226" s="7">
        <v>4.3</v>
      </c>
      <c r="B226" s="8">
        <v>7636.0</v>
      </c>
      <c r="C226" s="5" t="s">
        <v>2192</v>
      </c>
      <c r="D226" s="5" t="s">
        <v>2193</v>
      </c>
      <c r="E226" s="9" t="s">
        <v>13933</v>
      </c>
    </row>
    <row r="227">
      <c r="A227" s="7">
        <v>3.7</v>
      </c>
      <c r="B227" s="7">
        <v>246.0</v>
      </c>
      <c r="C227" s="5" t="s">
        <v>2203</v>
      </c>
      <c r="D227" s="5" t="s">
        <v>2204</v>
      </c>
      <c r="E227" s="9" t="s">
        <v>13934</v>
      </c>
    </row>
    <row r="228">
      <c r="A228" s="7">
        <v>4.0</v>
      </c>
      <c r="B228" s="7">
        <v>479.0</v>
      </c>
      <c r="C228" s="5" t="s">
        <v>2213</v>
      </c>
      <c r="D228" s="5" t="s">
        <v>2214</v>
      </c>
      <c r="E228" s="9" t="s">
        <v>13933</v>
      </c>
    </row>
    <row r="229">
      <c r="A229" s="7">
        <v>4.2</v>
      </c>
      <c r="B229" s="7">
        <v>910.0</v>
      </c>
      <c r="C229" s="5" t="s">
        <v>2225</v>
      </c>
      <c r="D229" s="5" t="s">
        <v>2226</v>
      </c>
      <c r="E229" s="9" t="s">
        <v>13933</v>
      </c>
    </row>
    <row r="230">
      <c r="A230" s="7">
        <v>4.1</v>
      </c>
      <c r="B230" s="8">
        <v>5626.0</v>
      </c>
      <c r="C230" s="5" t="s">
        <v>2236</v>
      </c>
      <c r="D230" s="5" t="s">
        <v>2237</v>
      </c>
      <c r="E230" s="9" t="s">
        <v>13933</v>
      </c>
    </row>
    <row r="231">
      <c r="A231" s="7">
        <v>4.3</v>
      </c>
      <c r="B231" s="8">
        <v>14184.0</v>
      </c>
      <c r="C231" s="5" t="s">
        <v>2246</v>
      </c>
      <c r="D231" s="5" t="s">
        <v>2247</v>
      </c>
      <c r="E231" s="9" t="s">
        <v>13933</v>
      </c>
    </row>
    <row r="232">
      <c r="A232" s="7">
        <v>4.4</v>
      </c>
      <c r="B232" s="8">
        <v>25177.0</v>
      </c>
      <c r="C232" s="5" t="s">
        <v>2258</v>
      </c>
      <c r="D232" s="5" t="s">
        <v>2259</v>
      </c>
      <c r="E232" s="9" t="s">
        <v>13933</v>
      </c>
    </row>
    <row r="233">
      <c r="A233" s="7">
        <v>4.3</v>
      </c>
      <c r="B233" s="8">
        <v>21252.0</v>
      </c>
      <c r="C233" s="5" t="s">
        <v>2269</v>
      </c>
      <c r="D233" s="5" t="s">
        <v>2270</v>
      </c>
      <c r="E233" s="9" t="s">
        <v>13933</v>
      </c>
    </row>
    <row r="234">
      <c r="A234" s="7">
        <v>4.3</v>
      </c>
      <c r="B234" s="7">
        <v>567.0</v>
      </c>
      <c r="C234" s="5" t="s">
        <v>2280</v>
      </c>
      <c r="D234" s="5" t="s">
        <v>2281</v>
      </c>
      <c r="E234" s="9" t="s">
        <v>13933</v>
      </c>
    </row>
    <row r="235">
      <c r="A235" s="7">
        <v>3.5</v>
      </c>
      <c r="B235" s="7">
        <v>466.0</v>
      </c>
      <c r="C235" s="5" t="s">
        <v>2290</v>
      </c>
      <c r="D235" s="5" t="s">
        <v>2291</v>
      </c>
      <c r="E235" s="9" t="s">
        <v>13934</v>
      </c>
    </row>
    <row r="236">
      <c r="A236" s="7">
        <v>3.9</v>
      </c>
      <c r="B236" s="7">
        <v>61.0</v>
      </c>
      <c r="C236" s="5" t="s">
        <v>1899</v>
      </c>
      <c r="D236" s="5" t="s">
        <v>1900</v>
      </c>
      <c r="E236" s="9" t="s">
        <v>13934</v>
      </c>
    </row>
    <row r="237">
      <c r="A237" s="7">
        <v>4.5</v>
      </c>
      <c r="B237" s="7">
        <v>474.0</v>
      </c>
      <c r="C237" s="5" t="s">
        <v>2304</v>
      </c>
      <c r="D237" s="5" t="s">
        <v>2305</v>
      </c>
      <c r="E237" s="9" t="s">
        <v>13933</v>
      </c>
    </row>
    <row r="238">
      <c r="A238" s="7">
        <v>3.4</v>
      </c>
      <c r="B238" s="7">
        <v>431.0</v>
      </c>
      <c r="C238" s="5" t="s">
        <v>2314</v>
      </c>
      <c r="D238" s="5" t="s">
        <v>2315</v>
      </c>
      <c r="E238" s="9" t="s">
        <v>13934</v>
      </c>
    </row>
    <row r="239">
      <c r="A239" s="7">
        <v>4.0</v>
      </c>
      <c r="B239" s="7">
        <v>242.0</v>
      </c>
      <c r="C239" s="5" t="s">
        <v>2324</v>
      </c>
      <c r="D239" s="5" t="s">
        <v>2325</v>
      </c>
      <c r="E239" s="9" t="s">
        <v>13933</v>
      </c>
    </row>
    <row r="240">
      <c r="A240" s="7">
        <v>4.0</v>
      </c>
      <c r="B240" s="8">
        <v>2905.0</v>
      </c>
      <c r="C240" s="5" t="s">
        <v>2335</v>
      </c>
      <c r="D240" s="5" t="s">
        <v>2336</v>
      </c>
      <c r="E240" s="9" t="s">
        <v>13933</v>
      </c>
    </row>
    <row r="241">
      <c r="A241" s="7">
        <v>4.4</v>
      </c>
      <c r="B241" s="8">
        <v>12091.0</v>
      </c>
      <c r="C241" s="5" t="s">
        <v>2347</v>
      </c>
      <c r="D241" s="5" t="s">
        <v>2348</v>
      </c>
      <c r="E241" s="9" t="s">
        <v>13933</v>
      </c>
    </row>
    <row r="242">
      <c r="A242" s="7">
        <v>4.0</v>
      </c>
      <c r="B242" s="8">
        <v>1423.0</v>
      </c>
      <c r="C242" s="5" t="s">
        <v>813</v>
      </c>
      <c r="D242" s="5" t="s">
        <v>814</v>
      </c>
      <c r="E242" s="9" t="s">
        <v>13933</v>
      </c>
    </row>
    <row r="243">
      <c r="A243" s="7">
        <v>4.3</v>
      </c>
      <c r="B243" s="8">
        <v>6255.0</v>
      </c>
      <c r="C243" s="5" t="s">
        <v>1605</v>
      </c>
      <c r="D243" s="5" t="s">
        <v>1606</v>
      </c>
      <c r="E243" s="9" t="s">
        <v>13933</v>
      </c>
    </row>
    <row r="244">
      <c r="A244" s="7">
        <v>4.0</v>
      </c>
      <c r="B244" s="8">
        <v>1236.0</v>
      </c>
      <c r="C244" s="5" t="s">
        <v>2365</v>
      </c>
      <c r="D244" s="5" t="s">
        <v>2366</v>
      </c>
      <c r="E244" s="9" t="s">
        <v>13933</v>
      </c>
    </row>
    <row r="245">
      <c r="A245" s="7">
        <v>4.2</v>
      </c>
      <c r="B245" s="8">
        <v>1335.0</v>
      </c>
      <c r="C245" s="5" t="s">
        <v>2375</v>
      </c>
      <c r="D245" s="5" t="s">
        <v>2376</v>
      </c>
      <c r="E245" s="9" t="s">
        <v>13933</v>
      </c>
    </row>
    <row r="246">
      <c r="A246" s="7">
        <v>3.8</v>
      </c>
      <c r="B246" s="7">
        <v>197.0</v>
      </c>
      <c r="C246" s="5" t="s">
        <v>2385</v>
      </c>
      <c r="D246" s="5" t="s">
        <v>2386</v>
      </c>
      <c r="E246" s="9" t="s">
        <v>13934</v>
      </c>
    </row>
    <row r="247">
      <c r="A247" s="7">
        <v>4.4</v>
      </c>
      <c r="B247" s="8">
        <v>28791.0</v>
      </c>
      <c r="C247" s="5" t="s">
        <v>881</v>
      </c>
      <c r="D247" s="5" t="s">
        <v>882</v>
      </c>
      <c r="E247" s="9" t="s">
        <v>13933</v>
      </c>
    </row>
    <row r="248">
      <c r="A248" s="7">
        <v>3.9</v>
      </c>
      <c r="B248" s="8">
        <v>1075.0</v>
      </c>
      <c r="C248" s="5" t="s">
        <v>393</v>
      </c>
      <c r="D248" s="5" t="s">
        <v>394</v>
      </c>
      <c r="E248" s="9" t="s">
        <v>13934</v>
      </c>
    </row>
    <row r="249">
      <c r="A249" s="7">
        <v>4.2</v>
      </c>
      <c r="B249" s="8">
        <v>29746.0</v>
      </c>
      <c r="C249" s="5" t="s">
        <v>684</v>
      </c>
      <c r="D249" s="5" t="s">
        <v>685</v>
      </c>
      <c r="E249" s="9" t="s">
        <v>13933</v>
      </c>
    </row>
    <row r="250">
      <c r="A250" s="7">
        <v>3.9</v>
      </c>
      <c r="B250" s="7">
        <v>295.0</v>
      </c>
      <c r="C250" s="5" t="s">
        <v>2412</v>
      </c>
      <c r="D250" s="5" t="s">
        <v>2413</v>
      </c>
      <c r="E250" s="9" t="s">
        <v>13934</v>
      </c>
    </row>
    <row r="251">
      <c r="A251" s="7">
        <v>4.7</v>
      </c>
      <c r="B251" s="8">
        <v>5935.0</v>
      </c>
      <c r="C251" s="5" t="s">
        <v>2424</v>
      </c>
      <c r="D251" s="5" t="s">
        <v>2425</v>
      </c>
      <c r="E251" s="9" t="s">
        <v>13933</v>
      </c>
    </row>
    <row r="252">
      <c r="A252" s="7">
        <v>3.6</v>
      </c>
      <c r="B252" s="7">
        <v>323.0</v>
      </c>
      <c r="C252" s="5" t="s">
        <v>2434</v>
      </c>
      <c r="D252" s="5" t="s">
        <v>2435</v>
      </c>
      <c r="E252" s="9" t="s">
        <v>13934</v>
      </c>
    </row>
    <row r="253">
      <c r="A253" s="7">
        <v>3.7</v>
      </c>
      <c r="B253" s="7">
        <v>185.0</v>
      </c>
      <c r="C253" s="5" t="s">
        <v>2444</v>
      </c>
      <c r="D253" s="5" t="s">
        <v>2445</v>
      </c>
      <c r="E253" s="9" t="s">
        <v>13934</v>
      </c>
    </row>
    <row r="254">
      <c r="A254" s="7">
        <v>4.2</v>
      </c>
      <c r="B254" s="8">
        <v>2117.0</v>
      </c>
      <c r="C254" s="5" t="s">
        <v>2454</v>
      </c>
      <c r="D254" s="5" t="s">
        <v>2455</v>
      </c>
      <c r="E254" s="9" t="s">
        <v>13933</v>
      </c>
    </row>
    <row r="255">
      <c r="A255" s="7">
        <v>4.0</v>
      </c>
      <c r="B255" s="8">
        <v>9378.0</v>
      </c>
      <c r="C255" s="5" t="s">
        <v>274</v>
      </c>
      <c r="D255" s="5" t="s">
        <v>1736</v>
      </c>
      <c r="E255" s="9" t="s">
        <v>13933</v>
      </c>
    </row>
    <row r="256">
      <c r="A256" s="7">
        <v>3.6</v>
      </c>
      <c r="B256" s="8">
        <v>1796.0</v>
      </c>
      <c r="C256" s="5" t="s">
        <v>2471</v>
      </c>
      <c r="D256" s="5" t="s">
        <v>2472</v>
      </c>
      <c r="E256" s="9" t="s">
        <v>13934</v>
      </c>
    </row>
    <row r="257">
      <c r="A257" s="7">
        <v>4.3</v>
      </c>
      <c r="B257" s="8">
        <v>3587.0</v>
      </c>
      <c r="C257" s="5" t="s">
        <v>1107</v>
      </c>
      <c r="D257" s="5" t="s">
        <v>1108</v>
      </c>
      <c r="E257" s="9" t="s">
        <v>13933</v>
      </c>
    </row>
    <row r="258">
      <c r="A258" s="7">
        <v>4.2</v>
      </c>
      <c r="B258" s="8">
        <v>4296.0</v>
      </c>
      <c r="C258" s="5" t="s">
        <v>2489</v>
      </c>
      <c r="D258" s="5" t="s">
        <v>2490</v>
      </c>
      <c r="E258" s="9" t="s">
        <v>13933</v>
      </c>
    </row>
    <row r="259">
      <c r="A259" s="7">
        <v>4.3</v>
      </c>
      <c r="B259" s="8">
        <v>2651.0</v>
      </c>
      <c r="C259" s="5" t="s">
        <v>1708</v>
      </c>
      <c r="D259" s="5" t="s">
        <v>1709</v>
      </c>
      <c r="E259" s="9" t="s">
        <v>13933</v>
      </c>
    </row>
    <row r="260">
      <c r="A260" s="7">
        <v>4.2</v>
      </c>
      <c r="B260" s="8">
        <v>94363.0</v>
      </c>
      <c r="C260" s="5" t="s">
        <v>60</v>
      </c>
      <c r="D260" s="5" t="s">
        <v>61</v>
      </c>
      <c r="E260" s="9" t="s">
        <v>13933</v>
      </c>
    </row>
    <row r="261">
      <c r="A261" s="7">
        <v>4.2</v>
      </c>
      <c r="B261" s="8">
        <v>34540.0</v>
      </c>
      <c r="C261" s="5" t="s">
        <v>2509</v>
      </c>
      <c r="D261" s="5" t="s">
        <v>2510</v>
      </c>
      <c r="E261" s="9" t="s">
        <v>13933</v>
      </c>
    </row>
    <row r="262">
      <c r="A262" s="7">
        <v>4.4</v>
      </c>
      <c r="B262" s="8">
        <v>8714.0</v>
      </c>
      <c r="C262" s="5" t="s">
        <v>2519</v>
      </c>
      <c r="D262" s="5" t="s">
        <v>2520</v>
      </c>
      <c r="E262" s="9" t="s">
        <v>13933</v>
      </c>
    </row>
    <row r="263">
      <c r="A263" s="7">
        <v>4.2</v>
      </c>
      <c r="B263" s="8">
        <v>10576.0</v>
      </c>
      <c r="C263" s="5" t="s">
        <v>893</v>
      </c>
      <c r="D263" s="5" t="s">
        <v>894</v>
      </c>
      <c r="E263" s="9" t="s">
        <v>13933</v>
      </c>
    </row>
    <row r="264">
      <c r="A264" s="7">
        <v>4.4</v>
      </c>
      <c r="B264" s="8">
        <v>7318.0</v>
      </c>
      <c r="C264" s="5" t="s">
        <v>1921</v>
      </c>
      <c r="D264" s="5" t="s">
        <v>1922</v>
      </c>
      <c r="E264" s="9" t="s">
        <v>13933</v>
      </c>
    </row>
    <row r="265">
      <c r="A265" s="7">
        <v>3.0</v>
      </c>
      <c r="B265" s="7">
        <v>103.0</v>
      </c>
      <c r="C265" s="5" t="s">
        <v>2540</v>
      </c>
      <c r="D265" s="5" t="s">
        <v>2541</v>
      </c>
      <c r="E265" s="9" t="s">
        <v>13934</v>
      </c>
    </row>
    <row r="266">
      <c r="A266" s="7">
        <v>4.5</v>
      </c>
      <c r="B266" s="7">
        <v>224.0</v>
      </c>
      <c r="C266" s="5" t="s">
        <v>2552</v>
      </c>
      <c r="D266" s="5" t="s">
        <v>2553</v>
      </c>
      <c r="E266" s="9" t="s">
        <v>13933</v>
      </c>
    </row>
    <row r="267">
      <c r="A267" s="7">
        <v>4.3</v>
      </c>
      <c r="B267" s="8">
        <v>4702.0</v>
      </c>
      <c r="C267" s="5" t="s">
        <v>286</v>
      </c>
      <c r="D267" s="5" t="s">
        <v>287</v>
      </c>
      <c r="E267" s="9" t="s">
        <v>13933</v>
      </c>
    </row>
    <row r="268">
      <c r="A268" s="7">
        <v>4.2</v>
      </c>
      <c r="B268" s="7">
        <v>85.0</v>
      </c>
      <c r="C268" s="5" t="s">
        <v>2569</v>
      </c>
      <c r="D268" s="5" t="s">
        <v>2570</v>
      </c>
      <c r="E268" s="9" t="s">
        <v>13933</v>
      </c>
    </row>
    <row r="269">
      <c r="A269" s="7">
        <v>4.4</v>
      </c>
      <c r="B269" s="8">
        <v>35877.0</v>
      </c>
      <c r="C269" s="5" t="s">
        <v>2580</v>
      </c>
      <c r="D269" s="5" t="s">
        <v>2581</v>
      </c>
      <c r="E269" s="9" t="s">
        <v>13933</v>
      </c>
    </row>
    <row r="270">
      <c r="A270" s="7">
        <v>4.0</v>
      </c>
      <c r="B270" s="7">
        <v>897.0</v>
      </c>
      <c r="C270" s="5" t="s">
        <v>2593</v>
      </c>
      <c r="D270" s="5" t="s">
        <v>2594</v>
      </c>
      <c r="E270" s="9" t="s">
        <v>13933</v>
      </c>
    </row>
    <row r="271">
      <c r="A271" s="7">
        <v>3.8</v>
      </c>
      <c r="B271" s="7">
        <v>282.0</v>
      </c>
      <c r="C271" s="5" t="s">
        <v>2604</v>
      </c>
      <c r="D271" s="5" t="s">
        <v>2605</v>
      </c>
      <c r="E271" s="9" t="s">
        <v>13934</v>
      </c>
    </row>
    <row r="272">
      <c r="A272" s="7">
        <v>4.3</v>
      </c>
      <c r="B272" s="8">
        <v>1611.0</v>
      </c>
      <c r="C272" s="5" t="s">
        <v>1667</v>
      </c>
      <c r="D272" s="5" t="s">
        <v>1668</v>
      </c>
      <c r="E272" s="9" t="s">
        <v>13933</v>
      </c>
    </row>
    <row r="273">
      <c r="A273" s="7">
        <v>4.2</v>
      </c>
      <c r="B273" s="7">
        <v>513.0</v>
      </c>
      <c r="C273" s="5" t="s">
        <v>2619</v>
      </c>
      <c r="D273" s="5" t="s">
        <v>2620</v>
      </c>
      <c r="E273" s="9" t="s">
        <v>13933</v>
      </c>
    </row>
    <row r="274">
      <c r="A274" s="7">
        <v>4.1</v>
      </c>
      <c r="B274" s="8">
        <v>1045.0</v>
      </c>
      <c r="C274" s="5" t="s">
        <v>1024</v>
      </c>
      <c r="D274" s="5" t="s">
        <v>1025</v>
      </c>
      <c r="E274" s="9" t="s">
        <v>13933</v>
      </c>
    </row>
    <row r="275">
      <c r="A275" s="7">
        <v>4.0</v>
      </c>
      <c r="B275" s="8">
        <v>6347.0</v>
      </c>
      <c r="C275" s="5" t="s">
        <v>2635</v>
      </c>
      <c r="D275" s="5" t="s">
        <v>2636</v>
      </c>
      <c r="E275" s="9" t="s">
        <v>13933</v>
      </c>
    </row>
    <row r="276">
      <c r="A276" s="7">
        <v>4.2</v>
      </c>
      <c r="B276" s="8">
        <v>3300.0</v>
      </c>
      <c r="C276" s="5" t="s">
        <v>2646</v>
      </c>
      <c r="D276" s="5" t="s">
        <v>2647</v>
      </c>
      <c r="E276" s="9" t="s">
        <v>13933</v>
      </c>
    </row>
    <row r="277">
      <c r="A277" s="7">
        <v>3.3</v>
      </c>
      <c r="B277" s="7">
        <v>23.0</v>
      </c>
      <c r="C277" s="5" t="s">
        <v>2656</v>
      </c>
      <c r="D277" s="5" t="s">
        <v>2657</v>
      </c>
      <c r="E277" s="9" t="s">
        <v>13934</v>
      </c>
    </row>
    <row r="278">
      <c r="A278" s="7">
        <v>4.3</v>
      </c>
      <c r="B278" s="8">
        <v>7109.0</v>
      </c>
      <c r="C278" s="5" t="s">
        <v>662</v>
      </c>
      <c r="D278" s="5" t="s">
        <v>663</v>
      </c>
      <c r="E278" s="9" t="s">
        <v>13933</v>
      </c>
    </row>
    <row r="279">
      <c r="A279" s="7">
        <v>3.8</v>
      </c>
      <c r="B279" s="7">
        <v>51.0</v>
      </c>
      <c r="C279" s="5" t="s">
        <v>2673</v>
      </c>
      <c r="D279" s="5" t="s">
        <v>2674</v>
      </c>
      <c r="E279" s="9" t="s">
        <v>13934</v>
      </c>
    </row>
    <row r="280">
      <c r="A280" s="7">
        <v>4.2</v>
      </c>
      <c r="B280" s="8">
        <v>32840.0</v>
      </c>
      <c r="C280" s="5" t="s">
        <v>201</v>
      </c>
      <c r="D280" s="5" t="s">
        <v>1061</v>
      </c>
      <c r="E280" s="9" t="s">
        <v>13933</v>
      </c>
    </row>
    <row r="281">
      <c r="A281" s="7">
        <v>3.7</v>
      </c>
      <c r="B281" s="7">
        <v>708.0</v>
      </c>
      <c r="C281" s="5" t="s">
        <v>2688</v>
      </c>
      <c r="D281" s="5" t="s">
        <v>2689</v>
      </c>
      <c r="E281" s="9" t="s">
        <v>13934</v>
      </c>
    </row>
    <row r="282">
      <c r="A282" s="7">
        <v>4.3</v>
      </c>
      <c r="B282" s="8">
        <v>1657.0</v>
      </c>
      <c r="C282" s="5" t="s">
        <v>2698</v>
      </c>
      <c r="D282" s="5" t="s">
        <v>2699</v>
      </c>
      <c r="E282" s="9" t="s">
        <v>13933</v>
      </c>
    </row>
    <row r="283">
      <c r="A283" s="7">
        <v>3.9</v>
      </c>
      <c r="B283" s="7">
        <v>523.0</v>
      </c>
      <c r="C283" s="5" t="s">
        <v>2710</v>
      </c>
      <c r="D283" s="5" t="s">
        <v>2711</v>
      </c>
      <c r="E283" s="9" t="s">
        <v>13934</v>
      </c>
    </row>
    <row r="284">
      <c r="A284" s="7">
        <v>3.0</v>
      </c>
      <c r="B284" s="5"/>
      <c r="C284" s="5" t="s">
        <v>2720</v>
      </c>
      <c r="D284" s="5" t="s">
        <v>2721</v>
      </c>
      <c r="E284" s="9" t="s">
        <v>13934</v>
      </c>
    </row>
    <row r="285">
      <c r="A285" s="7">
        <v>4.3</v>
      </c>
      <c r="B285" s="8">
        <v>1376.0</v>
      </c>
      <c r="C285" s="5" t="s">
        <v>1367</v>
      </c>
      <c r="D285" s="5" t="s">
        <v>1368</v>
      </c>
      <c r="E285" s="9" t="s">
        <v>13933</v>
      </c>
    </row>
    <row r="286">
      <c r="A286" s="7">
        <v>3.5</v>
      </c>
      <c r="B286" s="7">
        <v>121.0</v>
      </c>
      <c r="C286" s="5" t="s">
        <v>2736</v>
      </c>
      <c r="D286" s="5" t="s">
        <v>2737</v>
      </c>
      <c r="E286" s="9" t="s">
        <v>13934</v>
      </c>
    </row>
    <row r="287">
      <c r="A287" s="7">
        <v>3.9</v>
      </c>
      <c r="B287" s="8">
        <v>1075.0</v>
      </c>
      <c r="C287" s="5" t="s">
        <v>393</v>
      </c>
      <c r="D287" s="5" t="s">
        <v>2742</v>
      </c>
      <c r="E287" s="9" t="s">
        <v>13934</v>
      </c>
    </row>
    <row r="288">
      <c r="A288" s="7">
        <v>4.0</v>
      </c>
      <c r="B288" s="8">
        <v>1001.0</v>
      </c>
      <c r="C288" s="5" t="s">
        <v>2752</v>
      </c>
      <c r="D288" s="5" t="s">
        <v>2753</v>
      </c>
      <c r="E288" s="9" t="s">
        <v>13933</v>
      </c>
    </row>
    <row r="289">
      <c r="A289" s="7">
        <v>4.3</v>
      </c>
      <c r="B289" s="7">
        <v>112.0</v>
      </c>
      <c r="C289" s="5" t="s">
        <v>2762</v>
      </c>
      <c r="D289" s="5" t="s">
        <v>2763</v>
      </c>
      <c r="E289" s="9" t="s">
        <v>13933</v>
      </c>
    </row>
    <row r="290">
      <c r="A290" s="7">
        <v>3.8</v>
      </c>
      <c r="B290" s="8">
        <v>3022.0</v>
      </c>
      <c r="C290" s="5" t="s">
        <v>2772</v>
      </c>
      <c r="D290" s="5" t="s">
        <v>2773</v>
      </c>
      <c r="E290" s="9" t="s">
        <v>13934</v>
      </c>
    </row>
    <row r="291">
      <c r="A291" s="7">
        <v>4.3</v>
      </c>
      <c r="B291" s="8">
        <v>5451.0</v>
      </c>
      <c r="C291" s="5" t="s">
        <v>1803</v>
      </c>
      <c r="D291" s="5" t="s">
        <v>1804</v>
      </c>
      <c r="E291" s="9" t="s">
        <v>13933</v>
      </c>
    </row>
    <row r="292">
      <c r="A292" s="7">
        <v>3.3</v>
      </c>
      <c r="B292" s="7">
        <v>73.0</v>
      </c>
      <c r="C292" s="5" t="s">
        <v>2787</v>
      </c>
      <c r="D292" s="5" t="s">
        <v>2788</v>
      </c>
      <c r="E292" s="9" t="s">
        <v>13934</v>
      </c>
    </row>
    <row r="293">
      <c r="A293" s="7">
        <v>4.5</v>
      </c>
      <c r="B293" s="8">
        <v>1029.0</v>
      </c>
      <c r="C293" s="5" t="s">
        <v>2798</v>
      </c>
      <c r="D293" s="5" t="s">
        <v>2799</v>
      </c>
      <c r="E293" s="9" t="s">
        <v>13933</v>
      </c>
    </row>
    <row r="294">
      <c r="A294" s="7">
        <v>4.1</v>
      </c>
      <c r="B294" s="8">
        <v>1555.0</v>
      </c>
      <c r="C294" s="5" t="s">
        <v>2808</v>
      </c>
      <c r="D294" s="5" t="s">
        <v>2809</v>
      </c>
      <c r="E294" s="9" t="s">
        <v>13933</v>
      </c>
    </row>
    <row r="295">
      <c r="A295" s="7">
        <v>4.2</v>
      </c>
      <c r="B295" s="7">
        <v>47.0</v>
      </c>
      <c r="C295" s="5" t="s">
        <v>2818</v>
      </c>
      <c r="D295" s="5" t="s">
        <v>2819</v>
      </c>
      <c r="E295" s="9" t="s">
        <v>13933</v>
      </c>
    </row>
    <row r="296">
      <c r="A296" s="7">
        <v>4.1</v>
      </c>
      <c r="B296" s="8">
        <v>14896.0</v>
      </c>
      <c r="C296" s="5" t="s">
        <v>2828</v>
      </c>
      <c r="D296" s="5" t="s">
        <v>2829</v>
      </c>
      <c r="E296" s="9" t="s">
        <v>13933</v>
      </c>
    </row>
    <row r="297">
      <c r="A297" s="7">
        <v>4.4</v>
      </c>
      <c r="B297" s="8">
        <v>1712.0</v>
      </c>
      <c r="C297" s="5" t="s">
        <v>2839</v>
      </c>
      <c r="D297" s="5" t="s">
        <v>2840</v>
      </c>
      <c r="E297" s="9" t="s">
        <v>13933</v>
      </c>
    </row>
    <row r="298">
      <c r="A298" s="7">
        <v>4.2</v>
      </c>
      <c r="B298" s="8">
        <v>1335.0</v>
      </c>
      <c r="C298" s="5" t="s">
        <v>2375</v>
      </c>
      <c r="D298" s="5" t="s">
        <v>2376</v>
      </c>
      <c r="E298" s="9" t="s">
        <v>13933</v>
      </c>
    </row>
    <row r="299">
      <c r="A299" s="7">
        <v>3.9</v>
      </c>
      <c r="B299" s="7">
        <v>214.0</v>
      </c>
      <c r="C299" s="5" t="s">
        <v>2851</v>
      </c>
      <c r="D299" s="5" t="s">
        <v>2852</v>
      </c>
      <c r="E299" s="9" t="s">
        <v>13934</v>
      </c>
    </row>
    <row r="300">
      <c r="A300" s="7">
        <v>4.0</v>
      </c>
      <c r="B300" s="7">
        <v>184.0</v>
      </c>
      <c r="C300" s="5" t="s">
        <v>2863</v>
      </c>
      <c r="D300" s="5" t="s">
        <v>2864</v>
      </c>
      <c r="E300" s="9" t="s">
        <v>13933</v>
      </c>
    </row>
    <row r="301">
      <c r="A301" s="7">
        <v>4.5</v>
      </c>
      <c r="B301" s="7">
        <v>7.0</v>
      </c>
      <c r="C301" s="5" t="s">
        <v>2875</v>
      </c>
      <c r="D301" s="5" t="s">
        <v>2876</v>
      </c>
      <c r="E301" s="9" t="s">
        <v>13933</v>
      </c>
    </row>
    <row r="302">
      <c r="A302" s="7">
        <v>3.7</v>
      </c>
      <c r="B302" s="7">
        <v>41.0</v>
      </c>
      <c r="C302" s="5" t="s">
        <v>2885</v>
      </c>
      <c r="D302" s="5" t="s">
        <v>2886</v>
      </c>
      <c r="E302" s="9" t="s">
        <v>13934</v>
      </c>
    </row>
    <row r="303">
      <c r="A303" s="7">
        <v>4.2</v>
      </c>
      <c r="B303" s="8">
        <v>12153.0</v>
      </c>
      <c r="C303" s="5" t="s">
        <v>296</v>
      </c>
      <c r="D303" s="5" t="s">
        <v>297</v>
      </c>
      <c r="E303" s="9" t="s">
        <v>13933</v>
      </c>
    </row>
    <row r="304">
      <c r="A304" s="7">
        <v>4.2</v>
      </c>
      <c r="B304" s="7">
        <v>25.0</v>
      </c>
      <c r="C304" s="5" t="s">
        <v>2901</v>
      </c>
      <c r="D304" s="5" t="s">
        <v>2902</v>
      </c>
      <c r="E304" s="9" t="s">
        <v>13933</v>
      </c>
    </row>
    <row r="305">
      <c r="A305" s="7">
        <v>4.2</v>
      </c>
      <c r="B305" s="7">
        <v>163.0</v>
      </c>
      <c r="C305" s="5" t="s">
        <v>2912</v>
      </c>
      <c r="D305" s="5" t="s">
        <v>2913</v>
      </c>
      <c r="E305" s="9" t="s">
        <v>13933</v>
      </c>
    </row>
    <row r="306">
      <c r="A306" s="7">
        <v>4.3</v>
      </c>
      <c r="B306" s="7">
        <v>87.0</v>
      </c>
      <c r="C306" s="5" t="s">
        <v>2922</v>
      </c>
      <c r="D306" s="5" t="s">
        <v>2923</v>
      </c>
      <c r="E306" s="9" t="s">
        <v>13933</v>
      </c>
    </row>
    <row r="307">
      <c r="A307" s="7">
        <v>4.4</v>
      </c>
      <c r="B307" s="8">
        <v>2165.0</v>
      </c>
      <c r="C307" s="5" t="s">
        <v>2933</v>
      </c>
      <c r="D307" s="5" t="s">
        <v>2934</v>
      </c>
      <c r="E307" s="9" t="s">
        <v>13933</v>
      </c>
    </row>
    <row r="308">
      <c r="A308" s="7">
        <v>4.2</v>
      </c>
      <c r="B308" s="8">
        <v>1510.0</v>
      </c>
      <c r="C308" s="5" t="s">
        <v>2942</v>
      </c>
      <c r="D308" s="5" t="s">
        <v>2943</v>
      </c>
      <c r="E308" s="9" t="s">
        <v>13933</v>
      </c>
    </row>
    <row r="309">
      <c r="A309" s="7">
        <v>4.3</v>
      </c>
      <c r="B309" s="7">
        <v>106.0</v>
      </c>
      <c r="C309" s="5" t="s">
        <v>2954</v>
      </c>
      <c r="D309" s="5" t="s">
        <v>2955</v>
      </c>
      <c r="E309" s="9" t="s">
        <v>13933</v>
      </c>
    </row>
    <row r="310">
      <c r="A310" s="7">
        <v>3.7</v>
      </c>
      <c r="B310" s="7">
        <v>129.0</v>
      </c>
      <c r="C310" s="5" t="s">
        <v>2965</v>
      </c>
      <c r="D310" s="5" t="s">
        <v>2966</v>
      </c>
      <c r="E310" s="9" t="s">
        <v>13934</v>
      </c>
    </row>
    <row r="311">
      <c r="A311" s="7">
        <v>4.3</v>
      </c>
      <c r="B311" s="8">
        <v>3049.0</v>
      </c>
      <c r="C311" s="5" t="s">
        <v>2975</v>
      </c>
      <c r="D311" s="5" t="s">
        <v>2976</v>
      </c>
      <c r="E311" s="9" t="s">
        <v>13933</v>
      </c>
    </row>
    <row r="312">
      <c r="A312" s="7">
        <v>4.2</v>
      </c>
      <c r="B312" s="8">
        <v>32840.0</v>
      </c>
      <c r="C312" s="5" t="s">
        <v>201</v>
      </c>
      <c r="D312" s="5" t="s">
        <v>202</v>
      </c>
      <c r="E312" s="9" t="s">
        <v>13933</v>
      </c>
    </row>
    <row r="313">
      <c r="A313" s="7">
        <v>4.4</v>
      </c>
      <c r="B313" s="7">
        <v>390.0</v>
      </c>
      <c r="C313" s="5" t="s">
        <v>2992</v>
      </c>
      <c r="D313" s="5" t="s">
        <v>2993</v>
      </c>
      <c r="E313" s="9" t="s">
        <v>13933</v>
      </c>
    </row>
    <row r="314">
      <c r="A314" s="7">
        <v>3.5</v>
      </c>
      <c r="B314" s="7">
        <v>621.0</v>
      </c>
      <c r="C314" s="5" t="s">
        <v>3005</v>
      </c>
      <c r="D314" s="5" t="s">
        <v>3006</v>
      </c>
      <c r="E314" s="9" t="s">
        <v>13934</v>
      </c>
    </row>
    <row r="315">
      <c r="A315" s="7">
        <v>4.1</v>
      </c>
      <c r="B315" s="7">
        <v>265.0</v>
      </c>
      <c r="C315" s="5" t="s">
        <v>3015</v>
      </c>
      <c r="D315" s="5" t="s">
        <v>3016</v>
      </c>
      <c r="E315" s="9" t="s">
        <v>13933</v>
      </c>
    </row>
    <row r="316">
      <c r="A316" s="7">
        <v>4.3</v>
      </c>
      <c r="B316" s="7">
        <v>838.0</v>
      </c>
      <c r="C316" s="5" t="s">
        <v>3025</v>
      </c>
      <c r="D316" s="5" t="s">
        <v>3026</v>
      </c>
      <c r="E316" s="9" t="s">
        <v>13933</v>
      </c>
    </row>
    <row r="317">
      <c r="A317" s="7">
        <v>4.2</v>
      </c>
      <c r="B317" s="7">
        <v>143.0</v>
      </c>
      <c r="C317" s="5" t="s">
        <v>3036</v>
      </c>
      <c r="D317" s="5" t="s">
        <v>3037</v>
      </c>
      <c r="E317" s="9" t="s">
        <v>13933</v>
      </c>
    </row>
    <row r="318">
      <c r="A318" s="7">
        <v>4.0</v>
      </c>
      <c r="B318" s="7">
        <v>151.0</v>
      </c>
      <c r="C318" s="5" t="s">
        <v>3046</v>
      </c>
      <c r="D318" s="5" t="s">
        <v>3047</v>
      </c>
      <c r="E318" s="9" t="s">
        <v>13933</v>
      </c>
    </row>
    <row r="319">
      <c r="A319" s="7">
        <v>3.9</v>
      </c>
      <c r="B319" s="7">
        <v>200.0</v>
      </c>
      <c r="C319" s="5" t="s">
        <v>3057</v>
      </c>
      <c r="D319" s="5" t="s">
        <v>3058</v>
      </c>
      <c r="E319" s="9" t="s">
        <v>13934</v>
      </c>
    </row>
    <row r="320">
      <c r="A320" s="7">
        <v>3.3</v>
      </c>
      <c r="B320" s="7">
        <v>227.0</v>
      </c>
      <c r="C320" s="5" t="s">
        <v>3068</v>
      </c>
      <c r="D320" s="5" t="s">
        <v>3069</v>
      </c>
      <c r="E320" s="9" t="s">
        <v>13934</v>
      </c>
    </row>
    <row r="321">
      <c r="A321" s="7">
        <v>3.8</v>
      </c>
      <c r="B321" s="7">
        <v>538.0</v>
      </c>
      <c r="C321" s="5" t="s">
        <v>3078</v>
      </c>
      <c r="D321" s="5" t="s">
        <v>3079</v>
      </c>
      <c r="E321" s="9" t="s">
        <v>13934</v>
      </c>
    </row>
    <row r="322">
      <c r="A322" s="7">
        <v>4.0</v>
      </c>
      <c r="B322" s="7">
        <v>171.0</v>
      </c>
      <c r="C322" s="5" t="s">
        <v>3088</v>
      </c>
      <c r="D322" s="5" t="s">
        <v>3089</v>
      </c>
      <c r="E322" s="9" t="s">
        <v>13933</v>
      </c>
    </row>
    <row r="323">
      <c r="A323" s="7">
        <v>4.3</v>
      </c>
      <c r="B323" s="8">
        <v>27508.0</v>
      </c>
      <c r="C323" s="5" t="s">
        <v>3098</v>
      </c>
      <c r="D323" s="5" t="s">
        <v>3099</v>
      </c>
      <c r="E323" s="9" t="s">
        <v>13933</v>
      </c>
    </row>
    <row r="324">
      <c r="A324" s="7">
        <v>3.9</v>
      </c>
      <c r="B324" s="8">
        <v>1454.0</v>
      </c>
      <c r="C324" s="5" t="s">
        <v>3108</v>
      </c>
      <c r="D324" s="5" t="s">
        <v>3109</v>
      </c>
      <c r="E324" s="9" t="s">
        <v>13934</v>
      </c>
    </row>
    <row r="325">
      <c r="A325" s="7">
        <v>4.2</v>
      </c>
      <c r="B325" s="8">
        <v>2951.0</v>
      </c>
      <c r="C325" s="5" t="s">
        <v>3119</v>
      </c>
      <c r="D325" s="5" t="s">
        <v>3120</v>
      </c>
      <c r="E325" s="9" t="s">
        <v>13933</v>
      </c>
    </row>
    <row r="326">
      <c r="A326" s="7">
        <v>5.0</v>
      </c>
      <c r="B326" s="5"/>
      <c r="C326" s="5" t="s">
        <v>3129</v>
      </c>
      <c r="D326" s="5" t="s">
        <v>3130</v>
      </c>
      <c r="E326" s="9" t="s">
        <v>13933</v>
      </c>
    </row>
    <row r="327">
      <c r="A327" s="7">
        <v>4.1</v>
      </c>
      <c r="B327" s="8">
        <v>6753.0</v>
      </c>
      <c r="C327" s="5" t="s">
        <v>2109</v>
      </c>
      <c r="D327" s="5" t="s">
        <v>2110</v>
      </c>
      <c r="E327" s="9" t="s">
        <v>13933</v>
      </c>
    </row>
    <row r="328">
      <c r="A328" s="7">
        <v>3.9</v>
      </c>
      <c r="B328" s="8">
        <v>3518.0</v>
      </c>
      <c r="C328" s="5" t="s">
        <v>3148</v>
      </c>
      <c r="D328" s="5" t="s">
        <v>3149</v>
      </c>
      <c r="E328" s="9" t="s">
        <v>13934</v>
      </c>
    </row>
    <row r="329">
      <c r="A329" s="7">
        <v>4.2</v>
      </c>
      <c r="B329" s="8">
        <v>1510.0</v>
      </c>
      <c r="C329" s="5" t="s">
        <v>2942</v>
      </c>
      <c r="D329" s="5" t="s">
        <v>2943</v>
      </c>
      <c r="E329" s="9" t="s">
        <v>13933</v>
      </c>
    </row>
    <row r="330">
      <c r="A330" s="7">
        <v>4.3</v>
      </c>
      <c r="B330" s="7">
        <v>838.0</v>
      </c>
      <c r="C330" s="5" t="s">
        <v>3025</v>
      </c>
      <c r="D330" s="5" t="s">
        <v>3026</v>
      </c>
      <c r="E330" s="9" t="s">
        <v>13933</v>
      </c>
    </row>
    <row r="331">
      <c r="A331" s="7">
        <v>3.8</v>
      </c>
      <c r="B331" s="7">
        <v>136.0</v>
      </c>
      <c r="C331" s="5" t="s">
        <v>3171</v>
      </c>
      <c r="D331" s="5" t="s">
        <v>3172</v>
      </c>
      <c r="E331" s="9" t="s">
        <v>13934</v>
      </c>
    </row>
    <row r="332">
      <c r="A332" s="7">
        <v>4.3</v>
      </c>
      <c r="B332" s="7">
        <v>301.0</v>
      </c>
      <c r="C332" s="5" t="s">
        <v>3181</v>
      </c>
      <c r="D332" s="5" t="s">
        <v>3182</v>
      </c>
      <c r="E332" s="9" t="s">
        <v>13933</v>
      </c>
    </row>
    <row r="333">
      <c r="A333" s="7">
        <v>4.4</v>
      </c>
      <c r="B333" s="8">
        <v>19763.0</v>
      </c>
      <c r="C333" s="5" t="s">
        <v>3192</v>
      </c>
      <c r="D333" s="5" t="s">
        <v>3193</v>
      </c>
      <c r="E333" s="9" t="s">
        <v>13933</v>
      </c>
    </row>
    <row r="334">
      <c r="A334" s="7">
        <v>4.3</v>
      </c>
      <c r="B334" s="8">
        <v>21252.0</v>
      </c>
      <c r="C334" s="5" t="s">
        <v>3203</v>
      </c>
      <c r="D334" s="5" t="s">
        <v>3204</v>
      </c>
      <c r="E334" s="9" t="s">
        <v>13933</v>
      </c>
    </row>
    <row r="335">
      <c r="A335" s="7">
        <v>4.3</v>
      </c>
      <c r="B335" s="8">
        <v>1902.0</v>
      </c>
      <c r="C335" s="5" t="s">
        <v>3213</v>
      </c>
      <c r="D335" s="5" t="s">
        <v>3214</v>
      </c>
      <c r="E335" s="9" t="s">
        <v>13933</v>
      </c>
    </row>
    <row r="336">
      <c r="A336" s="7">
        <v>4.2</v>
      </c>
      <c r="B336" s="8">
        <v>13937.0</v>
      </c>
      <c r="C336" s="5" t="s">
        <v>3224</v>
      </c>
      <c r="D336" s="5" t="s">
        <v>3225</v>
      </c>
      <c r="E336" s="9" t="s">
        <v>13933</v>
      </c>
    </row>
    <row r="337">
      <c r="A337" s="7">
        <v>4.3</v>
      </c>
      <c r="B337" s="8">
        <v>27696.0</v>
      </c>
      <c r="C337" s="5" t="s">
        <v>3235</v>
      </c>
      <c r="D337" s="5" t="s">
        <v>3236</v>
      </c>
      <c r="E337" s="9" t="s">
        <v>13933</v>
      </c>
    </row>
    <row r="338">
      <c r="A338" s="7">
        <v>3.8</v>
      </c>
      <c r="B338" s="8">
        <v>17831.0</v>
      </c>
      <c r="C338" s="5" t="s">
        <v>3246</v>
      </c>
      <c r="D338" s="5" t="s">
        <v>3247</v>
      </c>
      <c r="E338" s="9" t="s">
        <v>13934</v>
      </c>
    </row>
    <row r="339">
      <c r="A339" s="7">
        <v>4.3</v>
      </c>
      <c r="B339" s="5" t="s">
        <v>3254</v>
      </c>
      <c r="C339" s="5" t="s">
        <v>3259</v>
      </c>
      <c r="D339" s="5" t="s">
        <v>3260</v>
      </c>
      <c r="E339" s="9" t="s">
        <v>13933</v>
      </c>
    </row>
    <row r="340">
      <c r="A340" s="7">
        <v>4.0</v>
      </c>
      <c r="B340" s="8">
        <v>7807.0</v>
      </c>
      <c r="C340" s="5" t="s">
        <v>3271</v>
      </c>
      <c r="D340" s="5" t="s">
        <v>3272</v>
      </c>
      <c r="E340" s="9" t="s">
        <v>13933</v>
      </c>
    </row>
    <row r="341">
      <c r="A341" s="7">
        <v>4.3</v>
      </c>
      <c r="B341" s="8">
        <v>17415.0</v>
      </c>
      <c r="C341" s="5" t="s">
        <v>3282</v>
      </c>
      <c r="D341" s="5" t="s">
        <v>3283</v>
      </c>
      <c r="E341" s="9" t="s">
        <v>13933</v>
      </c>
    </row>
    <row r="342">
      <c r="A342" s="7">
        <v>4.3</v>
      </c>
      <c r="B342" s="8">
        <v>17415.0</v>
      </c>
      <c r="C342" s="5" t="s">
        <v>3282</v>
      </c>
      <c r="D342" s="5" t="s">
        <v>3283</v>
      </c>
      <c r="E342" s="9" t="s">
        <v>13933</v>
      </c>
    </row>
    <row r="343">
      <c r="A343" s="7">
        <v>4.0</v>
      </c>
      <c r="B343" s="8">
        <v>7807.0</v>
      </c>
      <c r="C343" s="5" t="s">
        <v>3271</v>
      </c>
      <c r="D343" s="5" t="s">
        <v>3272</v>
      </c>
      <c r="E343" s="9" t="s">
        <v>13933</v>
      </c>
    </row>
    <row r="344">
      <c r="A344" s="7">
        <v>4.0</v>
      </c>
      <c r="B344" s="8">
        <v>7807.0</v>
      </c>
      <c r="C344" s="5" t="s">
        <v>3271</v>
      </c>
      <c r="D344" s="5" t="s">
        <v>3272</v>
      </c>
      <c r="E344" s="9" t="s">
        <v>13933</v>
      </c>
    </row>
    <row r="345">
      <c r="A345" s="7">
        <v>4.4</v>
      </c>
      <c r="B345" s="8">
        <v>67259.0</v>
      </c>
      <c r="C345" s="5" t="s">
        <v>3307</v>
      </c>
      <c r="D345" s="5" t="s">
        <v>3308</v>
      </c>
      <c r="E345" s="9" t="s">
        <v>13933</v>
      </c>
    </row>
    <row r="346">
      <c r="A346" s="7">
        <v>4.1</v>
      </c>
      <c r="B346" s="8">
        <v>10689.0</v>
      </c>
      <c r="C346" s="5" t="s">
        <v>3318</v>
      </c>
      <c r="D346" s="5" t="s">
        <v>3319</v>
      </c>
      <c r="E346" s="9" t="s">
        <v>13933</v>
      </c>
    </row>
    <row r="347">
      <c r="A347" s="7">
        <v>4.0</v>
      </c>
      <c r="B347" s="5" t="s">
        <v>3325</v>
      </c>
      <c r="C347" s="5" t="s">
        <v>3330</v>
      </c>
      <c r="D347" s="5" t="s">
        <v>3331</v>
      </c>
      <c r="E347" s="9" t="s">
        <v>13933</v>
      </c>
    </row>
    <row r="348">
      <c r="A348" s="7">
        <v>3.9</v>
      </c>
      <c r="B348" s="8">
        <v>21796.0</v>
      </c>
      <c r="C348" s="5" t="s">
        <v>3341</v>
      </c>
      <c r="D348" s="5" t="s">
        <v>3342</v>
      </c>
      <c r="E348" s="9" t="s">
        <v>13934</v>
      </c>
    </row>
    <row r="349">
      <c r="A349" s="7">
        <v>4.1</v>
      </c>
      <c r="B349" s="5" t="s">
        <v>3348</v>
      </c>
      <c r="C349" s="5" t="s">
        <v>3353</v>
      </c>
      <c r="D349" s="5" t="s">
        <v>3354</v>
      </c>
      <c r="E349" s="9" t="s">
        <v>13933</v>
      </c>
    </row>
    <row r="350">
      <c r="A350" s="7">
        <v>4.2</v>
      </c>
      <c r="B350" s="7">
        <v>284.0</v>
      </c>
      <c r="C350" s="5" t="s">
        <v>3365</v>
      </c>
      <c r="D350" s="5" t="s">
        <v>3366</v>
      </c>
      <c r="E350" s="9" t="s">
        <v>13933</v>
      </c>
    </row>
    <row r="351">
      <c r="A351" s="7">
        <v>3.9</v>
      </c>
      <c r="B351" s="8">
        <v>58162.0</v>
      </c>
      <c r="C351" s="5" t="s">
        <v>3375</v>
      </c>
      <c r="D351" s="5" t="s">
        <v>3376</v>
      </c>
      <c r="E351" s="9" t="s">
        <v>13934</v>
      </c>
    </row>
    <row r="352">
      <c r="A352" s="7">
        <v>4.0</v>
      </c>
      <c r="B352" s="8">
        <v>12796.0</v>
      </c>
      <c r="C352" s="5" t="s">
        <v>3385</v>
      </c>
      <c r="D352" s="5" t="s">
        <v>3386</v>
      </c>
      <c r="E352" s="9" t="s">
        <v>13933</v>
      </c>
    </row>
    <row r="353">
      <c r="A353" s="7">
        <v>4.0</v>
      </c>
      <c r="B353" s="8">
        <v>14282.0</v>
      </c>
      <c r="C353" s="5" t="s">
        <v>3396</v>
      </c>
      <c r="D353" s="5" t="s">
        <v>3397</v>
      </c>
      <c r="E353" s="9" t="s">
        <v>13933</v>
      </c>
    </row>
    <row r="354">
      <c r="A354" s="7">
        <v>4.1</v>
      </c>
      <c r="B354" s="5" t="s">
        <v>3402</v>
      </c>
      <c r="C354" s="5" t="s">
        <v>3407</v>
      </c>
      <c r="D354" s="5" t="s">
        <v>3408</v>
      </c>
      <c r="E354" s="9" t="s">
        <v>13933</v>
      </c>
    </row>
    <row r="355">
      <c r="A355" s="7">
        <v>4.4</v>
      </c>
      <c r="B355" s="8">
        <v>67259.0</v>
      </c>
      <c r="C355" s="5" t="s">
        <v>3307</v>
      </c>
      <c r="D355" s="5" t="s">
        <v>3308</v>
      </c>
      <c r="E355" s="9" t="s">
        <v>13933</v>
      </c>
    </row>
    <row r="356">
      <c r="A356" s="7">
        <v>4.2</v>
      </c>
      <c r="B356" s="7">
        <v>284.0</v>
      </c>
      <c r="C356" s="5" t="s">
        <v>3365</v>
      </c>
      <c r="D356" s="5" t="s">
        <v>3366</v>
      </c>
      <c r="E356" s="9" t="s">
        <v>13933</v>
      </c>
    </row>
    <row r="357">
      <c r="A357" s="7">
        <v>4.3</v>
      </c>
      <c r="B357" s="8">
        <v>15970.0</v>
      </c>
      <c r="C357" s="5" t="s">
        <v>3427</v>
      </c>
      <c r="D357" s="5" t="s">
        <v>3428</v>
      </c>
      <c r="E357" s="9" t="s">
        <v>13933</v>
      </c>
    </row>
    <row r="358">
      <c r="A358" s="7">
        <v>4.3</v>
      </c>
      <c r="B358" s="5" t="s">
        <v>3254</v>
      </c>
      <c r="C358" s="5" t="s">
        <v>3259</v>
      </c>
      <c r="D358" s="5" t="s">
        <v>3260</v>
      </c>
      <c r="E358" s="9" t="s">
        <v>13933</v>
      </c>
    </row>
    <row r="359">
      <c r="A359" s="7">
        <v>3.9</v>
      </c>
      <c r="B359" s="8">
        <v>46399.0</v>
      </c>
      <c r="C359" s="5" t="s">
        <v>3444</v>
      </c>
      <c r="D359" s="5" t="s">
        <v>3445</v>
      </c>
      <c r="E359" s="9" t="s">
        <v>13934</v>
      </c>
    </row>
    <row r="360">
      <c r="A360" s="7">
        <v>4.4</v>
      </c>
      <c r="B360" s="8">
        <v>8891.0</v>
      </c>
      <c r="C360" s="5" t="s">
        <v>3456</v>
      </c>
      <c r="D360" s="5" t="s">
        <v>3457</v>
      </c>
      <c r="E360" s="9" t="s">
        <v>13933</v>
      </c>
    </row>
    <row r="361">
      <c r="A361" s="7">
        <v>4.0</v>
      </c>
      <c r="B361" s="8">
        <v>30254.0</v>
      </c>
      <c r="C361" s="5" t="s">
        <v>3466</v>
      </c>
      <c r="D361" s="5" t="s">
        <v>3467</v>
      </c>
      <c r="E361" s="9" t="s">
        <v>13933</v>
      </c>
    </row>
    <row r="362">
      <c r="A362" s="7">
        <v>4.2</v>
      </c>
      <c r="B362" s="8">
        <v>22636.0</v>
      </c>
      <c r="C362" s="5" t="s">
        <v>3476</v>
      </c>
      <c r="D362" s="5" t="s">
        <v>3477</v>
      </c>
      <c r="E362" s="9" t="s">
        <v>13933</v>
      </c>
    </row>
    <row r="363">
      <c r="A363" s="7">
        <v>4.1</v>
      </c>
      <c r="B363" s="8">
        <v>22318.0</v>
      </c>
      <c r="C363" s="5" t="s">
        <v>3487</v>
      </c>
      <c r="D363" s="5" t="s">
        <v>3488</v>
      </c>
      <c r="E363" s="9" t="s">
        <v>13933</v>
      </c>
    </row>
    <row r="364">
      <c r="A364" s="7">
        <v>4.4</v>
      </c>
      <c r="B364" s="8">
        <v>67259.0</v>
      </c>
      <c r="C364" s="5" t="s">
        <v>3307</v>
      </c>
      <c r="D364" s="5" t="s">
        <v>3308</v>
      </c>
      <c r="E364" s="9" t="s">
        <v>13933</v>
      </c>
    </row>
    <row r="365">
      <c r="A365" s="7">
        <v>4.1</v>
      </c>
      <c r="B365" s="8">
        <v>18998.0</v>
      </c>
      <c r="C365" s="5" t="s">
        <v>3504</v>
      </c>
      <c r="D365" s="5" t="s">
        <v>3505</v>
      </c>
      <c r="E365" s="9" t="s">
        <v>13933</v>
      </c>
    </row>
    <row r="366">
      <c r="A366" s="7">
        <v>4.2</v>
      </c>
      <c r="B366" s="8">
        <v>13937.0</v>
      </c>
      <c r="C366" s="5" t="s">
        <v>3224</v>
      </c>
      <c r="D366" s="5" t="s">
        <v>3225</v>
      </c>
      <c r="E366" s="9" t="s">
        <v>13933</v>
      </c>
    </row>
    <row r="367">
      <c r="A367" s="7">
        <v>4.2</v>
      </c>
      <c r="B367" s="8">
        <v>29471.0</v>
      </c>
      <c r="C367" s="5" t="s">
        <v>3518</v>
      </c>
      <c r="D367" s="5" t="s">
        <v>3519</v>
      </c>
      <c r="E367" s="9" t="s">
        <v>13933</v>
      </c>
    </row>
    <row r="368">
      <c r="A368" s="7">
        <v>4.1</v>
      </c>
      <c r="B368" s="8">
        <v>22318.0</v>
      </c>
      <c r="C368" s="5" t="s">
        <v>3487</v>
      </c>
      <c r="D368" s="5" t="s">
        <v>3488</v>
      </c>
      <c r="E368" s="9" t="s">
        <v>13933</v>
      </c>
    </row>
    <row r="369">
      <c r="A369" s="7">
        <v>4.0</v>
      </c>
      <c r="B369" s="8">
        <v>21350.0</v>
      </c>
      <c r="C369" s="5" t="s">
        <v>3535</v>
      </c>
      <c r="D369" s="5" t="s">
        <v>3536</v>
      </c>
      <c r="E369" s="9" t="s">
        <v>13933</v>
      </c>
    </row>
    <row r="370">
      <c r="A370" s="7">
        <v>4.2</v>
      </c>
      <c r="B370" s="8">
        <v>13937.0</v>
      </c>
      <c r="C370" s="5" t="s">
        <v>3224</v>
      </c>
      <c r="D370" s="5" t="s">
        <v>3225</v>
      </c>
      <c r="E370" s="9" t="s">
        <v>13933</v>
      </c>
    </row>
    <row r="371">
      <c r="A371" s="7">
        <v>4.2</v>
      </c>
      <c r="B371" s="8">
        <v>24270.0</v>
      </c>
      <c r="C371" s="5" t="s">
        <v>25</v>
      </c>
      <c r="D371" s="5" t="s">
        <v>929</v>
      </c>
      <c r="E371" s="9" t="s">
        <v>13933</v>
      </c>
    </row>
    <row r="372">
      <c r="A372" s="7">
        <v>4.1</v>
      </c>
      <c r="B372" s="5" t="s">
        <v>3547</v>
      </c>
      <c r="C372" s="5" t="s">
        <v>3552</v>
      </c>
      <c r="D372" s="5" t="s">
        <v>3553</v>
      </c>
      <c r="E372" s="9" t="s">
        <v>13933</v>
      </c>
    </row>
    <row r="373">
      <c r="A373" s="7">
        <v>4.1</v>
      </c>
      <c r="B373" s="5" t="s">
        <v>3547</v>
      </c>
      <c r="C373" s="5" t="s">
        <v>3552</v>
      </c>
      <c r="D373" s="5" t="s">
        <v>3553</v>
      </c>
      <c r="E373" s="9" t="s">
        <v>13933</v>
      </c>
    </row>
    <row r="374">
      <c r="A374" s="7">
        <v>4.2</v>
      </c>
      <c r="B374" s="8">
        <v>13937.0</v>
      </c>
      <c r="C374" s="5" t="s">
        <v>3224</v>
      </c>
      <c r="D374" s="5" t="s">
        <v>3225</v>
      </c>
      <c r="E374" s="9" t="s">
        <v>13933</v>
      </c>
    </row>
    <row r="375">
      <c r="A375" s="7">
        <v>4.0</v>
      </c>
      <c r="B375" s="8">
        <v>12796.0</v>
      </c>
      <c r="C375" s="5" t="s">
        <v>3385</v>
      </c>
      <c r="D375" s="5" t="s">
        <v>3386</v>
      </c>
      <c r="E375" s="9" t="s">
        <v>13933</v>
      </c>
    </row>
    <row r="376">
      <c r="A376" s="7">
        <v>4.3</v>
      </c>
      <c r="B376" s="8">
        <v>14185.0</v>
      </c>
      <c r="C376" s="5" t="s">
        <v>2246</v>
      </c>
      <c r="D376" s="5" t="s">
        <v>3574</v>
      </c>
      <c r="E376" s="9" t="s">
        <v>13933</v>
      </c>
    </row>
    <row r="377">
      <c r="A377" s="7">
        <v>4.3</v>
      </c>
      <c r="B377" s="8">
        <v>17159.0</v>
      </c>
      <c r="C377" s="5" t="s">
        <v>3583</v>
      </c>
      <c r="D377" s="5" t="s">
        <v>3584</v>
      </c>
      <c r="E377" s="9" t="s">
        <v>13933</v>
      </c>
    </row>
    <row r="378">
      <c r="A378" s="7">
        <v>4.1</v>
      </c>
      <c r="B378" s="8">
        <v>5179.0</v>
      </c>
      <c r="C378" s="5" t="s">
        <v>3595</v>
      </c>
      <c r="D378" s="5" t="s">
        <v>3596</v>
      </c>
      <c r="E378" s="9" t="s">
        <v>13933</v>
      </c>
    </row>
    <row r="379">
      <c r="A379" s="7">
        <v>4.0</v>
      </c>
      <c r="B379" s="8">
        <v>43993.0</v>
      </c>
      <c r="C379" s="5" t="s">
        <v>37</v>
      </c>
      <c r="D379" s="5" t="s">
        <v>38</v>
      </c>
      <c r="E379" s="9" t="s">
        <v>13933</v>
      </c>
    </row>
    <row r="380">
      <c r="A380" s="7">
        <v>4.1</v>
      </c>
      <c r="B380" s="8">
        <v>19252.0</v>
      </c>
      <c r="C380" s="5" t="s">
        <v>3608</v>
      </c>
      <c r="D380" s="5" t="s">
        <v>3609</v>
      </c>
      <c r="E380" s="9" t="s">
        <v>13933</v>
      </c>
    </row>
    <row r="381">
      <c r="A381" s="7">
        <v>3.9</v>
      </c>
      <c r="B381" s="8">
        <v>7928.0</v>
      </c>
      <c r="C381" s="5" t="s">
        <v>48</v>
      </c>
      <c r="D381" s="5" t="s">
        <v>3613</v>
      </c>
      <c r="E381" s="9" t="s">
        <v>13934</v>
      </c>
    </row>
    <row r="382">
      <c r="A382" s="7">
        <v>4.2</v>
      </c>
      <c r="B382" s="8">
        <v>13937.0</v>
      </c>
      <c r="C382" s="5" t="s">
        <v>3224</v>
      </c>
      <c r="D382" s="5" t="s">
        <v>3225</v>
      </c>
      <c r="E382" s="9" t="s">
        <v>13933</v>
      </c>
    </row>
    <row r="383">
      <c r="A383" s="7">
        <v>4.0</v>
      </c>
      <c r="B383" s="8">
        <v>12796.0</v>
      </c>
      <c r="C383" s="5" t="s">
        <v>3385</v>
      </c>
      <c r="D383" s="5" t="s">
        <v>3386</v>
      </c>
      <c r="E383" s="9" t="s">
        <v>13933</v>
      </c>
    </row>
    <row r="384">
      <c r="A384" s="7">
        <v>4.4</v>
      </c>
      <c r="B384" s="8">
        <v>1680.0</v>
      </c>
      <c r="C384" s="5" t="s">
        <v>3630</v>
      </c>
      <c r="D384" s="5" t="s">
        <v>3631</v>
      </c>
      <c r="E384" s="9" t="s">
        <v>13933</v>
      </c>
    </row>
    <row r="385">
      <c r="A385" s="7">
        <v>4.2</v>
      </c>
      <c r="B385" s="8">
        <v>13246.0</v>
      </c>
      <c r="C385" s="5" t="s">
        <v>3640</v>
      </c>
      <c r="D385" s="5" t="s">
        <v>3641</v>
      </c>
      <c r="E385" s="9" t="s">
        <v>13933</v>
      </c>
    </row>
    <row r="386">
      <c r="A386" s="7">
        <v>3.8</v>
      </c>
      <c r="B386" s="8">
        <v>14648.0</v>
      </c>
      <c r="C386" s="5" t="s">
        <v>3652</v>
      </c>
      <c r="D386" s="5" t="s">
        <v>3653</v>
      </c>
      <c r="E386" s="9" t="s">
        <v>13934</v>
      </c>
    </row>
    <row r="387">
      <c r="A387" s="7">
        <v>4.3</v>
      </c>
      <c r="B387" s="8">
        <v>27696.0</v>
      </c>
      <c r="C387" s="5" t="s">
        <v>3235</v>
      </c>
      <c r="D387" s="5" t="s">
        <v>3236</v>
      </c>
      <c r="E387" s="9" t="s">
        <v>13933</v>
      </c>
    </row>
    <row r="388">
      <c r="A388" s="7">
        <v>4.2</v>
      </c>
      <c r="B388" s="8">
        <v>32916.0</v>
      </c>
      <c r="C388" s="5" t="s">
        <v>3666</v>
      </c>
      <c r="D388" s="5" t="s">
        <v>3667</v>
      </c>
      <c r="E388" s="9" t="s">
        <v>13933</v>
      </c>
    </row>
    <row r="389">
      <c r="A389" s="7">
        <v>3.9</v>
      </c>
      <c r="B389" s="8">
        <v>25824.0</v>
      </c>
      <c r="C389" s="5" t="s">
        <v>3676</v>
      </c>
      <c r="D389" s="5" t="s">
        <v>3677</v>
      </c>
      <c r="E389" s="9" t="s">
        <v>13934</v>
      </c>
    </row>
    <row r="390">
      <c r="A390" s="7">
        <v>4.4</v>
      </c>
      <c r="B390" s="8">
        <v>7462.0</v>
      </c>
      <c r="C390" s="5" t="s">
        <v>3687</v>
      </c>
      <c r="D390" s="5" t="s">
        <v>3688</v>
      </c>
      <c r="E390" s="9" t="s">
        <v>13933</v>
      </c>
    </row>
    <row r="391">
      <c r="A391" s="7">
        <v>4.0</v>
      </c>
      <c r="B391" s="8">
        <v>37817.0</v>
      </c>
      <c r="C391" s="5" t="s">
        <v>3697</v>
      </c>
      <c r="D391" s="5" t="s">
        <v>3698</v>
      </c>
      <c r="E391" s="9" t="s">
        <v>13933</v>
      </c>
    </row>
    <row r="392">
      <c r="A392" s="7">
        <v>4.0</v>
      </c>
      <c r="B392" s="8">
        <v>30254.0</v>
      </c>
      <c r="C392" s="5" t="s">
        <v>3466</v>
      </c>
      <c r="D392" s="5" t="s">
        <v>3467</v>
      </c>
      <c r="E392" s="9" t="s">
        <v>13933</v>
      </c>
    </row>
    <row r="393">
      <c r="A393" s="7">
        <v>3.8</v>
      </c>
      <c r="B393" s="8">
        <v>17831.0</v>
      </c>
      <c r="C393" s="5" t="s">
        <v>3246</v>
      </c>
      <c r="D393" s="5" t="s">
        <v>3247</v>
      </c>
      <c r="E393" s="9" t="s">
        <v>13934</v>
      </c>
    </row>
    <row r="394">
      <c r="A394" s="7">
        <v>4.2</v>
      </c>
      <c r="B394" s="8">
        <v>94364.0</v>
      </c>
      <c r="C394" s="5" t="s">
        <v>60</v>
      </c>
      <c r="D394" s="5" t="s">
        <v>61</v>
      </c>
      <c r="E394" s="9" t="s">
        <v>13933</v>
      </c>
    </row>
    <row r="395">
      <c r="A395" s="7">
        <v>4.2</v>
      </c>
      <c r="B395" s="8">
        <v>16905.0</v>
      </c>
      <c r="C395" s="5" t="s">
        <v>71</v>
      </c>
      <c r="D395" s="5" t="s">
        <v>72</v>
      </c>
      <c r="E395" s="9" t="s">
        <v>13933</v>
      </c>
    </row>
    <row r="396">
      <c r="A396" s="7">
        <v>4.4</v>
      </c>
      <c r="B396" s="8">
        <v>20311.0</v>
      </c>
      <c r="C396" s="5" t="s">
        <v>3721</v>
      </c>
      <c r="D396" s="5" t="s">
        <v>3722</v>
      </c>
      <c r="E396" s="9" t="s">
        <v>13933</v>
      </c>
    </row>
    <row r="397">
      <c r="A397" s="7">
        <v>4.2</v>
      </c>
      <c r="B397" s="8">
        <v>69622.0</v>
      </c>
      <c r="C397" s="5" t="s">
        <v>3731</v>
      </c>
      <c r="D397" s="5" t="s">
        <v>3732</v>
      </c>
      <c r="E397" s="9" t="s">
        <v>13933</v>
      </c>
    </row>
    <row r="398">
      <c r="A398" s="7">
        <v>4.0</v>
      </c>
      <c r="B398" s="8">
        <v>3382.0</v>
      </c>
      <c r="C398" s="5" t="s">
        <v>3742</v>
      </c>
      <c r="D398" s="5" t="s">
        <v>3743</v>
      </c>
      <c r="E398" s="9" t="s">
        <v>13933</v>
      </c>
    </row>
    <row r="399">
      <c r="A399" s="7">
        <v>4.3</v>
      </c>
      <c r="B399" s="5" t="s">
        <v>3748</v>
      </c>
      <c r="C399" s="5" t="s">
        <v>3753</v>
      </c>
      <c r="D399" s="5" t="s">
        <v>3754</v>
      </c>
      <c r="E399" s="9" t="s">
        <v>13933</v>
      </c>
    </row>
    <row r="400">
      <c r="A400" s="7">
        <v>4.1</v>
      </c>
      <c r="B400" s="8">
        <v>8599.0</v>
      </c>
      <c r="C400" s="5" t="s">
        <v>3764</v>
      </c>
      <c r="D400" s="5" t="s">
        <v>3765</v>
      </c>
      <c r="E400" s="9" t="s">
        <v>13933</v>
      </c>
    </row>
    <row r="401">
      <c r="A401" s="7">
        <v>4.1</v>
      </c>
      <c r="B401" s="8">
        <v>18998.0</v>
      </c>
      <c r="C401" s="5" t="s">
        <v>3504</v>
      </c>
      <c r="D401" s="5" t="s">
        <v>3505</v>
      </c>
      <c r="E401" s="9" t="s">
        <v>13933</v>
      </c>
    </row>
    <row r="402">
      <c r="A402" s="7">
        <v>4.1</v>
      </c>
      <c r="B402" s="5" t="s">
        <v>3402</v>
      </c>
      <c r="C402" s="5" t="s">
        <v>3407</v>
      </c>
      <c r="D402" s="5" t="s">
        <v>3408</v>
      </c>
      <c r="E402" s="9" t="s">
        <v>13933</v>
      </c>
    </row>
    <row r="403">
      <c r="A403" s="7">
        <v>4.1</v>
      </c>
      <c r="B403" s="8">
        <v>19252.0</v>
      </c>
      <c r="C403" s="5" t="s">
        <v>3608</v>
      </c>
      <c r="D403" s="5" t="s">
        <v>3609</v>
      </c>
      <c r="E403" s="9" t="s">
        <v>13933</v>
      </c>
    </row>
    <row r="404">
      <c r="A404" s="7">
        <v>4.4</v>
      </c>
      <c r="B404" s="7">
        <v>73.0</v>
      </c>
      <c r="C404" s="5" t="s">
        <v>3789</v>
      </c>
      <c r="D404" s="5" t="s">
        <v>3790</v>
      </c>
      <c r="E404" s="9" t="s">
        <v>13933</v>
      </c>
    </row>
    <row r="405">
      <c r="A405" s="7">
        <v>3.9</v>
      </c>
      <c r="B405" s="8">
        <v>24870.0</v>
      </c>
      <c r="C405" s="5" t="s">
        <v>3796</v>
      </c>
      <c r="D405" s="5" t="s">
        <v>3797</v>
      </c>
      <c r="E405" s="9" t="s">
        <v>13934</v>
      </c>
    </row>
    <row r="406">
      <c r="A406" s="7">
        <v>4.3</v>
      </c>
      <c r="B406" s="8">
        <v>42641.0</v>
      </c>
      <c r="C406" s="5" t="s">
        <v>3807</v>
      </c>
      <c r="D406" s="5" t="s">
        <v>3808</v>
      </c>
      <c r="E406" s="9" t="s">
        <v>13933</v>
      </c>
    </row>
    <row r="407">
      <c r="A407" s="7">
        <v>4.0</v>
      </c>
      <c r="B407" s="8">
        <v>4390.0</v>
      </c>
      <c r="C407" s="5" t="s">
        <v>3818</v>
      </c>
      <c r="D407" s="5" t="s">
        <v>3819</v>
      </c>
      <c r="E407" s="9" t="s">
        <v>13933</v>
      </c>
    </row>
    <row r="408">
      <c r="A408" s="7">
        <v>4.3</v>
      </c>
      <c r="B408" s="8">
        <v>17415.0</v>
      </c>
      <c r="C408" s="5" t="s">
        <v>3282</v>
      </c>
      <c r="D408" s="5" t="s">
        <v>3283</v>
      </c>
      <c r="E408" s="9" t="s">
        <v>13933</v>
      </c>
    </row>
    <row r="409">
      <c r="A409" s="7">
        <v>4.0</v>
      </c>
      <c r="B409" s="8">
        <v>1396.0</v>
      </c>
      <c r="C409" s="5" t="s">
        <v>3834</v>
      </c>
      <c r="D409" s="5" t="s">
        <v>3835</v>
      </c>
      <c r="E409" s="9" t="s">
        <v>13933</v>
      </c>
    </row>
    <row r="410">
      <c r="A410" s="7">
        <v>3.6</v>
      </c>
      <c r="B410" s="8">
        <v>18202.0</v>
      </c>
      <c r="C410" s="5" t="s">
        <v>3844</v>
      </c>
      <c r="D410" s="5" t="s">
        <v>3845</v>
      </c>
      <c r="E410" s="9" t="s">
        <v>13934</v>
      </c>
    </row>
    <row r="411">
      <c r="A411" s="7">
        <v>4.1</v>
      </c>
      <c r="B411" s="8">
        <v>18998.0</v>
      </c>
      <c r="C411" s="5" t="s">
        <v>3504</v>
      </c>
      <c r="D411" s="5" t="s">
        <v>3505</v>
      </c>
      <c r="E411" s="9" t="s">
        <v>13933</v>
      </c>
    </row>
    <row r="412">
      <c r="A412" s="7">
        <v>4.2</v>
      </c>
      <c r="B412" s="8">
        <v>11029.0</v>
      </c>
      <c r="C412" s="5" t="s">
        <v>3859</v>
      </c>
      <c r="D412" s="5" t="s">
        <v>3860</v>
      </c>
      <c r="E412" s="9" t="s">
        <v>13933</v>
      </c>
    </row>
    <row r="413">
      <c r="A413" s="7">
        <v>4.1</v>
      </c>
      <c r="B413" s="8">
        <v>22318.0</v>
      </c>
      <c r="C413" s="5" t="s">
        <v>3487</v>
      </c>
      <c r="D413" s="5" t="s">
        <v>3488</v>
      </c>
      <c r="E413" s="9" t="s">
        <v>13933</v>
      </c>
    </row>
    <row r="414">
      <c r="A414" s="7">
        <v>4.1</v>
      </c>
      <c r="B414" s="8">
        <v>1786.0</v>
      </c>
      <c r="C414" s="5" t="s">
        <v>3871</v>
      </c>
      <c r="D414" s="5" t="s">
        <v>3872</v>
      </c>
      <c r="E414" s="9" t="s">
        <v>13933</v>
      </c>
    </row>
    <row r="415">
      <c r="A415" s="7">
        <v>4.0</v>
      </c>
      <c r="B415" s="8">
        <v>7222.0</v>
      </c>
      <c r="C415" s="5" t="s">
        <v>3881</v>
      </c>
      <c r="D415" s="5" t="s">
        <v>3882</v>
      </c>
      <c r="E415" s="9" t="s">
        <v>13933</v>
      </c>
    </row>
    <row r="416">
      <c r="A416" s="7">
        <v>4.0</v>
      </c>
      <c r="B416" s="5" t="s">
        <v>3325</v>
      </c>
      <c r="C416" s="5" t="s">
        <v>3330</v>
      </c>
      <c r="D416" s="5" t="s">
        <v>3331</v>
      </c>
      <c r="E416" s="9" t="s">
        <v>13933</v>
      </c>
    </row>
    <row r="417">
      <c r="A417" s="7">
        <v>3.5</v>
      </c>
      <c r="B417" s="8">
        <v>83996.0</v>
      </c>
      <c r="C417" s="5" t="s">
        <v>3895</v>
      </c>
      <c r="D417" s="5" t="s">
        <v>3896</v>
      </c>
      <c r="E417" s="9" t="s">
        <v>13934</v>
      </c>
    </row>
    <row r="418">
      <c r="A418" s="7">
        <v>4.3</v>
      </c>
      <c r="B418" s="5" t="s">
        <v>3748</v>
      </c>
      <c r="C418" s="5" t="s">
        <v>3753</v>
      </c>
      <c r="D418" s="5" t="s">
        <v>3754</v>
      </c>
      <c r="E418" s="9" t="s">
        <v>13933</v>
      </c>
    </row>
    <row r="419">
      <c r="A419" s="7">
        <v>4.1</v>
      </c>
      <c r="B419" s="8">
        <v>18678.0</v>
      </c>
      <c r="C419" s="5" t="s">
        <v>3909</v>
      </c>
      <c r="D419" s="5" t="s">
        <v>3910</v>
      </c>
      <c r="E419" s="9" t="s">
        <v>13933</v>
      </c>
    </row>
    <row r="420">
      <c r="A420" s="7">
        <v>4.1</v>
      </c>
      <c r="B420" s="8">
        <v>15189.0</v>
      </c>
      <c r="C420" s="5" t="s">
        <v>95</v>
      </c>
      <c r="D420" s="5" t="s">
        <v>96</v>
      </c>
      <c r="E420" s="9" t="s">
        <v>13933</v>
      </c>
    </row>
    <row r="421">
      <c r="A421" s="7">
        <v>4.1</v>
      </c>
      <c r="B421" s="8">
        <v>18998.0</v>
      </c>
      <c r="C421" s="5" t="s">
        <v>3504</v>
      </c>
      <c r="D421" s="5" t="s">
        <v>3505</v>
      </c>
      <c r="E421" s="9" t="s">
        <v>13933</v>
      </c>
    </row>
    <row r="422">
      <c r="A422" s="7">
        <v>4.1</v>
      </c>
      <c r="B422" s="8">
        <v>48449.0</v>
      </c>
      <c r="C422" s="5" t="s">
        <v>3924</v>
      </c>
      <c r="D422" s="5" t="s">
        <v>3925</v>
      </c>
      <c r="E422" s="9" t="s">
        <v>13933</v>
      </c>
    </row>
    <row r="423">
      <c r="A423" s="7">
        <v>3.8</v>
      </c>
      <c r="B423" s="8">
        <v>17831.0</v>
      </c>
      <c r="C423" s="5" t="s">
        <v>3246</v>
      </c>
      <c r="D423" s="5" t="s">
        <v>3247</v>
      </c>
      <c r="E423" s="9" t="s">
        <v>13934</v>
      </c>
    </row>
    <row r="424">
      <c r="A424" s="7">
        <v>4.3</v>
      </c>
      <c r="B424" s="8">
        <v>30411.0</v>
      </c>
      <c r="C424" s="5" t="s">
        <v>107</v>
      </c>
      <c r="D424" s="5" t="s">
        <v>108</v>
      </c>
      <c r="E424" s="9" t="s">
        <v>13933</v>
      </c>
    </row>
    <row r="425">
      <c r="A425" s="7">
        <v>4.0</v>
      </c>
      <c r="B425" s="8">
        <v>43994.0</v>
      </c>
      <c r="C425" s="5" t="s">
        <v>37</v>
      </c>
      <c r="D425" s="5" t="s">
        <v>38</v>
      </c>
      <c r="E425" s="9" t="s">
        <v>13933</v>
      </c>
    </row>
    <row r="426">
      <c r="A426" s="7">
        <v>4.2</v>
      </c>
      <c r="B426" s="8">
        <v>1315.0</v>
      </c>
      <c r="C426" s="5" t="s">
        <v>3942</v>
      </c>
      <c r="D426" s="5" t="s">
        <v>3943</v>
      </c>
      <c r="E426" s="9" t="s">
        <v>13933</v>
      </c>
    </row>
    <row r="427">
      <c r="A427" s="7">
        <v>4.1</v>
      </c>
      <c r="B427" s="8">
        <v>18998.0</v>
      </c>
      <c r="C427" s="5" t="s">
        <v>3504</v>
      </c>
      <c r="D427" s="5" t="s">
        <v>3505</v>
      </c>
      <c r="E427" s="9" t="s">
        <v>13933</v>
      </c>
    </row>
    <row r="428">
      <c r="A428" s="7">
        <v>4.1</v>
      </c>
      <c r="B428" s="8">
        <v>5999.0</v>
      </c>
      <c r="C428" s="5" t="s">
        <v>3955</v>
      </c>
      <c r="D428" s="5" t="s">
        <v>3956</v>
      </c>
      <c r="E428" s="9" t="s">
        <v>13933</v>
      </c>
    </row>
    <row r="429">
      <c r="A429" s="7">
        <v>4.1</v>
      </c>
      <c r="B429" s="8">
        <v>50772.0</v>
      </c>
      <c r="C429" s="5" t="s">
        <v>3965</v>
      </c>
      <c r="D429" s="5" t="s">
        <v>3966</v>
      </c>
      <c r="E429" s="9" t="s">
        <v>13933</v>
      </c>
    </row>
    <row r="430">
      <c r="A430" s="7">
        <v>4.3</v>
      </c>
      <c r="B430" s="8">
        <v>13391.0</v>
      </c>
      <c r="C430" s="5" t="s">
        <v>136</v>
      </c>
      <c r="D430" s="5" t="s">
        <v>137</v>
      </c>
      <c r="E430" s="9" t="s">
        <v>13933</v>
      </c>
    </row>
    <row r="431">
      <c r="A431" s="7">
        <v>3.9</v>
      </c>
      <c r="B431" s="8">
        <v>25824.0</v>
      </c>
      <c r="C431" s="5" t="s">
        <v>3676</v>
      </c>
      <c r="D431" s="5" t="s">
        <v>3677</v>
      </c>
      <c r="E431" s="9" t="s">
        <v>13934</v>
      </c>
    </row>
    <row r="432">
      <c r="A432" s="7">
        <v>4.0</v>
      </c>
      <c r="B432" s="8">
        <v>14404.0</v>
      </c>
      <c r="C432" s="5" t="s">
        <v>3981</v>
      </c>
      <c r="D432" s="5" t="s">
        <v>3982</v>
      </c>
      <c r="E432" s="9" t="s">
        <v>13933</v>
      </c>
    </row>
    <row r="433">
      <c r="A433" s="7">
        <v>4.5</v>
      </c>
      <c r="B433" s="8">
        <v>11339.0</v>
      </c>
      <c r="C433" s="5" t="s">
        <v>3992</v>
      </c>
      <c r="D433" s="5" t="s">
        <v>3993</v>
      </c>
      <c r="E433" s="9" t="s">
        <v>13933</v>
      </c>
    </row>
    <row r="434">
      <c r="A434" s="7">
        <v>4.0</v>
      </c>
      <c r="B434" s="8">
        <v>3626.0</v>
      </c>
      <c r="C434" s="5" t="s">
        <v>4002</v>
      </c>
      <c r="D434" s="5" t="s">
        <v>4003</v>
      </c>
      <c r="E434" s="9" t="s">
        <v>13933</v>
      </c>
    </row>
    <row r="435">
      <c r="A435" s="7">
        <v>4.0</v>
      </c>
      <c r="B435" s="8">
        <v>32625.0</v>
      </c>
      <c r="C435" s="5" t="s">
        <v>4012</v>
      </c>
      <c r="D435" s="5" t="s">
        <v>4013</v>
      </c>
      <c r="E435" s="9" t="s">
        <v>13933</v>
      </c>
    </row>
    <row r="436">
      <c r="A436" s="7">
        <v>4.1</v>
      </c>
      <c r="B436" s="8">
        <v>19252.0</v>
      </c>
      <c r="C436" s="5" t="s">
        <v>3608</v>
      </c>
      <c r="D436" s="5" t="s">
        <v>3609</v>
      </c>
      <c r="E436" s="9" t="s">
        <v>13933</v>
      </c>
    </row>
    <row r="437">
      <c r="A437" s="7">
        <v>4.1</v>
      </c>
      <c r="B437" s="8">
        <v>19252.0</v>
      </c>
      <c r="C437" s="5" t="s">
        <v>3608</v>
      </c>
      <c r="D437" s="5" t="s">
        <v>3609</v>
      </c>
      <c r="E437" s="9" t="s">
        <v>13933</v>
      </c>
    </row>
    <row r="438">
      <c r="A438" s="7">
        <v>3.9</v>
      </c>
      <c r="B438" s="8">
        <v>25824.0</v>
      </c>
      <c r="C438" s="5" t="s">
        <v>3676</v>
      </c>
      <c r="D438" s="5" t="s">
        <v>3677</v>
      </c>
      <c r="E438" s="9" t="s">
        <v>13934</v>
      </c>
    </row>
    <row r="439">
      <c r="A439" s="7">
        <v>4.1</v>
      </c>
      <c r="B439" s="5" t="s">
        <v>4031</v>
      </c>
      <c r="C439" s="5" t="s">
        <v>4036</v>
      </c>
      <c r="D439" s="5" t="s">
        <v>4037</v>
      </c>
      <c r="E439" s="9" t="s">
        <v>13933</v>
      </c>
    </row>
    <row r="440">
      <c r="A440" s="7">
        <v>4.1</v>
      </c>
      <c r="B440" s="8">
        <v>16685.0</v>
      </c>
      <c r="C440" s="5" t="s">
        <v>4047</v>
      </c>
      <c r="D440" s="5" t="s">
        <v>4048</v>
      </c>
      <c r="E440" s="9" t="s">
        <v>13933</v>
      </c>
    </row>
    <row r="441">
      <c r="A441" s="7">
        <v>4.0</v>
      </c>
      <c r="B441" s="8">
        <v>30907.0</v>
      </c>
      <c r="C441" s="5" t="s">
        <v>4058</v>
      </c>
      <c r="D441" s="5" t="s">
        <v>4059</v>
      </c>
      <c r="E441" s="9" t="s">
        <v>13933</v>
      </c>
    </row>
    <row r="442">
      <c r="A442" s="7">
        <v>4.3</v>
      </c>
      <c r="B442" s="5" t="s">
        <v>3254</v>
      </c>
      <c r="C442" s="5" t="s">
        <v>3259</v>
      </c>
      <c r="D442" s="5" t="s">
        <v>3260</v>
      </c>
      <c r="E442" s="9" t="s">
        <v>13933</v>
      </c>
    </row>
    <row r="443">
      <c r="A443" s="7">
        <v>4.0</v>
      </c>
      <c r="B443" s="5" t="s">
        <v>3325</v>
      </c>
      <c r="C443" s="5" t="s">
        <v>3330</v>
      </c>
      <c r="D443" s="5" t="s">
        <v>3331</v>
      </c>
      <c r="E443" s="9" t="s">
        <v>13933</v>
      </c>
    </row>
    <row r="444">
      <c r="A444" s="7">
        <v>4.1</v>
      </c>
      <c r="B444" s="8">
        <v>19252.0</v>
      </c>
      <c r="C444" s="5" t="s">
        <v>3608</v>
      </c>
      <c r="D444" s="5" t="s">
        <v>3609</v>
      </c>
      <c r="E444" s="9" t="s">
        <v>13933</v>
      </c>
    </row>
    <row r="445">
      <c r="A445" s="7">
        <v>4.2</v>
      </c>
      <c r="B445" s="8">
        <v>94364.0</v>
      </c>
      <c r="C445" s="5" t="s">
        <v>60</v>
      </c>
      <c r="D445" s="5" t="s">
        <v>61</v>
      </c>
      <c r="E445" s="9" t="s">
        <v>13933</v>
      </c>
    </row>
    <row r="446">
      <c r="A446" s="7">
        <v>4.0</v>
      </c>
      <c r="B446" s="8">
        <v>7222.0</v>
      </c>
      <c r="C446" s="5" t="s">
        <v>3881</v>
      </c>
      <c r="D446" s="5" t="s">
        <v>3882</v>
      </c>
      <c r="E446" s="9" t="s">
        <v>13933</v>
      </c>
    </row>
    <row r="447">
      <c r="A447" s="7">
        <v>4.1</v>
      </c>
      <c r="B447" s="8">
        <v>18998.0</v>
      </c>
      <c r="C447" s="5" t="s">
        <v>3504</v>
      </c>
      <c r="D447" s="5" t="s">
        <v>3505</v>
      </c>
      <c r="E447" s="9" t="s">
        <v>13933</v>
      </c>
    </row>
    <row r="448">
      <c r="A448" s="7">
        <v>4.2</v>
      </c>
      <c r="B448" s="8">
        <v>32916.0</v>
      </c>
      <c r="C448" s="5" t="s">
        <v>3666</v>
      </c>
      <c r="D448" s="5" t="s">
        <v>3667</v>
      </c>
      <c r="E448" s="9" t="s">
        <v>13933</v>
      </c>
    </row>
    <row r="449">
      <c r="A449" s="7">
        <v>4.6</v>
      </c>
      <c r="B449" s="8">
        <v>26603.0</v>
      </c>
      <c r="C449" s="5" t="s">
        <v>4101</v>
      </c>
      <c r="D449" s="5" t="s">
        <v>4102</v>
      </c>
      <c r="E449" s="9" t="s">
        <v>13933</v>
      </c>
    </row>
    <row r="450">
      <c r="A450" s="7">
        <v>4.0</v>
      </c>
      <c r="B450" s="8">
        <v>67950.0</v>
      </c>
      <c r="C450" s="5" t="s">
        <v>4111</v>
      </c>
      <c r="D450" s="5" t="s">
        <v>4112</v>
      </c>
      <c r="E450" s="9" t="s">
        <v>13933</v>
      </c>
    </row>
    <row r="451">
      <c r="A451" s="7">
        <v>4.0</v>
      </c>
      <c r="B451" s="5" t="s">
        <v>3325</v>
      </c>
      <c r="C451" s="5" t="s">
        <v>3330</v>
      </c>
      <c r="D451" s="5" t="s">
        <v>3331</v>
      </c>
      <c r="E451" s="9" t="s">
        <v>13933</v>
      </c>
    </row>
    <row r="452">
      <c r="A452" s="7">
        <v>4.3</v>
      </c>
      <c r="B452" s="8">
        <v>9499.0</v>
      </c>
      <c r="C452" s="5" t="s">
        <v>4124</v>
      </c>
      <c r="D452" s="5" t="s">
        <v>4125</v>
      </c>
      <c r="E452" s="9" t="s">
        <v>13933</v>
      </c>
    </row>
    <row r="453">
      <c r="A453" s="7">
        <v>4.3</v>
      </c>
      <c r="B453" s="8">
        <v>1777.0</v>
      </c>
      <c r="C453" s="5" t="s">
        <v>4134</v>
      </c>
      <c r="D453" s="5" t="s">
        <v>4135</v>
      </c>
      <c r="E453" s="9" t="s">
        <v>13933</v>
      </c>
    </row>
    <row r="454">
      <c r="A454" s="7">
        <v>4.2</v>
      </c>
      <c r="B454" s="8">
        <v>58506.0</v>
      </c>
      <c r="C454" s="5" t="s">
        <v>4145</v>
      </c>
      <c r="D454" s="5" t="s">
        <v>4146</v>
      </c>
      <c r="E454" s="9" t="s">
        <v>13933</v>
      </c>
    </row>
    <row r="455">
      <c r="A455" s="7">
        <v>4.0</v>
      </c>
      <c r="B455" s="8">
        <v>21350.0</v>
      </c>
      <c r="C455" s="5" t="s">
        <v>3535</v>
      </c>
      <c r="D455" s="5" t="s">
        <v>3536</v>
      </c>
      <c r="E455" s="9" t="s">
        <v>13933</v>
      </c>
    </row>
    <row r="456">
      <c r="A456" s="7">
        <v>4.2</v>
      </c>
      <c r="B456" s="8">
        <v>2263.0</v>
      </c>
      <c r="C456" s="5" t="s">
        <v>168</v>
      </c>
      <c r="D456" s="5" t="s">
        <v>169</v>
      </c>
      <c r="E456" s="9" t="s">
        <v>13933</v>
      </c>
    </row>
    <row r="457">
      <c r="A457" s="7">
        <v>4.0</v>
      </c>
      <c r="B457" s="8">
        <v>9378.0</v>
      </c>
      <c r="C457" s="5" t="s">
        <v>4162</v>
      </c>
      <c r="D457" s="5" t="s">
        <v>4163</v>
      </c>
      <c r="E457" s="9" t="s">
        <v>13933</v>
      </c>
    </row>
    <row r="458">
      <c r="A458" s="7">
        <v>4.1</v>
      </c>
      <c r="B458" s="8">
        <v>4768.0</v>
      </c>
      <c r="C458" s="5" t="s">
        <v>178</v>
      </c>
      <c r="D458" s="5" t="s">
        <v>179</v>
      </c>
      <c r="E458" s="9" t="s">
        <v>13933</v>
      </c>
    </row>
    <row r="459">
      <c r="A459" s="7">
        <v>3.9</v>
      </c>
      <c r="B459" s="8">
        <v>21796.0</v>
      </c>
      <c r="C459" s="5" t="s">
        <v>3341</v>
      </c>
      <c r="D459" s="5" t="s">
        <v>3342</v>
      </c>
      <c r="E459" s="9" t="s">
        <v>13934</v>
      </c>
    </row>
    <row r="460">
      <c r="A460" s="7">
        <v>3.8</v>
      </c>
      <c r="B460" s="8">
        <v>17833.0</v>
      </c>
      <c r="C460" s="5" t="s">
        <v>3246</v>
      </c>
      <c r="D460" s="5" t="s">
        <v>3247</v>
      </c>
      <c r="E460" s="9" t="s">
        <v>13934</v>
      </c>
    </row>
    <row r="461">
      <c r="A461" s="7">
        <v>4.7</v>
      </c>
      <c r="B461" s="8">
        <v>7779.0</v>
      </c>
      <c r="C461" s="5" t="s">
        <v>4182</v>
      </c>
      <c r="D461" s="5" t="s">
        <v>4183</v>
      </c>
      <c r="E461" s="9" t="s">
        <v>13933</v>
      </c>
    </row>
    <row r="462">
      <c r="A462" s="7">
        <v>4.3</v>
      </c>
      <c r="B462" s="8">
        <v>17129.0</v>
      </c>
      <c r="C462" s="5" t="s">
        <v>4194</v>
      </c>
      <c r="D462" s="5" t="s">
        <v>4195</v>
      </c>
      <c r="E462" s="9" t="s">
        <v>13933</v>
      </c>
    </row>
    <row r="463">
      <c r="A463" s="7">
        <v>4.2</v>
      </c>
      <c r="B463" s="8">
        <v>4969.0</v>
      </c>
      <c r="C463" s="5" t="s">
        <v>4205</v>
      </c>
      <c r="D463" s="5" t="s">
        <v>4206</v>
      </c>
      <c r="E463" s="9" t="s">
        <v>13933</v>
      </c>
    </row>
    <row r="464">
      <c r="A464" s="7">
        <v>4.1</v>
      </c>
      <c r="B464" s="7">
        <v>154.0</v>
      </c>
      <c r="C464" s="5" t="s">
        <v>4215</v>
      </c>
      <c r="D464" s="5" t="s">
        <v>4216</v>
      </c>
      <c r="E464" s="9" t="s">
        <v>13933</v>
      </c>
    </row>
    <row r="465">
      <c r="A465" s="7">
        <v>3.3</v>
      </c>
      <c r="B465" s="8">
        <v>4415.0</v>
      </c>
      <c r="C465" s="5" t="s">
        <v>4225</v>
      </c>
      <c r="D465" s="5" t="s">
        <v>4226</v>
      </c>
      <c r="E465" s="9" t="s">
        <v>13934</v>
      </c>
    </row>
    <row r="466">
      <c r="A466" s="7">
        <v>4.4</v>
      </c>
      <c r="B466" s="8">
        <v>18757.0</v>
      </c>
      <c r="C466" s="5" t="s">
        <v>188</v>
      </c>
      <c r="D466" s="5" t="s">
        <v>4229</v>
      </c>
      <c r="E466" s="9" t="s">
        <v>13933</v>
      </c>
    </row>
    <row r="467">
      <c r="A467" s="7">
        <v>4.0</v>
      </c>
      <c r="B467" s="8">
        <v>21350.0</v>
      </c>
      <c r="C467" s="5" t="s">
        <v>3535</v>
      </c>
      <c r="D467" s="5" t="s">
        <v>3536</v>
      </c>
      <c r="E467" s="9" t="s">
        <v>13933</v>
      </c>
    </row>
    <row r="468">
      <c r="A468" s="7">
        <v>4.2</v>
      </c>
      <c r="B468" s="8">
        <v>31539.0</v>
      </c>
      <c r="C468" s="5" t="s">
        <v>4242</v>
      </c>
      <c r="D468" s="5" t="s">
        <v>4243</v>
      </c>
      <c r="E468" s="9" t="s">
        <v>13933</v>
      </c>
    </row>
    <row r="469">
      <c r="A469" s="7">
        <v>4.5</v>
      </c>
      <c r="B469" s="7">
        <v>815.0</v>
      </c>
      <c r="C469" s="5" t="s">
        <v>241</v>
      </c>
      <c r="D469" s="5" t="s">
        <v>242</v>
      </c>
      <c r="E469" s="9" t="s">
        <v>13933</v>
      </c>
    </row>
    <row r="470">
      <c r="A470" s="7">
        <v>4.6</v>
      </c>
      <c r="B470" s="8">
        <v>6129.0</v>
      </c>
      <c r="C470" s="5" t="s">
        <v>4254</v>
      </c>
      <c r="D470" s="5" t="s">
        <v>4255</v>
      </c>
      <c r="E470" s="9" t="s">
        <v>13933</v>
      </c>
    </row>
    <row r="471">
      <c r="A471" s="7">
        <v>4.2</v>
      </c>
      <c r="B471" s="7">
        <v>284.0</v>
      </c>
      <c r="C471" s="5" t="s">
        <v>3365</v>
      </c>
      <c r="D471" s="5" t="s">
        <v>3366</v>
      </c>
      <c r="E471" s="9" t="s">
        <v>13933</v>
      </c>
    </row>
    <row r="472">
      <c r="A472" s="7">
        <v>4.0</v>
      </c>
      <c r="B472" s="8">
        <v>43994.0</v>
      </c>
      <c r="C472" s="5" t="s">
        <v>37</v>
      </c>
      <c r="D472" s="5" t="s">
        <v>38</v>
      </c>
      <c r="E472" s="9" t="s">
        <v>13933</v>
      </c>
    </row>
    <row r="473">
      <c r="A473" s="7">
        <v>3.7</v>
      </c>
      <c r="B473" s="8">
        <v>3234.0</v>
      </c>
      <c r="C473" s="5" t="s">
        <v>4272</v>
      </c>
      <c r="D473" s="5" t="s">
        <v>4273</v>
      </c>
      <c r="E473" s="9" t="s">
        <v>13934</v>
      </c>
    </row>
    <row r="474">
      <c r="A474" s="7">
        <v>4.1</v>
      </c>
      <c r="B474" s="8">
        <v>13045.0</v>
      </c>
      <c r="C474" s="5" t="s">
        <v>4279</v>
      </c>
      <c r="D474" s="5" t="s">
        <v>4280</v>
      </c>
      <c r="E474" s="9" t="s">
        <v>13933</v>
      </c>
    </row>
    <row r="475">
      <c r="A475" s="7">
        <v>4.1</v>
      </c>
      <c r="B475" s="5" t="s">
        <v>4285</v>
      </c>
      <c r="C475" s="5" t="s">
        <v>3552</v>
      </c>
      <c r="D475" s="5" t="s">
        <v>3553</v>
      </c>
      <c r="E475" s="9" t="s">
        <v>13933</v>
      </c>
    </row>
    <row r="476">
      <c r="A476" s="7">
        <v>4.2</v>
      </c>
      <c r="B476" s="8">
        <v>20879.0</v>
      </c>
      <c r="C476" s="5" t="s">
        <v>4295</v>
      </c>
      <c r="D476" s="5" t="s">
        <v>4296</v>
      </c>
      <c r="E476" s="9" t="s">
        <v>13933</v>
      </c>
    </row>
    <row r="477">
      <c r="A477" s="7">
        <v>4.2</v>
      </c>
      <c r="B477" s="8">
        <v>2646.0</v>
      </c>
      <c r="C477" s="5" t="s">
        <v>4306</v>
      </c>
      <c r="D477" s="5" t="s">
        <v>4307</v>
      </c>
      <c r="E477" s="9" t="s">
        <v>13933</v>
      </c>
    </row>
    <row r="478">
      <c r="A478" s="7">
        <v>4.5</v>
      </c>
      <c r="B478" s="8">
        <v>28978.0</v>
      </c>
      <c r="C478" s="5" t="s">
        <v>4316</v>
      </c>
      <c r="D478" s="5" t="s">
        <v>4317</v>
      </c>
      <c r="E478" s="9" t="s">
        <v>13933</v>
      </c>
    </row>
    <row r="479">
      <c r="A479" s="7">
        <v>3.8</v>
      </c>
      <c r="B479" s="8">
        <v>3145.0</v>
      </c>
      <c r="C479" s="5" t="s">
        <v>4326</v>
      </c>
      <c r="D479" s="5" t="s">
        <v>4327</v>
      </c>
      <c r="E479" s="9" t="s">
        <v>13934</v>
      </c>
    </row>
    <row r="480">
      <c r="A480" s="7">
        <v>4.0</v>
      </c>
      <c r="B480" s="8">
        <v>9377.0</v>
      </c>
      <c r="C480" s="5" t="s">
        <v>274</v>
      </c>
      <c r="D480" s="5" t="s">
        <v>275</v>
      </c>
      <c r="E480" s="9" t="s">
        <v>13933</v>
      </c>
    </row>
    <row r="481">
      <c r="A481" s="7">
        <v>4.1</v>
      </c>
      <c r="B481" s="5" t="s">
        <v>4334</v>
      </c>
      <c r="C481" s="5" t="s">
        <v>3353</v>
      </c>
      <c r="D481" s="5" t="s">
        <v>3354</v>
      </c>
      <c r="E481" s="9" t="s">
        <v>13933</v>
      </c>
    </row>
    <row r="482">
      <c r="A482" s="7">
        <v>3.8</v>
      </c>
      <c r="B482" s="8">
        <v>16557.0</v>
      </c>
      <c r="C482" s="5" t="s">
        <v>4344</v>
      </c>
      <c r="D482" s="5" t="s">
        <v>4345</v>
      </c>
      <c r="E482" s="9" t="s">
        <v>13934</v>
      </c>
    </row>
    <row r="483">
      <c r="A483" s="7">
        <v>4.1</v>
      </c>
      <c r="B483" s="8">
        <v>18998.0</v>
      </c>
      <c r="C483" s="5" t="s">
        <v>3504</v>
      </c>
      <c r="D483" s="5" t="s">
        <v>3505</v>
      </c>
      <c r="E483" s="9" t="s">
        <v>13933</v>
      </c>
    </row>
    <row r="484">
      <c r="A484" s="7">
        <v>3.8</v>
      </c>
      <c r="B484" s="8">
        <v>16557.0</v>
      </c>
      <c r="C484" s="5" t="s">
        <v>4344</v>
      </c>
      <c r="D484" s="5" t="s">
        <v>4345</v>
      </c>
      <c r="E484" s="9" t="s">
        <v>13934</v>
      </c>
    </row>
    <row r="485">
      <c r="A485" s="7">
        <v>4.2</v>
      </c>
      <c r="B485" s="8">
        <v>21916.0</v>
      </c>
      <c r="C485" s="5" t="s">
        <v>4361</v>
      </c>
      <c r="D485" s="5" t="s">
        <v>4362</v>
      </c>
      <c r="E485" s="9" t="s">
        <v>13933</v>
      </c>
    </row>
    <row r="486">
      <c r="A486" s="7">
        <v>4.2</v>
      </c>
      <c r="B486" s="8">
        <v>29472.0</v>
      </c>
      <c r="C486" s="5" t="s">
        <v>3518</v>
      </c>
      <c r="D486" s="5" t="s">
        <v>3519</v>
      </c>
      <c r="E486" s="9" t="s">
        <v>13933</v>
      </c>
    </row>
    <row r="487">
      <c r="A487" s="7">
        <v>4.2</v>
      </c>
      <c r="B487" s="8">
        <v>1949.0</v>
      </c>
      <c r="C487" s="5" t="s">
        <v>4376</v>
      </c>
      <c r="D487" s="5" t="s">
        <v>4377</v>
      </c>
      <c r="E487" s="9" t="s">
        <v>13933</v>
      </c>
    </row>
    <row r="488">
      <c r="A488" s="7">
        <v>4.0</v>
      </c>
      <c r="B488" s="8">
        <v>9377.0</v>
      </c>
      <c r="C488" s="5" t="s">
        <v>274</v>
      </c>
      <c r="D488" s="5" t="s">
        <v>275</v>
      </c>
      <c r="E488" s="9" t="s">
        <v>13933</v>
      </c>
    </row>
    <row r="489">
      <c r="A489" s="7">
        <v>3.5</v>
      </c>
      <c r="B489" s="7">
        <v>37.0</v>
      </c>
      <c r="C489" s="5" t="s">
        <v>4391</v>
      </c>
      <c r="D489" s="5" t="s">
        <v>4392</v>
      </c>
      <c r="E489" s="9" t="s">
        <v>13934</v>
      </c>
    </row>
    <row r="490">
      <c r="A490" s="7">
        <v>4.3</v>
      </c>
      <c r="B490" s="8">
        <v>2351.0</v>
      </c>
      <c r="C490" s="5" t="s">
        <v>4401</v>
      </c>
      <c r="D490" s="5" t="s">
        <v>4402</v>
      </c>
      <c r="E490" s="9" t="s">
        <v>13933</v>
      </c>
    </row>
    <row r="491">
      <c r="A491" s="7">
        <v>4.1</v>
      </c>
      <c r="B491" s="8">
        <v>19253.0</v>
      </c>
      <c r="C491" s="5" t="s">
        <v>3608</v>
      </c>
      <c r="D491" s="5" t="s">
        <v>3609</v>
      </c>
      <c r="E491" s="9" t="s">
        <v>13933</v>
      </c>
    </row>
    <row r="492">
      <c r="A492" s="7">
        <v>3.9</v>
      </c>
      <c r="B492" s="8">
        <v>2180.0</v>
      </c>
      <c r="C492" s="5" t="s">
        <v>4414</v>
      </c>
      <c r="D492" s="5" t="s">
        <v>4415</v>
      </c>
      <c r="E492" s="9" t="s">
        <v>13934</v>
      </c>
    </row>
    <row r="493">
      <c r="A493" s="7">
        <v>3.9</v>
      </c>
      <c r="B493" s="8">
        <v>7571.0</v>
      </c>
      <c r="C493" s="5" t="s">
        <v>4424</v>
      </c>
      <c r="D493" s="5" t="s">
        <v>4425</v>
      </c>
      <c r="E493" s="9" t="s">
        <v>13934</v>
      </c>
    </row>
    <row r="494">
      <c r="A494" s="7">
        <v>3.3</v>
      </c>
      <c r="B494" s="8">
        <v>4415.0</v>
      </c>
      <c r="C494" s="5" t="s">
        <v>4225</v>
      </c>
      <c r="D494" s="5" t="s">
        <v>4226</v>
      </c>
      <c r="E494" s="9" t="s">
        <v>13934</v>
      </c>
    </row>
    <row r="495">
      <c r="A495" s="7">
        <v>4.0</v>
      </c>
      <c r="B495" s="8">
        <v>18654.0</v>
      </c>
      <c r="C495" s="5" t="s">
        <v>4439</v>
      </c>
      <c r="D495" s="5" t="s">
        <v>4440</v>
      </c>
      <c r="E495" s="9" t="s">
        <v>13933</v>
      </c>
    </row>
    <row r="496">
      <c r="A496" s="7">
        <v>4.0</v>
      </c>
      <c r="B496" s="8">
        <v>3197.0</v>
      </c>
      <c r="C496" s="5" t="s">
        <v>4449</v>
      </c>
      <c r="D496" s="5" t="s">
        <v>4450</v>
      </c>
      <c r="E496" s="9" t="s">
        <v>13933</v>
      </c>
    </row>
    <row r="497">
      <c r="A497" s="7">
        <v>4.0</v>
      </c>
      <c r="B497" s="8">
        <v>26880.0</v>
      </c>
      <c r="C497" s="5" t="s">
        <v>4459</v>
      </c>
      <c r="D497" s="5" t="s">
        <v>4460</v>
      </c>
      <c r="E497" s="9" t="s">
        <v>13933</v>
      </c>
    </row>
    <row r="498">
      <c r="A498" s="7">
        <v>3.9</v>
      </c>
      <c r="B498" s="8">
        <v>21796.0</v>
      </c>
      <c r="C498" s="5" t="s">
        <v>3341</v>
      </c>
      <c r="D498" s="5" t="s">
        <v>3342</v>
      </c>
      <c r="E498" s="9" t="s">
        <v>13934</v>
      </c>
    </row>
    <row r="499">
      <c r="A499" s="7">
        <v>4.3</v>
      </c>
      <c r="B499" s="8">
        <v>9499.0</v>
      </c>
      <c r="C499" s="5" t="s">
        <v>4124</v>
      </c>
      <c r="D499" s="5" t="s">
        <v>4125</v>
      </c>
      <c r="E499" s="9" t="s">
        <v>13933</v>
      </c>
    </row>
    <row r="500">
      <c r="A500" s="7">
        <v>4.1</v>
      </c>
      <c r="B500" s="8">
        <v>56098.0</v>
      </c>
      <c r="C500" s="5" t="s">
        <v>4477</v>
      </c>
      <c r="D500" s="5" t="s">
        <v>4478</v>
      </c>
      <c r="E500" s="9" t="s">
        <v>13933</v>
      </c>
    </row>
    <row r="501">
      <c r="A501" s="7">
        <v>4.1</v>
      </c>
      <c r="B501" s="8">
        <v>31822.0</v>
      </c>
      <c r="C501" s="5" t="s">
        <v>4487</v>
      </c>
      <c r="D501" s="5" t="s">
        <v>4488</v>
      </c>
      <c r="E501" s="9" t="s">
        <v>13933</v>
      </c>
    </row>
    <row r="502">
      <c r="A502" s="7">
        <v>4.3</v>
      </c>
      <c r="B502" s="8">
        <v>9499.0</v>
      </c>
      <c r="C502" s="5" t="s">
        <v>4124</v>
      </c>
      <c r="D502" s="5" t="s">
        <v>4125</v>
      </c>
      <c r="E502" s="9" t="s">
        <v>13933</v>
      </c>
    </row>
    <row r="503">
      <c r="A503" s="7">
        <v>4.1</v>
      </c>
      <c r="B503" s="8">
        <v>50772.0</v>
      </c>
      <c r="C503" s="5" t="s">
        <v>3965</v>
      </c>
      <c r="D503" s="5" t="s">
        <v>3966</v>
      </c>
      <c r="E503" s="9" t="s">
        <v>13933</v>
      </c>
    </row>
    <row r="504">
      <c r="A504" s="7">
        <v>4.1</v>
      </c>
      <c r="B504" s="8">
        <v>7148.0</v>
      </c>
      <c r="C504" s="5" t="s">
        <v>4506</v>
      </c>
      <c r="D504" s="5" t="s">
        <v>4507</v>
      </c>
      <c r="E504" s="9" t="s">
        <v>13933</v>
      </c>
    </row>
    <row r="505">
      <c r="A505" s="7">
        <v>4.3</v>
      </c>
      <c r="B505" s="8">
        <v>20850.0</v>
      </c>
      <c r="C505" s="5" t="s">
        <v>4513</v>
      </c>
      <c r="D505" s="5" t="s">
        <v>4514</v>
      </c>
      <c r="E505" s="9" t="s">
        <v>13933</v>
      </c>
    </row>
    <row r="506">
      <c r="A506" s="7">
        <v>4.4</v>
      </c>
      <c r="B506" s="7">
        <v>184.0</v>
      </c>
      <c r="C506" s="5" t="s">
        <v>329</v>
      </c>
      <c r="D506" s="5" t="s">
        <v>330</v>
      </c>
      <c r="E506" s="9" t="s">
        <v>13933</v>
      </c>
    </row>
    <row r="507">
      <c r="A507" s="7">
        <v>4.2</v>
      </c>
      <c r="B507" s="8">
        <v>3492.0</v>
      </c>
      <c r="C507" s="5" t="s">
        <v>4525</v>
      </c>
      <c r="D507" s="5" t="s">
        <v>4526</v>
      </c>
      <c r="E507" s="9" t="s">
        <v>13933</v>
      </c>
    </row>
    <row r="508">
      <c r="A508" s="7">
        <v>3.3</v>
      </c>
      <c r="B508" s="8">
        <v>4415.0</v>
      </c>
      <c r="C508" s="5" t="s">
        <v>4225</v>
      </c>
      <c r="D508" s="5" t="s">
        <v>4226</v>
      </c>
      <c r="E508" s="9" t="s">
        <v>13934</v>
      </c>
    </row>
    <row r="509">
      <c r="A509" s="7">
        <v>4.4</v>
      </c>
      <c r="B509" s="8">
        <v>67260.0</v>
      </c>
      <c r="C509" s="5" t="s">
        <v>3307</v>
      </c>
      <c r="D509" s="5" t="s">
        <v>3308</v>
      </c>
      <c r="E509" s="9" t="s">
        <v>13933</v>
      </c>
    </row>
    <row r="510">
      <c r="A510" s="7">
        <v>4.3</v>
      </c>
      <c r="B510" s="8">
        <v>27704.0</v>
      </c>
      <c r="C510" s="5" t="s">
        <v>3235</v>
      </c>
      <c r="D510" s="5" t="s">
        <v>3236</v>
      </c>
      <c r="E510" s="9" t="s">
        <v>13933</v>
      </c>
    </row>
    <row r="511">
      <c r="A511" s="7">
        <v>4.1</v>
      </c>
      <c r="B511" s="8">
        <v>50772.0</v>
      </c>
      <c r="C511" s="5" t="s">
        <v>3965</v>
      </c>
      <c r="D511" s="5" t="s">
        <v>3966</v>
      </c>
      <c r="E511" s="9" t="s">
        <v>13933</v>
      </c>
    </row>
    <row r="512">
      <c r="A512" s="7">
        <v>4.0</v>
      </c>
      <c r="B512" s="8">
        <v>92588.0</v>
      </c>
      <c r="C512" s="5" t="s">
        <v>4552</v>
      </c>
      <c r="D512" s="5" t="s">
        <v>4553</v>
      </c>
      <c r="E512" s="9" t="s">
        <v>13933</v>
      </c>
    </row>
    <row r="513">
      <c r="A513" s="7">
        <v>4.1</v>
      </c>
      <c r="B513" s="8">
        <v>31822.0</v>
      </c>
      <c r="C513" s="5" t="s">
        <v>4487</v>
      </c>
      <c r="D513" s="5" t="s">
        <v>4488</v>
      </c>
      <c r="E513" s="9" t="s">
        <v>13933</v>
      </c>
    </row>
    <row r="514">
      <c r="A514" s="7">
        <v>4.3</v>
      </c>
      <c r="B514" s="7">
        <v>240.0</v>
      </c>
      <c r="C514" s="5" t="s">
        <v>4567</v>
      </c>
      <c r="D514" s="5" t="s">
        <v>4568</v>
      </c>
      <c r="E514" s="9" t="s">
        <v>13933</v>
      </c>
    </row>
    <row r="515">
      <c r="A515" s="7">
        <v>3.8</v>
      </c>
      <c r="B515" s="7">
        <v>758.0</v>
      </c>
      <c r="C515" s="5" t="s">
        <v>4577</v>
      </c>
      <c r="D515" s="5" t="s">
        <v>4578</v>
      </c>
      <c r="E515" s="9" t="s">
        <v>13934</v>
      </c>
    </row>
    <row r="516">
      <c r="A516" s="7">
        <v>3.9</v>
      </c>
      <c r="B516" s="8">
        <v>24870.0</v>
      </c>
      <c r="C516" s="5" t="s">
        <v>3796</v>
      </c>
      <c r="D516" s="5" t="s">
        <v>3797</v>
      </c>
      <c r="E516" s="9" t="s">
        <v>13934</v>
      </c>
    </row>
    <row r="517">
      <c r="A517" s="7">
        <v>3.7</v>
      </c>
      <c r="B517" s="7">
        <v>828.0</v>
      </c>
      <c r="C517" s="5" t="s">
        <v>4589</v>
      </c>
      <c r="D517" s="5" t="s">
        <v>4590</v>
      </c>
      <c r="E517" s="9" t="s">
        <v>13934</v>
      </c>
    </row>
    <row r="518">
      <c r="A518" s="7">
        <v>4.0</v>
      </c>
      <c r="B518" s="8">
        <v>9378.0</v>
      </c>
      <c r="C518" s="5" t="s">
        <v>4162</v>
      </c>
      <c r="D518" s="5" t="s">
        <v>4163</v>
      </c>
      <c r="E518" s="9" t="s">
        <v>13933</v>
      </c>
    </row>
    <row r="519">
      <c r="A519" s="7">
        <v>4.2</v>
      </c>
      <c r="B519" s="8">
        <v>22638.0</v>
      </c>
      <c r="C519" s="5" t="s">
        <v>3476</v>
      </c>
      <c r="D519" s="5" t="s">
        <v>3477</v>
      </c>
      <c r="E519" s="9" t="s">
        <v>13933</v>
      </c>
    </row>
    <row r="520">
      <c r="A520" s="7">
        <v>4.4</v>
      </c>
      <c r="B520" s="8">
        <v>13552.0</v>
      </c>
      <c r="C520" s="5" t="s">
        <v>412</v>
      </c>
      <c r="D520" s="5" t="s">
        <v>413</v>
      </c>
      <c r="E520" s="9" t="s">
        <v>13933</v>
      </c>
    </row>
    <row r="521">
      <c r="A521" s="7">
        <v>3.9</v>
      </c>
      <c r="B521" s="8">
        <v>2147.0</v>
      </c>
      <c r="C521" s="5" t="s">
        <v>4611</v>
      </c>
      <c r="D521" s="5" t="s">
        <v>4612</v>
      </c>
      <c r="E521" s="9" t="s">
        <v>13934</v>
      </c>
    </row>
    <row r="522">
      <c r="A522" s="7">
        <v>4.5</v>
      </c>
      <c r="B522" s="7">
        <v>596.0</v>
      </c>
      <c r="C522" s="5" t="s">
        <v>4621</v>
      </c>
      <c r="D522" s="5" t="s">
        <v>4622</v>
      </c>
      <c r="E522" s="9" t="s">
        <v>13933</v>
      </c>
    </row>
    <row r="523">
      <c r="A523" s="7">
        <v>4.2</v>
      </c>
      <c r="B523" s="8">
        <v>1949.0</v>
      </c>
      <c r="C523" s="5" t="s">
        <v>4376</v>
      </c>
      <c r="D523" s="5" t="s">
        <v>4377</v>
      </c>
      <c r="E523" s="9" t="s">
        <v>13933</v>
      </c>
    </row>
    <row r="524">
      <c r="A524" s="7">
        <v>3.9</v>
      </c>
      <c r="B524" s="8">
        <v>2180.0</v>
      </c>
      <c r="C524" s="5" t="s">
        <v>4636</v>
      </c>
      <c r="D524" s="5" t="s">
        <v>4637</v>
      </c>
      <c r="E524" s="9" t="s">
        <v>13934</v>
      </c>
    </row>
    <row r="525">
      <c r="A525" s="7">
        <v>4.2</v>
      </c>
      <c r="B525" s="8">
        <v>31539.0</v>
      </c>
      <c r="C525" s="5" t="s">
        <v>4242</v>
      </c>
      <c r="D525" s="5" t="s">
        <v>4243</v>
      </c>
      <c r="E525" s="9" t="s">
        <v>13933</v>
      </c>
    </row>
    <row r="526">
      <c r="A526" s="7">
        <v>4.1</v>
      </c>
      <c r="B526" s="8">
        <v>2451.0</v>
      </c>
      <c r="C526" s="5" t="s">
        <v>4651</v>
      </c>
      <c r="D526" s="5" t="s">
        <v>4652</v>
      </c>
      <c r="E526" s="9" t="s">
        <v>13933</v>
      </c>
    </row>
    <row r="527">
      <c r="A527" s="7">
        <v>4.1</v>
      </c>
      <c r="B527" s="7">
        <v>154.0</v>
      </c>
      <c r="C527" s="5" t="s">
        <v>4215</v>
      </c>
      <c r="D527" s="5" t="s">
        <v>4216</v>
      </c>
      <c r="E527" s="9" t="s">
        <v>13933</v>
      </c>
    </row>
    <row r="528">
      <c r="A528" s="7">
        <v>4.3</v>
      </c>
      <c r="B528" s="8">
        <v>1193.0</v>
      </c>
      <c r="C528" s="5" t="s">
        <v>4667</v>
      </c>
      <c r="D528" s="5" t="s">
        <v>4668</v>
      </c>
      <c r="E528" s="9" t="s">
        <v>13933</v>
      </c>
    </row>
    <row r="529">
      <c r="A529" s="7">
        <v>4.1</v>
      </c>
      <c r="B529" s="8">
        <v>1475.0</v>
      </c>
      <c r="C529" s="5" t="s">
        <v>4677</v>
      </c>
      <c r="D529" s="5" t="s">
        <v>4678</v>
      </c>
      <c r="E529" s="9" t="s">
        <v>13933</v>
      </c>
    </row>
    <row r="530">
      <c r="A530" s="7">
        <v>4.3</v>
      </c>
      <c r="B530" s="8">
        <v>8891.0</v>
      </c>
      <c r="C530" s="5" t="s">
        <v>4687</v>
      </c>
      <c r="D530" s="5" t="s">
        <v>4688</v>
      </c>
      <c r="E530" s="9" t="s">
        <v>13933</v>
      </c>
    </row>
    <row r="531">
      <c r="A531" s="7">
        <v>3.6</v>
      </c>
      <c r="B531" s="7">
        <v>104.0</v>
      </c>
      <c r="C531" s="5" t="s">
        <v>4697</v>
      </c>
      <c r="D531" s="5" t="s">
        <v>4698</v>
      </c>
      <c r="E531" s="9" t="s">
        <v>13934</v>
      </c>
    </row>
    <row r="532">
      <c r="A532" s="7">
        <v>4.1</v>
      </c>
      <c r="B532" s="8">
        <v>6662.0</v>
      </c>
      <c r="C532" s="5" t="s">
        <v>4707</v>
      </c>
      <c r="D532" s="5" t="s">
        <v>4708</v>
      </c>
      <c r="E532" s="9" t="s">
        <v>13933</v>
      </c>
    </row>
    <row r="533">
      <c r="A533" s="7">
        <v>4.0</v>
      </c>
      <c r="B533" s="8">
        <v>8380.0</v>
      </c>
      <c r="C533" s="5" t="s">
        <v>4718</v>
      </c>
      <c r="D533" s="5" t="s">
        <v>4719</v>
      </c>
      <c r="E533" s="9" t="s">
        <v>13933</v>
      </c>
    </row>
    <row r="534">
      <c r="A534" s="7">
        <v>4.1</v>
      </c>
      <c r="B534" s="8">
        <v>31822.0</v>
      </c>
      <c r="C534" s="5" t="s">
        <v>4487</v>
      </c>
      <c r="D534" s="5" t="s">
        <v>4488</v>
      </c>
      <c r="E534" s="9" t="s">
        <v>13933</v>
      </c>
    </row>
    <row r="535">
      <c r="A535" s="7">
        <v>4.3</v>
      </c>
      <c r="B535" s="8">
        <v>3075.0</v>
      </c>
      <c r="C535" s="5" t="s">
        <v>4733</v>
      </c>
      <c r="D535" s="5" t="s">
        <v>4734</v>
      </c>
      <c r="E535" s="9" t="s">
        <v>13933</v>
      </c>
    </row>
    <row r="536">
      <c r="A536" s="7">
        <v>3.9</v>
      </c>
      <c r="B536" s="8">
        <v>14266.0</v>
      </c>
      <c r="C536" s="5" t="s">
        <v>4744</v>
      </c>
      <c r="D536" s="5" t="s">
        <v>4745</v>
      </c>
      <c r="E536" s="9" t="s">
        <v>13934</v>
      </c>
    </row>
    <row r="537">
      <c r="A537" s="7">
        <v>4.1</v>
      </c>
      <c r="B537" s="8">
        <v>38879.0</v>
      </c>
      <c r="C537" s="5" t="s">
        <v>4755</v>
      </c>
      <c r="D537" s="5" t="s">
        <v>4756</v>
      </c>
      <c r="E537" s="9" t="s">
        <v>13933</v>
      </c>
    </row>
    <row r="538">
      <c r="A538" s="7">
        <v>4.1</v>
      </c>
      <c r="B538" s="8">
        <v>97175.0</v>
      </c>
      <c r="C538" s="5" t="s">
        <v>4767</v>
      </c>
      <c r="D538" s="5" t="s">
        <v>4768</v>
      </c>
      <c r="E538" s="9" t="s">
        <v>13933</v>
      </c>
    </row>
    <row r="539">
      <c r="A539" s="7">
        <v>4.4</v>
      </c>
      <c r="B539" s="8">
        <v>67260.0</v>
      </c>
      <c r="C539" s="5" t="s">
        <v>3307</v>
      </c>
      <c r="D539" s="5" t="s">
        <v>3308</v>
      </c>
      <c r="E539" s="9" t="s">
        <v>13933</v>
      </c>
    </row>
    <row r="540">
      <c r="A540" s="7">
        <v>3.8</v>
      </c>
      <c r="B540" s="7">
        <v>119.0</v>
      </c>
      <c r="C540" s="5" t="s">
        <v>4782</v>
      </c>
      <c r="D540" s="5" t="s">
        <v>4783</v>
      </c>
      <c r="E540" s="9" t="s">
        <v>13934</v>
      </c>
    </row>
    <row r="541">
      <c r="A541" s="7">
        <v>4.3</v>
      </c>
      <c r="B541" s="8">
        <v>10833.0</v>
      </c>
      <c r="C541" s="5" t="s">
        <v>4793</v>
      </c>
      <c r="D541" s="5" t="s">
        <v>4794</v>
      </c>
      <c r="E541" s="9" t="s">
        <v>13933</v>
      </c>
    </row>
    <row r="542">
      <c r="A542" s="7">
        <v>4.3</v>
      </c>
      <c r="B542" s="8">
        <v>8188.0</v>
      </c>
      <c r="C542" s="5" t="s">
        <v>570</v>
      </c>
      <c r="D542" s="5" t="s">
        <v>571</v>
      </c>
      <c r="E542" s="9" t="s">
        <v>13933</v>
      </c>
    </row>
    <row r="543">
      <c r="A543" s="7">
        <v>3.5</v>
      </c>
      <c r="B543" s="8">
        <v>1641.0</v>
      </c>
      <c r="C543" s="5" t="s">
        <v>4807</v>
      </c>
      <c r="D543" s="5" t="s">
        <v>4808</v>
      </c>
      <c r="E543" s="9" t="s">
        <v>13934</v>
      </c>
    </row>
    <row r="544">
      <c r="A544" s="7">
        <v>4.0</v>
      </c>
      <c r="B544" s="8">
        <v>4740.0</v>
      </c>
      <c r="C544" s="5" t="s">
        <v>4817</v>
      </c>
      <c r="D544" s="5" t="s">
        <v>4818</v>
      </c>
      <c r="E544" s="9" t="s">
        <v>13933</v>
      </c>
    </row>
    <row r="545">
      <c r="A545" s="7">
        <v>3.9</v>
      </c>
      <c r="B545" s="8">
        <v>8866.0</v>
      </c>
      <c r="C545" s="5" t="s">
        <v>4827</v>
      </c>
      <c r="D545" s="5" t="s">
        <v>4828</v>
      </c>
      <c r="E545" s="9" t="s">
        <v>13934</v>
      </c>
    </row>
    <row r="546">
      <c r="A546" s="7">
        <v>4.3</v>
      </c>
      <c r="B546" s="8">
        <v>8399.0</v>
      </c>
      <c r="C546" s="5" t="s">
        <v>4838</v>
      </c>
      <c r="D546" s="5" t="s">
        <v>4839</v>
      </c>
      <c r="E546" s="9" t="s">
        <v>13933</v>
      </c>
    </row>
    <row r="547">
      <c r="A547" s="7">
        <v>2.8</v>
      </c>
      <c r="B547" s="7">
        <v>87.0</v>
      </c>
      <c r="C547" s="5" t="s">
        <v>4849</v>
      </c>
      <c r="D547" s="5" t="s">
        <v>4850</v>
      </c>
      <c r="E547" s="9" t="s">
        <v>13935</v>
      </c>
    </row>
    <row r="548">
      <c r="A548" s="7">
        <v>3.8</v>
      </c>
      <c r="B548" s="7">
        <v>125.0</v>
      </c>
      <c r="C548" s="5" t="s">
        <v>4860</v>
      </c>
      <c r="D548" s="5" t="s">
        <v>4861</v>
      </c>
      <c r="E548" s="9" t="s">
        <v>13934</v>
      </c>
    </row>
    <row r="549">
      <c r="A549" s="7">
        <v>4.5</v>
      </c>
      <c r="B549" s="7">
        <v>38.0</v>
      </c>
      <c r="C549" s="5" t="s">
        <v>4870</v>
      </c>
      <c r="D549" s="5" t="s">
        <v>4871</v>
      </c>
      <c r="E549" s="9" t="s">
        <v>13933</v>
      </c>
    </row>
    <row r="550">
      <c r="A550" s="7">
        <v>4.3</v>
      </c>
      <c r="B550" s="8">
        <v>4674.0</v>
      </c>
      <c r="C550" s="5" t="s">
        <v>4880</v>
      </c>
      <c r="D550" s="5" t="s">
        <v>4881</v>
      </c>
      <c r="E550" s="9" t="s">
        <v>13933</v>
      </c>
    </row>
    <row r="551">
      <c r="A551" s="7">
        <v>4.1</v>
      </c>
      <c r="B551" s="7">
        <v>412.0</v>
      </c>
      <c r="C551" s="5" t="s">
        <v>4890</v>
      </c>
      <c r="D551" s="5" t="s">
        <v>4891</v>
      </c>
      <c r="E551" s="9" t="s">
        <v>13933</v>
      </c>
    </row>
    <row r="552">
      <c r="A552" s="7">
        <v>3.0</v>
      </c>
      <c r="B552" s="7">
        <v>681.0</v>
      </c>
      <c r="C552" s="5" t="s">
        <v>4901</v>
      </c>
      <c r="D552" s="5" t="s">
        <v>4902</v>
      </c>
      <c r="E552" s="9" t="s">
        <v>13934</v>
      </c>
    </row>
    <row r="553">
      <c r="A553" s="7">
        <v>4.0</v>
      </c>
      <c r="B553" s="8">
        <v>36384.0</v>
      </c>
      <c r="C553" s="5" t="s">
        <v>4911</v>
      </c>
      <c r="D553" s="5" t="s">
        <v>4912</v>
      </c>
      <c r="E553" s="9" t="s">
        <v>13933</v>
      </c>
    </row>
    <row r="554">
      <c r="A554" s="7">
        <v>3.9</v>
      </c>
      <c r="B554" s="8">
        <v>6491.0</v>
      </c>
      <c r="C554" s="5" t="s">
        <v>4923</v>
      </c>
      <c r="D554" s="5" t="s">
        <v>4924</v>
      </c>
      <c r="E554" s="9" t="s">
        <v>13934</v>
      </c>
    </row>
    <row r="555">
      <c r="A555" s="7">
        <v>4.1</v>
      </c>
      <c r="B555" s="8">
        <v>10229.0</v>
      </c>
      <c r="C555" s="5" t="s">
        <v>4933</v>
      </c>
      <c r="D555" s="5" t="s">
        <v>4934</v>
      </c>
      <c r="E555" s="9" t="s">
        <v>13933</v>
      </c>
    </row>
    <row r="556">
      <c r="A556" s="7">
        <v>4.1</v>
      </c>
      <c r="B556" s="8">
        <v>50772.0</v>
      </c>
      <c r="C556" s="5" t="s">
        <v>3965</v>
      </c>
      <c r="D556" s="5" t="s">
        <v>3966</v>
      </c>
      <c r="E556" s="9" t="s">
        <v>13933</v>
      </c>
    </row>
    <row r="557">
      <c r="A557" s="7">
        <v>4.3</v>
      </c>
      <c r="B557" s="8">
        <v>1801.0</v>
      </c>
      <c r="C557" s="5" t="s">
        <v>4945</v>
      </c>
      <c r="D557" s="5" t="s">
        <v>4946</v>
      </c>
      <c r="E557" s="9" t="s">
        <v>13933</v>
      </c>
    </row>
    <row r="558">
      <c r="A558" s="7">
        <v>4.0</v>
      </c>
      <c r="B558" s="8">
        <v>14404.0</v>
      </c>
      <c r="C558" s="5" t="s">
        <v>3981</v>
      </c>
      <c r="D558" s="5" t="s">
        <v>3982</v>
      </c>
      <c r="E558" s="9" t="s">
        <v>13933</v>
      </c>
    </row>
    <row r="559">
      <c r="A559" s="7">
        <v>4.4</v>
      </c>
      <c r="B559" s="7">
        <v>305.0</v>
      </c>
      <c r="C559" s="5" t="s">
        <v>4961</v>
      </c>
      <c r="D559" s="5" t="s">
        <v>4962</v>
      </c>
      <c r="E559" s="9" t="s">
        <v>13933</v>
      </c>
    </row>
    <row r="560">
      <c r="A560" s="7">
        <v>4.3</v>
      </c>
      <c r="B560" s="8">
        <v>1376.0</v>
      </c>
      <c r="C560" s="5" t="s">
        <v>4972</v>
      </c>
      <c r="D560" s="5" t="s">
        <v>4973</v>
      </c>
      <c r="E560" s="9" t="s">
        <v>13933</v>
      </c>
    </row>
    <row r="561">
      <c r="A561" s="7">
        <v>4.2</v>
      </c>
      <c r="B561" s="8">
        <v>22638.0</v>
      </c>
      <c r="C561" s="5" t="s">
        <v>3476</v>
      </c>
      <c r="D561" s="5" t="s">
        <v>3477</v>
      </c>
      <c r="E561" s="9" t="s">
        <v>13933</v>
      </c>
    </row>
    <row r="562">
      <c r="A562" s="7">
        <v>3.8</v>
      </c>
      <c r="B562" s="8">
        <v>2352.0</v>
      </c>
      <c r="C562" s="5" t="s">
        <v>4988</v>
      </c>
      <c r="D562" s="5" t="s">
        <v>4989</v>
      </c>
      <c r="E562" s="9" t="s">
        <v>13934</v>
      </c>
    </row>
    <row r="563">
      <c r="A563" s="7">
        <v>4.3</v>
      </c>
      <c r="B563" s="7">
        <v>714.0</v>
      </c>
      <c r="C563" s="5" t="s">
        <v>4999</v>
      </c>
      <c r="D563" s="5" t="s">
        <v>5000</v>
      </c>
      <c r="E563" s="9" t="s">
        <v>13933</v>
      </c>
    </row>
    <row r="564">
      <c r="A564" s="7">
        <v>4.3</v>
      </c>
      <c r="B564" s="8">
        <v>20052.0</v>
      </c>
      <c r="C564" s="5" t="s">
        <v>745</v>
      </c>
      <c r="D564" s="5" t="s">
        <v>746</v>
      </c>
      <c r="E564" s="9" t="s">
        <v>13933</v>
      </c>
    </row>
    <row r="565">
      <c r="A565" s="7">
        <v>4.3</v>
      </c>
      <c r="B565" s="8">
        <v>1454.0</v>
      </c>
      <c r="C565" s="5" t="s">
        <v>5012</v>
      </c>
      <c r="D565" s="5" t="s">
        <v>5013</v>
      </c>
      <c r="E565" s="9" t="s">
        <v>13933</v>
      </c>
    </row>
    <row r="566">
      <c r="A566" s="7">
        <v>4.0</v>
      </c>
      <c r="B566" s="8">
        <v>7732.0</v>
      </c>
      <c r="C566" s="5" t="s">
        <v>783</v>
      </c>
      <c r="D566" s="5" t="s">
        <v>784</v>
      </c>
      <c r="E566" s="9" t="s">
        <v>13933</v>
      </c>
    </row>
    <row r="567">
      <c r="A567" s="7">
        <v>3.9</v>
      </c>
      <c r="B567" s="8">
        <v>2147.0</v>
      </c>
      <c r="C567" s="5" t="s">
        <v>4611</v>
      </c>
      <c r="D567" s="5" t="s">
        <v>4612</v>
      </c>
      <c r="E567" s="9" t="s">
        <v>13934</v>
      </c>
    </row>
    <row r="568">
      <c r="A568" s="7">
        <v>4.1</v>
      </c>
      <c r="B568" s="5" t="s">
        <v>4285</v>
      </c>
      <c r="C568" s="5" t="s">
        <v>3552</v>
      </c>
      <c r="D568" s="5" t="s">
        <v>3553</v>
      </c>
      <c r="E568" s="9" t="s">
        <v>13933</v>
      </c>
    </row>
    <row r="569">
      <c r="A569" s="7">
        <v>3.7</v>
      </c>
      <c r="B569" s="7">
        <v>465.0</v>
      </c>
      <c r="C569" s="5" t="s">
        <v>5034</v>
      </c>
      <c r="D569" s="5" t="s">
        <v>5035</v>
      </c>
      <c r="E569" s="9" t="s">
        <v>13934</v>
      </c>
    </row>
    <row r="570">
      <c r="A570" s="7">
        <v>4.2</v>
      </c>
      <c r="B570" s="8">
        <v>27790.0</v>
      </c>
      <c r="C570" s="5" t="s">
        <v>5046</v>
      </c>
      <c r="D570" s="5" t="s">
        <v>5047</v>
      </c>
      <c r="E570" s="9" t="s">
        <v>13933</v>
      </c>
    </row>
    <row r="571">
      <c r="A571" s="7">
        <v>4.1</v>
      </c>
      <c r="B571" s="7">
        <v>602.0</v>
      </c>
      <c r="C571" s="5" t="s">
        <v>803</v>
      </c>
      <c r="D571" s="5" t="s">
        <v>804</v>
      </c>
      <c r="E571" s="9" t="s">
        <v>13933</v>
      </c>
    </row>
    <row r="572">
      <c r="A572" s="7">
        <v>4.0</v>
      </c>
      <c r="B572" s="8">
        <v>1423.0</v>
      </c>
      <c r="C572" s="5" t="s">
        <v>813</v>
      </c>
      <c r="D572" s="5" t="s">
        <v>814</v>
      </c>
      <c r="E572" s="9" t="s">
        <v>13933</v>
      </c>
    </row>
    <row r="573">
      <c r="A573" s="7">
        <v>4.6</v>
      </c>
      <c r="B573" s="7">
        <v>245.0</v>
      </c>
      <c r="C573" s="5" t="s">
        <v>5060</v>
      </c>
      <c r="D573" s="5" t="s">
        <v>5061</v>
      </c>
      <c r="E573" s="9" t="s">
        <v>13933</v>
      </c>
    </row>
    <row r="574">
      <c r="A574" s="7">
        <v>3.9</v>
      </c>
      <c r="B574" s="7">
        <v>276.0</v>
      </c>
      <c r="C574" s="5" t="s">
        <v>5070</v>
      </c>
      <c r="D574" s="5" t="s">
        <v>5071</v>
      </c>
      <c r="E574" s="9" t="s">
        <v>13934</v>
      </c>
    </row>
    <row r="575">
      <c r="A575" s="7">
        <v>4.0</v>
      </c>
      <c r="B575" s="8">
        <v>30254.0</v>
      </c>
      <c r="C575" s="5" t="s">
        <v>5080</v>
      </c>
      <c r="D575" s="5" t="s">
        <v>5081</v>
      </c>
      <c r="E575" s="9" t="s">
        <v>13933</v>
      </c>
    </row>
    <row r="576">
      <c r="A576" s="7">
        <v>4.3</v>
      </c>
      <c r="B576" s="8">
        <v>17161.0</v>
      </c>
      <c r="C576" s="5" t="s">
        <v>3583</v>
      </c>
      <c r="D576" s="5" t="s">
        <v>3584</v>
      </c>
      <c r="E576" s="9" t="s">
        <v>13933</v>
      </c>
    </row>
    <row r="577">
      <c r="A577" s="7">
        <v>4.4</v>
      </c>
      <c r="B577" s="7">
        <v>14.0</v>
      </c>
      <c r="C577" s="5" t="s">
        <v>5094</v>
      </c>
      <c r="D577" s="5" t="s">
        <v>5095</v>
      </c>
      <c r="E577" s="9" t="s">
        <v>13933</v>
      </c>
    </row>
    <row r="578">
      <c r="A578" s="7">
        <v>4.1</v>
      </c>
      <c r="B578" s="8">
        <v>14560.0</v>
      </c>
      <c r="C578" s="5" t="s">
        <v>5104</v>
      </c>
      <c r="D578" s="5" t="s">
        <v>5105</v>
      </c>
      <c r="E578" s="9" t="s">
        <v>13933</v>
      </c>
    </row>
    <row r="579">
      <c r="A579" s="7">
        <v>4.1</v>
      </c>
      <c r="B579" s="8">
        <v>3156.0</v>
      </c>
      <c r="C579" s="5" t="s">
        <v>5114</v>
      </c>
      <c r="D579" s="5" t="s">
        <v>5115</v>
      </c>
      <c r="E579" s="9" t="s">
        <v>13933</v>
      </c>
    </row>
    <row r="580">
      <c r="A580" s="7">
        <v>4.1</v>
      </c>
      <c r="B580" s="8">
        <v>9340.0</v>
      </c>
      <c r="C580" s="5" t="s">
        <v>5125</v>
      </c>
      <c r="D580" s="5" t="s">
        <v>5126</v>
      </c>
      <c r="E580" s="9" t="s">
        <v>13933</v>
      </c>
    </row>
    <row r="581">
      <c r="A581" s="7">
        <v>4.4</v>
      </c>
      <c r="B581" s="7">
        <v>768.0</v>
      </c>
      <c r="C581" s="5" t="s">
        <v>5135</v>
      </c>
      <c r="D581" s="5" t="s">
        <v>5136</v>
      </c>
      <c r="E581" s="9" t="s">
        <v>13933</v>
      </c>
    </row>
    <row r="582">
      <c r="A582" s="7">
        <v>4.5</v>
      </c>
      <c r="B582" s="8">
        <v>28978.0</v>
      </c>
      <c r="C582" s="5" t="s">
        <v>4316</v>
      </c>
      <c r="D582" s="5" t="s">
        <v>4317</v>
      </c>
      <c r="E582" s="9" t="s">
        <v>13933</v>
      </c>
    </row>
    <row r="583">
      <c r="A583" s="7">
        <v>4.1</v>
      </c>
      <c r="B583" s="8">
        <v>18998.0</v>
      </c>
      <c r="C583" s="5" t="s">
        <v>3504</v>
      </c>
      <c r="D583" s="5" t="s">
        <v>3505</v>
      </c>
      <c r="E583" s="9" t="s">
        <v>13933</v>
      </c>
    </row>
    <row r="584">
      <c r="A584" s="7">
        <v>4.2</v>
      </c>
      <c r="B584" s="8">
        <v>4971.0</v>
      </c>
      <c r="C584" s="5" t="s">
        <v>5155</v>
      </c>
      <c r="D584" s="5" t="s">
        <v>5156</v>
      </c>
      <c r="E584" s="9" t="s">
        <v>13933</v>
      </c>
    </row>
    <row r="585">
      <c r="A585" s="7">
        <v>4.5</v>
      </c>
      <c r="B585" s="8">
        <v>1526.0</v>
      </c>
      <c r="C585" s="5" t="s">
        <v>5165</v>
      </c>
      <c r="D585" s="5" t="s">
        <v>5166</v>
      </c>
      <c r="E585" s="9" t="s">
        <v>13933</v>
      </c>
    </row>
    <row r="586">
      <c r="A586" s="7">
        <v>4.1</v>
      </c>
      <c r="B586" s="5" t="s">
        <v>5172</v>
      </c>
      <c r="C586" s="5" t="s">
        <v>3407</v>
      </c>
      <c r="D586" s="5" t="s">
        <v>3408</v>
      </c>
      <c r="E586" s="9" t="s">
        <v>13933</v>
      </c>
    </row>
    <row r="587">
      <c r="A587" s="7">
        <v>3.9</v>
      </c>
      <c r="B587" s="5" t="s">
        <v>5178</v>
      </c>
      <c r="C587" s="5" t="s">
        <v>5183</v>
      </c>
      <c r="D587" s="5" t="s">
        <v>5184</v>
      </c>
      <c r="E587" s="9" t="s">
        <v>13934</v>
      </c>
    </row>
    <row r="588">
      <c r="A588" s="7">
        <v>4.3</v>
      </c>
      <c r="B588" s="8">
        <v>27709.0</v>
      </c>
      <c r="C588" s="5" t="s">
        <v>3235</v>
      </c>
      <c r="D588" s="5" t="s">
        <v>3236</v>
      </c>
      <c r="E588" s="9" t="s">
        <v>13933</v>
      </c>
    </row>
    <row r="589">
      <c r="A589" s="7">
        <v>3.8</v>
      </c>
      <c r="B589" s="8">
        <v>17833.0</v>
      </c>
      <c r="C589" s="5" t="s">
        <v>3246</v>
      </c>
      <c r="D589" s="5" t="s">
        <v>3247</v>
      </c>
      <c r="E589" s="9" t="s">
        <v>13934</v>
      </c>
    </row>
    <row r="590">
      <c r="A590" s="7">
        <v>4.3</v>
      </c>
      <c r="B590" s="5" t="s">
        <v>5195</v>
      </c>
      <c r="C590" s="5" t="s">
        <v>5200</v>
      </c>
      <c r="D590" s="5" t="s">
        <v>5201</v>
      </c>
      <c r="E590" s="9" t="s">
        <v>13933</v>
      </c>
    </row>
    <row r="591">
      <c r="A591" s="7">
        <v>4.4</v>
      </c>
      <c r="B591" s="8">
        <v>61314.0</v>
      </c>
      <c r="C591" s="5" t="s">
        <v>5212</v>
      </c>
      <c r="D591" s="5" t="s">
        <v>5213</v>
      </c>
      <c r="E591" s="9" t="s">
        <v>13933</v>
      </c>
    </row>
    <row r="592">
      <c r="A592" s="7">
        <v>3.8</v>
      </c>
      <c r="B592" s="8">
        <v>7354.0</v>
      </c>
      <c r="C592" s="5" t="s">
        <v>5225</v>
      </c>
      <c r="D592" s="5" t="s">
        <v>5226</v>
      </c>
      <c r="E592" s="9" t="s">
        <v>13934</v>
      </c>
    </row>
    <row r="593">
      <c r="A593" s="7">
        <v>3.8</v>
      </c>
      <c r="B593" s="5" t="s">
        <v>5231</v>
      </c>
      <c r="C593" s="5" t="s">
        <v>5236</v>
      </c>
      <c r="D593" s="5" t="s">
        <v>5237</v>
      </c>
      <c r="E593" s="9" t="s">
        <v>13934</v>
      </c>
    </row>
    <row r="594">
      <c r="A594" s="7">
        <v>3.5</v>
      </c>
      <c r="B594" s="7">
        <v>690.0</v>
      </c>
      <c r="C594" s="5" t="s">
        <v>5247</v>
      </c>
      <c r="D594" s="5" t="s">
        <v>5248</v>
      </c>
      <c r="E594" s="9" t="s">
        <v>13934</v>
      </c>
    </row>
    <row r="595">
      <c r="A595" s="7">
        <v>4.4</v>
      </c>
      <c r="B595" s="8">
        <v>67262.0</v>
      </c>
      <c r="C595" s="5" t="s">
        <v>3307</v>
      </c>
      <c r="D595" s="5" t="s">
        <v>3308</v>
      </c>
      <c r="E595" s="9" t="s">
        <v>13933</v>
      </c>
    </row>
    <row r="596">
      <c r="A596" s="7">
        <v>4.1</v>
      </c>
      <c r="B596" s="8">
        <v>10689.0</v>
      </c>
      <c r="C596" s="5" t="s">
        <v>3318</v>
      </c>
      <c r="D596" s="5" t="s">
        <v>3319</v>
      </c>
      <c r="E596" s="9" t="s">
        <v>13933</v>
      </c>
    </row>
    <row r="597">
      <c r="A597" s="7">
        <v>4.1</v>
      </c>
      <c r="B597" s="5" t="s">
        <v>5257</v>
      </c>
      <c r="C597" s="5" t="s">
        <v>5262</v>
      </c>
      <c r="D597" s="5" t="s">
        <v>5263</v>
      </c>
      <c r="E597" s="9" t="s">
        <v>13933</v>
      </c>
    </row>
    <row r="598">
      <c r="A598" s="7">
        <v>4.3</v>
      </c>
      <c r="B598" s="8">
        <v>24791.0</v>
      </c>
      <c r="C598" s="5" t="s">
        <v>5273</v>
      </c>
      <c r="D598" s="5" t="s">
        <v>5274</v>
      </c>
      <c r="E598" s="9" t="s">
        <v>13933</v>
      </c>
    </row>
    <row r="599">
      <c r="A599" s="7">
        <v>3.5</v>
      </c>
      <c r="B599" s="8">
        <v>21764.0</v>
      </c>
      <c r="C599" s="5" t="s">
        <v>5283</v>
      </c>
      <c r="D599" s="5" t="s">
        <v>5284</v>
      </c>
      <c r="E599" s="9" t="s">
        <v>13934</v>
      </c>
    </row>
    <row r="600">
      <c r="A600" s="7">
        <v>4.1</v>
      </c>
      <c r="B600" s="5" t="s">
        <v>5287</v>
      </c>
      <c r="C600" s="5" t="s">
        <v>3353</v>
      </c>
      <c r="D600" s="5" t="s">
        <v>3354</v>
      </c>
      <c r="E600" s="9" t="s">
        <v>13933</v>
      </c>
    </row>
    <row r="601">
      <c r="A601" s="7">
        <v>4.1</v>
      </c>
      <c r="B601" s="5" t="s">
        <v>5293</v>
      </c>
      <c r="C601" s="5" t="s">
        <v>5298</v>
      </c>
      <c r="D601" s="5" t="s">
        <v>5299</v>
      </c>
      <c r="E601" s="9" t="s">
        <v>13933</v>
      </c>
    </row>
    <row r="602">
      <c r="A602" s="7">
        <v>3.9</v>
      </c>
      <c r="B602" s="8">
        <v>21797.0</v>
      </c>
      <c r="C602" s="5" t="s">
        <v>5305</v>
      </c>
      <c r="D602" s="5" t="s">
        <v>5306</v>
      </c>
      <c r="E602" s="9" t="s">
        <v>13934</v>
      </c>
    </row>
    <row r="603">
      <c r="A603" s="7">
        <v>3.9</v>
      </c>
      <c r="B603" s="8">
        <v>92995.0</v>
      </c>
      <c r="C603" s="5" t="s">
        <v>5315</v>
      </c>
      <c r="D603" s="5" t="s">
        <v>5316</v>
      </c>
      <c r="E603" s="9" t="s">
        <v>13934</v>
      </c>
    </row>
    <row r="604">
      <c r="A604" s="7">
        <v>4.1</v>
      </c>
      <c r="B604" s="8">
        <v>8751.0</v>
      </c>
      <c r="C604" s="5" t="s">
        <v>5324</v>
      </c>
      <c r="D604" s="5" t="s">
        <v>5325</v>
      </c>
      <c r="E604" s="9" t="s">
        <v>13933</v>
      </c>
    </row>
    <row r="605">
      <c r="A605" s="7">
        <v>4.0</v>
      </c>
      <c r="B605" s="8">
        <v>14283.0</v>
      </c>
      <c r="C605" s="5" t="s">
        <v>3396</v>
      </c>
      <c r="D605" s="5" t="s">
        <v>3397</v>
      </c>
      <c r="E605" s="9" t="s">
        <v>13933</v>
      </c>
    </row>
    <row r="606">
      <c r="A606" s="7">
        <v>4.2</v>
      </c>
      <c r="B606" s="8">
        <v>64273.0</v>
      </c>
      <c r="C606" s="5" t="s">
        <v>5336</v>
      </c>
      <c r="D606" s="5" t="s">
        <v>5337</v>
      </c>
      <c r="E606" s="9" t="s">
        <v>13933</v>
      </c>
    </row>
    <row r="607">
      <c r="A607" s="7">
        <v>4.3</v>
      </c>
      <c r="B607" s="8">
        <v>54315.0</v>
      </c>
      <c r="C607" s="5" t="s">
        <v>5346</v>
      </c>
      <c r="D607" s="5" t="s">
        <v>5347</v>
      </c>
      <c r="E607" s="9" t="s">
        <v>13933</v>
      </c>
    </row>
    <row r="608">
      <c r="A608" s="7">
        <v>4.1</v>
      </c>
      <c r="B608" s="8">
        <v>1597.0</v>
      </c>
      <c r="C608" s="5" t="s">
        <v>5356</v>
      </c>
      <c r="D608" s="5" t="s">
        <v>5357</v>
      </c>
      <c r="E608" s="9" t="s">
        <v>13933</v>
      </c>
    </row>
    <row r="609">
      <c r="A609" s="7">
        <v>4.0</v>
      </c>
      <c r="B609" s="8">
        <v>30254.0</v>
      </c>
      <c r="C609" s="5" t="s">
        <v>5080</v>
      </c>
      <c r="D609" s="5" t="s">
        <v>5081</v>
      </c>
      <c r="E609" s="9" t="s">
        <v>13933</v>
      </c>
    </row>
    <row r="610">
      <c r="A610" s="7">
        <v>4.2</v>
      </c>
      <c r="B610" s="8">
        <v>22638.0</v>
      </c>
      <c r="C610" s="5" t="s">
        <v>3476</v>
      </c>
      <c r="D610" s="5" t="s">
        <v>3477</v>
      </c>
      <c r="E610" s="9" t="s">
        <v>13933</v>
      </c>
    </row>
    <row r="611">
      <c r="A611" s="7">
        <v>3.9</v>
      </c>
      <c r="B611" s="8">
        <v>77027.0</v>
      </c>
      <c r="C611" s="5" t="s">
        <v>5370</v>
      </c>
      <c r="D611" s="5" t="s">
        <v>5371</v>
      </c>
      <c r="E611" s="9" t="s">
        <v>13934</v>
      </c>
    </row>
    <row r="612">
      <c r="A612" s="7">
        <v>4.3</v>
      </c>
      <c r="B612" s="8">
        <v>28829.0</v>
      </c>
      <c r="C612" s="5" t="s">
        <v>5381</v>
      </c>
      <c r="D612" s="5" t="s">
        <v>5382</v>
      </c>
      <c r="E612" s="9" t="s">
        <v>13933</v>
      </c>
    </row>
    <row r="613">
      <c r="A613" s="7">
        <v>4.2</v>
      </c>
      <c r="B613" s="8">
        <v>29478.0</v>
      </c>
      <c r="C613" s="5" t="s">
        <v>5388</v>
      </c>
      <c r="D613" s="5" t="s">
        <v>5389</v>
      </c>
      <c r="E613" s="9" t="s">
        <v>13933</v>
      </c>
    </row>
    <row r="614">
      <c r="A614" s="7">
        <v>4.5</v>
      </c>
      <c r="B614" s="8">
        <v>33176.0</v>
      </c>
      <c r="C614" s="5" t="s">
        <v>5398</v>
      </c>
      <c r="D614" s="5" t="s">
        <v>5399</v>
      </c>
      <c r="E614" s="9" t="s">
        <v>13933</v>
      </c>
    </row>
    <row r="615">
      <c r="A615" s="7">
        <v>4.0</v>
      </c>
      <c r="B615" s="8">
        <v>68664.0</v>
      </c>
      <c r="C615" s="5" t="s">
        <v>5410</v>
      </c>
      <c r="D615" s="5" t="s">
        <v>5411</v>
      </c>
      <c r="E615" s="9" t="s">
        <v>13933</v>
      </c>
    </row>
    <row r="616">
      <c r="A616" s="7">
        <v>4.2</v>
      </c>
      <c r="B616" s="8">
        <v>24269.0</v>
      </c>
      <c r="C616" s="5" t="s">
        <v>25</v>
      </c>
      <c r="D616" s="5" t="s">
        <v>854</v>
      </c>
      <c r="E616" s="9" t="s">
        <v>13933</v>
      </c>
    </row>
    <row r="617">
      <c r="A617" s="7">
        <v>4.5</v>
      </c>
      <c r="B617" s="8">
        <v>28030.0</v>
      </c>
      <c r="C617" s="5" t="s">
        <v>5425</v>
      </c>
      <c r="D617" s="5" t="s">
        <v>5426</v>
      </c>
      <c r="E617" s="9" t="s">
        <v>13933</v>
      </c>
    </row>
    <row r="618">
      <c r="A618" s="7">
        <v>4.3</v>
      </c>
      <c r="B618" s="8">
        <v>5792.0</v>
      </c>
      <c r="C618" s="5" t="s">
        <v>5437</v>
      </c>
      <c r="D618" s="5" t="s">
        <v>5438</v>
      </c>
      <c r="E618" s="9" t="s">
        <v>13933</v>
      </c>
    </row>
    <row r="619">
      <c r="A619" s="7">
        <v>3.9</v>
      </c>
      <c r="B619" s="8">
        <v>14778.0</v>
      </c>
      <c r="C619" s="5" t="s">
        <v>5450</v>
      </c>
      <c r="D619" s="5" t="s">
        <v>5451</v>
      </c>
      <c r="E619" s="9" t="s">
        <v>13934</v>
      </c>
    </row>
    <row r="620">
      <c r="A620" s="7">
        <v>4.1</v>
      </c>
      <c r="B620" s="8">
        <v>91770.0</v>
      </c>
      <c r="C620" s="5" t="s">
        <v>5461</v>
      </c>
      <c r="D620" s="5" t="s">
        <v>5462</v>
      </c>
      <c r="E620" s="9" t="s">
        <v>13933</v>
      </c>
    </row>
    <row r="621">
      <c r="A621" s="7">
        <v>4.3</v>
      </c>
      <c r="B621" s="8">
        <v>17162.0</v>
      </c>
      <c r="C621" s="5" t="s">
        <v>3583</v>
      </c>
      <c r="D621" s="5" t="s">
        <v>3584</v>
      </c>
      <c r="E621" s="9" t="s">
        <v>13933</v>
      </c>
    </row>
    <row r="622">
      <c r="A622" s="7">
        <v>4.2</v>
      </c>
      <c r="B622" s="7">
        <v>206.0</v>
      </c>
      <c r="C622" s="5" t="s">
        <v>5473</v>
      </c>
      <c r="D622" s="5" t="s">
        <v>5474</v>
      </c>
      <c r="E622" s="9" t="s">
        <v>13933</v>
      </c>
    </row>
    <row r="623">
      <c r="A623" s="7">
        <v>4.2</v>
      </c>
      <c r="B623" s="8">
        <v>33717.0</v>
      </c>
      <c r="C623" s="5" t="s">
        <v>5485</v>
      </c>
      <c r="D623" s="5" t="s">
        <v>5486</v>
      </c>
      <c r="E623" s="9" t="s">
        <v>13933</v>
      </c>
    </row>
    <row r="624">
      <c r="A624" s="7">
        <v>4.0</v>
      </c>
      <c r="B624" s="8">
        <v>43994.0</v>
      </c>
      <c r="C624" s="5" t="s">
        <v>37</v>
      </c>
      <c r="D624" s="5" t="s">
        <v>38</v>
      </c>
      <c r="E624" s="9" t="s">
        <v>13933</v>
      </c>
    </row>
    <row r="625">
      <c r="A625" s="7">
        <v>3.9</v>
      </c>
      <c r="B625" s="8">
        <v>7928.0</v>
      </c>
      <c r="C625" s="5" t="s">
        <v>48</v>
      </c>
      <c r="D625" s="5" t="s">
        <v>49</v>
      </c>
      <c r="E625" s="9" t="s">
        <v>13934</v>
      </c>
    </row>
    <row r="626">
      <c r="A626" s="7">
        <v>4.1</v>
      </c>
      <c r="B626" s="8">
        <v>5179.0</v>
      </c>
      <c r="C626" s="5" t="s">
        <v>5494</v>
      </c>
      <c r="D626" s="5" t="s">
        <v>5495</v>
      </c>
      <c r="E626" s="9" t="s">
        <v>13933</v>
      </c>
    </row>
    <row r="627">
      <c r="A627" s="7">
        <v>4.5</v>
      </c>
      <c r="B627" s="8">
        <v>50810.0</v>
      </c>
      <c r="C627" s="5" t="s">
        <v>5506</v>
      </c>
      <c r="D627" s="5" t="s">
        <v>5507</v>
      </c>
      <c r="E627" s="9" t="s">
        <v>13933</v>
      </c>
    </row>
    <row r="628">
      <c r="A628" s="7">
        <v>3.7</v>
      </c>
      <c r="B628" s="8">
        <v>3369.0</v>
      </c>
      <c r="C628" s="5" t="s">
        <v>5517</v>
      </c>
      <c r="D628" s="5" t="s">
        <v>5518</v>
      </c>
      <c r="E628" s="9" t="s">
        <v>13934</v>
      </c>
    </row>
    <row r="629">
      <c r="A629" s="7">
        <v>3.5</v>
      </c>
      <c r="B629" s="8">
        <v>11827.0</v>
      </c>
      <c r="C629" s="5" t="s">
        <v>5527</v>
      </c>
      <c r="D629" s="5" t="s">
        <v>5528</v>
      </c>
      <c r="E629" s="9" t="s">
        <v>13934</v>
      </c>
    </row>
    <row r="630">
      <c r="A630" s="7">
        <v>4.2</v>
      </c>
      <c r="B630" s="8">
        <v>94364.0</v>
      </c>
      <c r="C630" s="5" t="s">
        <v>60</v>
      </c>
      <c r="D630" s="5" t="s">
        <v>61</v>
      </c>
      <c r="E630" s="9" t="s">
        <v>13933</v>
      </c>
    </row>
    <row r="631">
      <c r="A631" s="7">
        <v>3.5</v>
      </c>
      <c r="B631" s="8">
        <v>15295.0</v>
      </c>
      <c r="C631" s="5" t="s">
        <v>5539</v>
      </c>
      <c r="D631" s="5" t="s">
        <v>5540</v>
      </c>
      <c r="E631" s="9" t="s">
        <v>13934</v>
      </c>
    </row>
    <row r="632">
      <c r="A632" s="7">
        <v>4.3</v>
      </c>
      <c r="B632" s="8">
        <v>27139.0</v>
      </c>
      <c r="C632" s="5" t="s">
        <v>5550</v>
      </c>
      <c r="D632" s="5" t="s">
        <v>5551</v>
      </c>
      <c r="E632" s="9" t="s">
        <v>13933</v>
      </c>
    </row>
    <row r="633">
      <c r="A633" s="7">
        <v>3.9</v>
      </c>
      <c r="B633" s="8">
        <v>9504.0</v>
      </c>
      <c r="C633" s="5" t="s">
        <v>5561</v>
      </c>
      <c r="D633" s="5" t="s">
        <v>5562</v>
      </c>
      <c r="E633" s="9" t="s">
        <v>13934</v>
      </c>
    </row>
    <row r="634">
      <c r="A634" s="7">
        <v>4.2</v>
      </c>
      <c r="B634" s="8">
        <v>16905.0</v>
      </c>
      <c r="C634" s="5" t="s">
        <v>71</v>
      </c>
      <c r="D634" s="5" t="s">
        <v>72</v>
      </c>
      <c r="E634" s="9" t="s">
        <v>13933</v>
      </c>
    </row>
    <row r="635">
      <c r="A635" s="7">
        <v>4.3</v>
      </c>
      <c r="B635" s="8">
        <v>30058.0</v>
      </c>
      <c r="C635" s="5" t="s">
        <v>5575</v>
      </c>
      <c r="D635" s="5" t="s">
        <v>5576</v>
      </c>
      <c r="E635" s="9" t="s">
        <v>13933</v>
      </c>
    </row>
    <row r="636">
      <c r="A636" s="7">
        <v>4.2</v>
      </c>
      <c r="B636" s="8">
        <v>69619.0</v>
      </c>
      <c r="C636" s="5" t="s">
        <v>3731</v>
      </c>
      <c r="D636" s="5" t="s">
        <v>3732</v>
      </c>
      <c r="E636" s="9" t="s">
        <v>13933</v>
      </c>
    </row>
    <row r="637">
      <c r="A637" s="7">
        <v>4.0</v>
      </c>
      <c r="B637" s="8">
        <v>3382.0</v>
      </c>
      <c r="C637" s="5" t="s">
        <v>3742</v>
      </c>
      <c r="D637" s="5" t="s">
        <v>3743</v>
      </c>
      <c r="E637" s="9" t="s">
        <v>13933</v>
      </c>
    </row>
    <row r="638">
      <c r="A638" s="7">
        <v>4.1</v>
      </c>
      <c r="B638" s="5" t="s">
        <v>5585</v>
      </c>
      <c r="C638" s="5" t="s">
        <v>5590</v>
      </c>
      <c r="D638" s="5" t="s">
        <v>5591</v>
      </c>
      <c r="E638" s="9" t="s">
        <v>13933</v>
      </c>
    </row>
    <row r="639">
      <c r="A639" s="7">
        <v>4.5</v>
      </c>
      <c r="B639" s="8">
        <v>5760.0</v>
      </c>
      <c r="C639" s="5" t="s">
        <v>5602</v>
      </c>
      <c r="D639" s="5" t="s">
        <v>5603</v>
      </c>
      <c r="E639" s="9" t="s">
        <v>13933</v>
      </c>
    </row>
    <row r="640">
      <c r="A640" s="7">
        <v>4.2</v>
      </c>
      <c r="B640" s="8">
        <v>49551.0</v>
      </c>
      <c r="C640" s="5" t="s">
        <v>5614</v>
      </c>
      <c r="D640" s="5" t="s">
        <v>5615</v>
      </c>
      <c r="E640" s="9" t="s">
        <v>13933</v>
      </c>
    </row>
    <row r="641">
      <c r="A641" s="7">
        <v>4.1</v>
      </c>
      <c r="B641" s="5" t="s">
        <v>5621</v>
      </c>
      <c r="C641" s="5" t="s">
        <v>5626</v>
      </c>
      <c r="D641" s="5" t="s">
        <v>5627</v>
      </c>
      <c r="E641" s="9" t="s">
        <v>13933</v>
      </c>
    </row>
    <row r="642">
      <c r="A642" s="7">
        <v>3.9</v>
      </c>
      <c r="B642" s="8">
        <v>21372.0</v>
      </c>
      <c r="C642" s="5" t="s">
        <v>5637</v>
      </c>
      <c r="D642" s="5" t="s">
        <v>5638</v>
      </c>
      <c r="E642" s="9" t="s">
        <v>13934</v>
      </c>
    </row>
    <row r="643">
      <c r="A643" s="7">
        <v>4.3</v>
      </c>
      <c r="B643" s="5" t="s">
        <v>5642</v>
      </c>
      <c r="C643" s="5" t="s">
        <v>5646</v>
      </c>
      <c r="D643" s="5" t="s">
        <v>5647</v>
      </c>
      <c r="E643" s="9" t="s">
        <v>13933</v>
      </c>
    </row>
    <row r="644">
      <c r="A644" s="7">
        <v>3.9</v>
      </c>
      <c r="B644" s="8">
        <v>24870.0</v>
      </c>
      <c r="C644" s="5" t="s">
        <v>83</v>
      </c>
      <c r="D644" s="5" t="s">
        <v>84</v>
      </c>
      <c r="E644" s="9" t="s">
        <v>13934</v>
      </c>
    </row>
    <row r="645">
      <c r="A645" s="7">
        <v>4.0</v>
      </c>
      <c r="B645" s="8">
        <v>7199.0</v>
      </c>
      <c r="C645" s="5" t="s">
        <v>5660</v>
      </c>
      <c r="D645" s="5" t="s">
        <v>5661</v>
      </c>
      <c r="E645" s="9" t="s">
        <v>13933</v>
      </c>
    </row>
    <row r="646">
      <c r="A646" s="7">
        <v>4.0</v>
      </c>
      <c r="B646" s="8">
        <v>1396.0</v>
      </c>
      <c r="C646" s="5" t="s">
        <v>3834</v>
      </c>
      <c r="D646" s="5" t="s">
        <v>3835</v>
      </c>
      <c r="E646" s="9" t="s">
        <v>13933</v>
      </c>
    </row>
    <row r="647">
      <c r="A647" s="7">
        <v>3.5</v>
      </c>
      <c r="B647" s="8">
        <v>15233.0</v>
      </c>
      <c r="C647" s="5" t="s">
        <v>5674</v>
      </c>
      <c r="D647" s="5" t="s">
        <v>5675</v>
      </c>
      <c r="E647" s="9" t="s">
        <v>13934</v>
      </c>
    </row>
    <row r="648">
      <c r="A648" s="7">
        <v>4.3</v>
      </c>
      <c r="B648" s="8">
        <v>55747.0</v>
      </c>
      <c r="C648" s="5" t="s">
        <v>5686</v>
      </c>
      <c r="D648" s="5" t="s">
        <v>5687</v>
      </c>
      <c r="E648" s="9" t="s">
        <v>13933</v>
      </c>
    </row>
    <row r="649">
      <c r="A649" s="7">
        <v>3.8</v>
      </c>
      <c r="B649" s="8">
        <v>14961.0</v>
      </c>
      <c r="C649" s="5" t="s">
        <v>5696</v>
      </c>
      <c r="D649" s="5" t="s">
        <v>5697</v>
      </c>
      <c r="E649" s="9" t="s">
        <v>13934</v>
      </c>
    </row>
    <row r="650">
      <c r="A650" s="7">
        <v>4.4</v>
      </c>
      <c r="B650" s="8">
        <v>9275.0</v>
      </c>
      <c r="C650" s="5" t="s">
        <v>5706</v>
      </c>
      <c r="D650" s="5" t="s">
        <v>5707</v>
      </c>
      <c r="E650" s="9" t="s">
        <v>13933</v>
      </c>
    </row>
    <row r="651">
      <c r="A651" s="7">
        <v>3.7</v>
      </c>
      <c r="B651" s="8">
        <v>28324.0</v>
      </c>
      <c r="C651" s="5" t="s">
        <v>5716</v>
      </c>
      <c r="D651" s="5" t="s">
        <v>5717</v>
      </c>
      <c r="E651" s="9" t="s">
        <v>13934</v>
      </c>
    </row>
    <row r="652">
      <c r="A652" s="7">
        <v>4.4</v>
      </c>
      <c r="B652" s="7">
        <v>644.0</v>
      </c>
      <c r="C652" s="5" t="s">
        <v>5727</v>
      </c>
      <c r="D652" s="5" t="s">
        <v>5728</v>
      </c>
      <c r="E652" s="9" t="s">
        <v>13933</v>
      </c>
    </row>
    <row r="653">
      <c r="A653" s="7">
        <v>4.4</v>
      </c>
      <c r="B653" s="8">
        <v>18139.0</v>
      </c>
      <c r="C653" s="5" t="s">
        <v>5738</v>
      </c>
      <c r="D653" s="5" t="s">
        <v>5739</v>
      </c>
      <c r="E653" s="9" t="s">
        <v>13933</v>
      </c>
    </row>
    <row r="654">
      <c r="A654" s="7">
        <v>4.4</v>
      </c>
      <c r="B654" s="8">
        <v>7203.0</v>
      </c>
      <c r="C654" s="5" t="s">
        <v>5750</v>
      </c>
      <c r="D654" s="5" t="s">
        <v>5751</v>
      </c>
      <c r="E654" s="9" t="s">
        <v>13933</v>
      </c>
    </row>
    <row r="655">
      <c r="A655" s="7">
        <v>4.2</v>
      </c>
      <c r="B655" s="7">
        <v>491.0</v>
      </c>
      <c r="C655" s="5" t="s">
        <v>5761</v>
      </c>
      <c r="D655" s="5" t="s">
        <v>5762</v>
      </c>
      <c r="E655" s="9" t="s">
        <v>13933</v>
      </c>
    </row>
    <row r="656">
      <c r="A656" s="7">
        <v>4.5</v>
      </c>
      <c r="B656" s="8">
        <v>13568.0</v>
      </c>
      <c r="C656" s="5" t="s">
        <v>5772</v>
      </c>
      <c r="D656" s="5" t="s">
        <v>5773</v>
      </c>
      <c r="E656" s="9" t="s">
        <v>13933</v>
      </c>
    </row>
    <row r="657">
      <c r="A657" s="7">
        <v>3.8</v>
      </c>
      <c r="B657" s="8">
        <v>3390.0</v>
      </c>
      <c r="C657" s="5" t="s">
        <v>5782</v>
      </c>
      <c r="D657" s="5" t="s">
        <v>5783</v>
      </c>
      <c r="E657" s="9" t="s">
        <v>13934</v>
      </c>
    </row>
    <row r="658">
      <c r="A658" s="7">
        <v>3.8</v>
      </c>
      <c r="B658" s="5" t="s">
        <v>5788</v>
      </c>
      <c r="C658" s="5" t="s">
        <v>5793</v>
      </c>
      <c r="D658" s="5" t="s">
        <v>5794</v>
      </c>
      <c r="E658" s="9" t="s">
        <v>13934</v>
      </c>
    </row>
    <row r="659">
      <c r="A659" s="7">
        <v>4.1</v>
      </c>
      <c r="B659" s="8">
        <v>18678.0</v>
      </c>
      <c r="C659" s="5" t="s">
        <v>3909</v>
      </c>
      <c r="D659" s="5" t="s">
        <v>3910</v>
      </c>
      <c r="E659" s="9" t="s">
        <v>13933</v>
      </c>
    </row>
    <row r="660">
      <c r="A660" s="7">
        <v>4.1</v>
      </c>
      <c r="B660" s="8">
        <v>15189.0</v>
      </c>
      <c r="C660" s="5" t="s">
        <v>95</v>
      </c>
      <c r="D660" s="5" t="s">
        <v>96</v>
      </c>
      <c r="E660" s="9" t="s">
        <v>13933</v>
      </c>
    </row>
    <row r="661">
      <c r="A661" s="7">
        <v>4.4</v>
      </c>
      <c r="B661" s="8">
        <v>12179.0</v>
      </c>
      <c r="C661" s="5" t="s">
        <v>5808</v>
      </c>
      <c r="D661" s="5" t="s">
        <v>5809</v>
      </c>
      <c r="E661" s="9" t="s">
        <v>13933</v>
      </c>
    </row>
    <row r="662">
      <c r="A662" s="7">
        <v>3.8</v>
      </c>
      <c r="B662" s="8">
        <v>12958.0</v>
      </c>
      <c r="C662" s="5" t="s">
        <v>5819</v>
      </c>
      <c r="D662" s="5" t="s">
        <v>5820</v>
      </c>
      <c r="E662" s="9" t="s">
        <v>13934</v>
      </c>
    </row>
    <row r="663">
      <c r="A663" s="7">
        <v>4.2</v>
      </c>
      <c r="B663" s="8">
        <v>8258.0</v>
      </c>
      <c r="C663" s="5" t="s">
        <v>5830</v>
      </c>
      <c r="D663" s="5" t="s">
        <v>5831</v>
      </c>
      <c r="E663" s="9" t="s">
        <v>13933</v>
      </c>
    </row>
    <row r="664">
      <c r="A664" s="7">
        <v>4.1</v>
      </c>
      <c r="B664" s="8">
        <v>11716.0</v>
      </c>
      <c r="C664" s="5" t="s">
        <v>5842</v>
      </c>
      <c r="D664" s="5" t="s">
        <v>5843</v>
      </c>
      <c r="E664" s="9" t="s">
        <v>13933</v>
      </c>
    </row>
    <row r="665">
      <c r="A665" s="7">
        <v>4.4</v>
      </c>
      <c r="B665" s="8">
        <v>35024.0</v>
      </c>
      <c r="C665" s="5" t="s">
        <v>5853</v>
      </c>
      <c r="D665" s="5" t="s">
        <v>5854</v>
      </c>
      <c r="E665" s="9" t="s">
        <v>13933</v>
      </c>
    </row>
    <row r="666">
      <c r="A666" s="7">
        <v>4.1</v>
      </c>
      <c r="B666" s="8">
        <v>55192.0</v>
      </c>
      <c r="C666" s="5" t="s">
        <v>5864</v>
      </c>
      <c r="D666" s="5" t="s">
        <v>5865</v>
      </c>
      <c r="E666" s="9" t="s">
        <v>13933</v>
      </c>
    </row>
    <row r="667">
      <c r="A667" s="7">
        <v>4.1</v>
      </c>
      <c r="B667" s="5" t="s">
        <v>5871</v>
      </c>
      <c r="C667" s="5" t="s">
        <v>5876</v>
      </c>
      <c r="D667" s="5" t="s">
        <v>5877</v>
      </c>
      <c r="E667" s="9" t="s">
        <v>13933</v>
      </c>
    </row>
    <row r="668">
      <c r="A668" s="7">
        <v>3.5</v>
      </c>
      <c r="B668" s="8">
        <v>9638.0</v>
      </c>
      <c r="C668" s="5" t="s">
        <v>5887</v>
      </c>
      <c r="D668" s="5" t="s">
        <v>5888</v>
      </c>
      <c r="E668" s="9" t="s">
        <v>13934</v>
      </c>
    </row>
    <row r="669">
      <c r="A669" s="7">
        <v>3.6</v>
      </c>
      <c r="B669" s="8">
        <v>33735.0</v>
      </c>
      <c r="C669" s="5" t="s">
        <v>5897</v>
      </c>
      <c r="D669" s="5" t="s">
        <v>5898</v>
      </c>
      <c r="E669" s="9" t="s">
        <v>13934</v>
      </c>
    </row>
    <row r="670">
      <c r="A670" s="7">
        <v>4.3</v>
      </c>
      <c r="B670" s="8">
        <v>30411.0</v>
      </c>
      <c r="C670" s="5" t="s">
        <v>107</v>
      </c>
      <c r="D670" s="5" t="s">
        <v>108</v>
      </c>
      <c r="E670" s="9" t="s">
        <v>13933</v>
      </c>
    </row>
    <row r="671">
      <c r="A671" s="7">
        <v>3.8</v>
      </c>
      <c r="B671" s="8">
        <v>3044.0</v>
      </c>
      <c r="C671" s="5" t="s">
        <v>5908</v>
      </c>
      <c r="D671" s="5" t="s">
        <v>5909</v>
      </c>
      <c r="E671" s="9" t="s">
        <v>13934</v>
      </c>
    </row>
    <row r="672">
      <c r="A672" s="7">
        <v>4.0</v>
      </c>
      <c r="B672" s="8">
        <v>33584.0</v>
      </c>
      <c r="C672" s="5" t="s">
        <v>5918</v>
      </c>
      <c r="D672" s="5" t="s">
        <v>5919</v>
      </c>
      <c r="E672" s="9" t="s">
        <v>13933</v>
      </c>
    </row>
    <row r="673">
      <c r="A673" s="7">
        <v>3.9</v>
      </c>
      <c r="B673" s="8">
        <v>1779.0</v>
      </c>
      <c r="C673" s="5" t="s">
        <v>5930</v>
      </c>
      <c r="D673" s="5" t="s">
        <v>5931</v>
      </c>
      <c r="E673" s="9" t="s">
        <v>13934</v>
      </c>
    </row>
    <row r="674">
      <c r="A674" s="7">
        <v>4.1</v>
      </c>
      <c r="B674" s="8">
        <v>5999.0</v>
      </c>
      <c r="C674" s="5" t="s">
        <v>3955</v>
      </c>
      <c r="D674" s="5" t="s">
        <v>5934</v>
      </c>
      <c r="E674" s="9" t="s">
        <v>13933</v>
      </c>
    </row>
    <row r="675">
      <c r="A675" s="7">
        <v>4.3</v>
      </c>
      <c r="B675" s="8">
        <v>13391.0</v>
      </c>
      <c r="C675" s="5" t="s">
        <v>136</v>
      </c>
      <c r="D675" s="5" t="s">
        <v>137</v>
      </c>
      <c r="E675" s="9" t="s">
        <v>13933</v>
      </c>
    </row>
    <row r="676">
      <c r="A676" s="7">
        <v>4.4</v>
      </c>
      <c r="B676" s="8">
        <v>26556.0</v>
      </c>
      <c r="C676" s="5" t="s">
        <v>5947</v>
      </c>
      <c r="D676" s="5" t="s">
        <v>5948</v>
      </c>
      <c r="E676" s="9" t="s">
        <v>13933</v>
      </c>
    </row>
    <row r="677">
      <c r="A677" s="7">
        <v>4.3</v>
      </c>
      <c r="B677" s="8">
        <v>25903.0</v>
      </c>
      <c r="C677" s="5" t="s">
        <v>5958</v>
      </c>
      <c r="D677" s="5" t="s">
        <v>5959</v>
      </c>
      <c r="E677" s="9" t="s">
        <v>13933</v>
      </c>
    </row>
    <row r="678">
      <c r="A678" s="7">
        <v>4.3</v>
      </c>
      <c r="B678" s="8">
        <v>53464.0</v>
      </c>
      <c r="C678" s="5" t="s">
        <v>5970</v>
      </c>
      <c r="D678" s="5" t="s">
        <v>5971</v>
      </c>
      <c r="E678" s="9" t="s">
        <v>13933</v>
      </c>
    </row>
    <row r="679">
      <c r="A679" s="7">
        <v>4.1</v>
      </c>
      <c r="B679" s="8">
        <v>48448.0</v>
      </c>
      <c r="C679" s="5" t="s">
        <v>3924</v>
      </c>
      <c r="D679" s="5" t="s">
        <v>3925</v>
      </c>
      <c r="E679" s="9" t="s">
        <v>13933</v>
      </c>
    </row>
    <row r="680">
      <c r="A680" s="7">
        <v>4.4</v>
      </c>
      <c r="B680" s="8">
        <v>5176.0</v>
      </c>
      <c r="C680" s="5" t="s">
        <v>5983</v>
      </c>
      <c r="D680" s="5" t="s">
        <v>5984</v>
      </c>
      <c r="E680" s="9" t="s">
        <v>13933</v>
      </c>
    </row>
    <row r="681">
      <c r="A681" s="7">
        <v>4.4</v>
      </c>
      <c r="B681" s="8">
        <v>8614.0</v>
      </c>
      <c r="C681" s="5" t="s">
        <v>5994</v>
      </c>
      <c r="D681" s="5" t="s">
        <v>5995</v>
      </c>
      <c r="E681" s="9" t="s">
        <v>13933</v>
      </c>
    </row>
    <row r="682">
      <c r="A682" s="7">
        <v>3.8</v>
      </c>
      <c r="B682" s="8">
        <v>60026.0</v>
      </c>
      <c r="C682" s="5" t="s">
        <v>6004</v>
      </c>
      <c r="D682" s="5" t="s">
        <v>6005</v>
      </c>
      <c r="E682" s="9" t="s">
        <v>13934</v>
      </c>
    </row>
    <row r="683">
      <c r="A683" s="7">
        <v>3.8</v>
      </c>
      <c r="B683" s="8">
        <v>3066.0</v>
      </c>
      <c r="C683" s="5" t="s">
        <v>6014</v>
      </c>
      <c r="D683" s="5" t="s">
        <v>6015</v>
      </c>
      <c r="E683" s="9" t="s">
        <v>13934</v>
      </c>
    </row>
    <row r="684">
      <c r="A684" s="7">
        <v>4.0</v>
      </c>
      <c r="B684" s="8">
        <v>2102.0</v>
      </c>
      <c r="C684" s="5" t="s">
        <v>6024</v>
      </c>
      <c r="D684" s="5" t="s">
        <v>6025</v>
      </c>
      <c r="E684" s="9" t="s">
        <v>13933</v>
      </c>
    </row>
    <row r="685">
      <c r="A685" s="7">
        <v>4.4</v>
      </c>
      <c r="B685" s="8">
        <v>34852.0</v>
      </c>
      <c r="C685" s="5" t="s">
        <v>6034</v>
      </c>
      <c r="D685" s="5" t="s">
        <v>6035</v>
      </c>
      <c r="E685" s="9" t="s">
        <v>13933</v>
      </c>
    </row>
    <row r="686">
      <c r="A686" s="7">
        <v>4.4</v>
      </c>
      <c r="B686" s="5" t="s">
        <v>6038</v>
      </c>
      <c r="C686" s="5" t="s">
        <v>156</v>
      </c>
      <c r="D686" s="5" t="s">
        <v>157</v>
      </c>
      <c r="E686" s="9" t="s">
        <v>13933</v>
      </c>
    </row>
    <row r="687">
      <c r="A687" s="7">
        <v>4.5</v>
      </c>
      <c r="B687" s="8">
        <v>8618.0</v>
      </c>
      <c r="C687" s="5" t="s">
        <v>6049</v>
      </c>
      <c r="D687" s="5" t="s">
        <v>6050</v>
      </c>
      <c r="E687" s="9" t="s">
        <v>13933</v>
      </c>
    </row>
    <row r="688">
      <c r="A688" s="7">
        <v>4.0</v>
      </c>
      <c r="B688" s="8">
        <v>32625.0</v>
      </c>
      <c r="C688" s="5" t="s">
        <v>4012</v>
      </c>
      <c r="D688" s="5" t="s">
        <v>4013</v>
      </c>
      <c r="E688" s="9" t="s">
        <v>13933</v>
      </c>
    </row>
    <row r="689">
      <c r="A689" s="7">
        <v>4.0</v>
      </c>
      <c r="B689" s="8">
        <v>4018.0</v>
      </c>
      <c r="C689" s="5" t="s">
        <v>6062</v>
      </c>
      <c r="D689" s="5" t="s">
        <v>6063</v>
      </c>
      <c r="E689" s="9" t="s">
        <v>13933</v>
      </c>
    </row>
    <row r="690">
      <c r="A690" s="7">
        <v>4.3</v>
      </c>
      <c r="B690" s="8">
        <v>11687.0</v>
      </c>
      <c r="C690" s="5" t="s">
        <v>6074</v>
      </c>
      <c r="D690" s="5" t="s">
        <v>6075</v>
      </c>
      <c r="E690" s="9" t="s">
        <v>13933</v>
      </c>
    </row>
    <row r="691">
      <c r="A691" s="7">
        <v>4.2</v>
      </c>
      <c r="B691" s="8">
        <v>2262.0</v>
      </c>
      <c r="C691" s="5" t="s">
        <v>168</v>
      </c>
      <c r="D691" s="5" t="s">
        <v>169</v>
      </c>
      <c r="E691" s="9" t="s">
        <v>13933</v>
      </c>
    </row>
    <row r="692">
      <c r="A692" s="7">
        <v>3.8</v>
      </c>
      <c r="B692" s="8">
        <v>11015.0</v>
      </c>
      <c r="C692" s="5" t="s">
        <v>6086</v>
      </c>
      <c r="D692" s="5" t="s">
        <v>6087</v>
      </c>
      <c r="E692" s="9" t="s">
        <v>13934</v>
      </c>
    </row>
    <row r="693">
      <c r="A693" s="7">
        <v>4.3</v>
      </c>
      <c r="B693" s="8">
        <v>95116.0</v>
      </c>
      <c r="C693" s="5" t="s">
        <v>6097</v>
      </c>
      <c r="D693" s="5" t="s">
        <v>6098</v>
      </c>
      <c r="E693" s="9" t="s">
        <v>13933</v>
      </c>
    </row>
    <row r="694">
      <c r="A694" s="7">
        <v>4.1</v>
      </c>
      <c r="B694" s="8">
        <v>4768.0</v>
      </c>
      <c r="C694" s="5" t="s">
        <v>178</v>
      </c>
      <c r="D694" s="5" t="s">
        <v>179</v>
      </c>
      <c r="E694" s="9" t="s">
        <v>13933</v>
      </c>
    </row>
    <row r="695">
      <c r="A695" s="7">
        <v>4.3</v>
      </c>
      <c r="B695" s="8">
        <v>23022.0</v>
      </c>
      <c r="C695" s="5" t="s">
        <v>6109</v>
      </c>
      <c r="D695" s="5" t="s">
        <v>6110</v>
      </c>
      <c r="E695" s="9" t="s">
        <v>13933</v>
      </c>
    </row>
    <row r="696">
      <c r="A696" s="7">
        <v>4.0</v>
      </c>
      <c r="B696" s="8">
        <v>67951.0</v>
      </c>
      <c r="C696" s="5" t="s">
        <v>6116</v>
      </c>
      <c r="D696" s="5" t="s">
        <v>6117</v>
      </c>
      <c r="E696" s="9" t="s">
        <v>13933</v>
      </c>
    </row>
    <row r="697">
      <c r="A697" s="7">
        <v>4.3</v>
      </c>
      <c r="B697" s="8">
        <v>4426.0</v>
      </c>
      <c r="C697" s="5" t="s">
        <v>6128</v>
      </c>
      <c r="D697" s="5" t="s">
        <v>6129</v>
      </c>
      <c r="E697" s="9" t="s">
        <v>13933</v>
      </c>
    </row>
    <row r="698">
      <c r="A698" s="7">
        <v>4.2</v>
      </c>
      <c r="B698" s="8">
        <v>4567.0</v>
      </c>
      <c r="C698" s="5" t="s">
        <v>6140</v>
      </c>
      <c r="D698" s="5" t="s">
        <v>6141</v>
      </c>
      <c r="E698" s="9" t="s">
        <v>13933</v>
      </c>
    </row>
    <row r="699">
      <c r="A699" s="7">
        <v>4.0</v>
      </c>
      <c r="B699" s="8">
        <v>13797.0</v>
      </c>
      <c r="C699" s="5" t="s">
        <v>6151</v>
      </c>
      <c r="D699" s="5" t="s">
        <v>6152</v>
      </c>
      <c r="E699" s="9" t="s">
        <v>13933</v>
      </c>
    </row>
    <row r="700">
      <c r="A700" s="7">
        <v>4.4</v>
      </c>
      <c r="B700" s="8">
        <v>15137.0</v>
      </c>
      <c r="C700" s="5" t="s">
        <v>6164</v>
      </c>
      <c r="D700" s="5" t="s">
        <v>6165</v>
      </c>
      <c r="E700" s="9" t="s">
        <v>13933</v>
      </c>
    </row>
    <row r="701">
      <c r="A701" s="7">
        <v>4.4</v>
      </c>
      <c r="B701" s="8">
        <v>18757.0</v>
      </c>
      <c r="C701" s="5" t="s">
        <v>188</v>
      </c>
      <c r="D701" s="5" t="s">
        <v>4229</v>
      </c>
      <c r="E701" s="9" t="s">
        <v>13933</v>
      </c>
    </row>
    <row r="702">
      <c r="A702" s="7">
        <v>4.5</v>
      </c>
      <c r="B702" s="7">
        <v>815.0</v>
      </c>
      <c r="C702" s="5" t="s">
        <v>241</v>
      </c>
      <c r="D702" s="5" t="s">
        <v>242</v>
      </c>
      <c r="E702" s="9" t="s">
        <v>13933</v>
      </c>
    </row>
    <row r="703">
      <c r="A703" s="7">
        <v>4.2</v>
      </c>
      <c r="B703" s="5" t="s">
        <v>6176</v>
      </c>
      <c r="C703" s="5" t="s">
        <v>6181</v>
      </c>
      <c r="D703" s="5" t="s">
        <v>6182</v>
      </c>
      <c r="E703" s="9" t="s">
        <v>13933</v>
      </c>
    </row>
    <row r="704">
      <c r="A704" s="7">
        <v>4.1</v>
      </c>
      <c r="B704" s="8">
        <v>9344.0</v>
      </c>
      <c r="C704" s="5" t="s">
        <v>6193</v>
      </c>
      <c r="D704" s="5" t="s">
        <v>6194</v>
      </c>
      <c r="E704" s="9" t="s">
        <v>13933</v>
      </c>
    </row>
    <row r="705">
      <c r="A705" s="7">
        <v>4.5</v>
      </c>
      <c r="B705" s="8">
        <v>4875.0</v>
      </c>
      <c r="C705" s="5" t="s">
        <v>6204</v>
      </c>
      <c r="D705" s="5" t="s">
        <v>6205</v>
      </c>
      <c r="E705" s="9" t="s">
        <v>13933</v>
      </c>
    </row>
    <row r="706">
      <c r="A706" s="7">
        <v>4.2</v>
      </c>
      <c r="B706" s="8">
        <v>20881.0</v>
      </c>
      <c r="C706" s="5" t="s">
        <v>4295</v>
      </c>
      <c r="D706" s="5" t="s">
        <v>4296</v>
      </c>
      <c r="E706" s="9" t="s">
        <v>13933</v>
      </c>
    </row>
    <row r="707">
      <c r="A707" s="7">
        <v>4.3</v>
      </c>
      <c r="B707" s="8">
        <v>4744.0</v>
      </c>
      <c r="C707" s="5" t="s">
        <v>6217</v>
      </c>
      <c r="D707" s="5" t="s">
        <v>6218</v>
      </c>
      <c r="E707" s="9" t="s">
        <v>13933</v>
      </c>
    </row>
    <row r="708">
      <c r="A708" s="7">
        <v>3.9</v>
      </c>
      <c r="B708" s="8">
        <v>12452.0</v>
      </c>
      <c r="C708" s="5" t="s">
        <v>6227</v>
      </c>
      <c r="D708" s="5" t="s">
        <v>6228</v>
      </c>
      <c r="E708" s="9" t="s">
        <v>13934</v>
      </c>
    </row>
    <row r="709">
      <c r="A709" s="7">
        <v>4.5</v>
      </c>
      <c r="B709" s="8">
        <v>17810.0</v>
      </c>
      <c r="C709" s="5" t="s">
        <v>6237</v>
      </c>
      <c r="D709" s="5" t="s">
        <v>6238</v>
      </c>
      <c r="E709" s="9" t="s">
        <v>13933</v>
      </c>
    </row>
    <row r="710">
      <c r="A710" s="7">
        <v>4.1</v>
      </c>
      <c r="B710" s="8">
        <v>53648.0</v>
      </c>
      <c r="C710" s="5" t="s">
        <v>6247</v>
      </c>
      <c r="D710" s="5" t="s">
        <v>6248</v>
      </c>
      <c r="E710" s="9" t="s">
        <v>13933</v>
      </c>
    </row>
    <row r="711">
      <c r="A711" s="7">
        <v>4.2</v>
      </c>
      <c r="B711" s="8">
        <v>2014.0</v>
      </c>
      <c r="C711" s="5" t="s">
        <v>6260</v>
      </c>
      <c r="D711" s="5" t="s">
        <v>6261</v>
      </c>
      <c r="E711" s="9" t="s">
        <v>13933</v>
      </c>
    </row>
    <row r="712">
      <c r="A712" s="7">
        <v>3.8</v>
      </c>
      <c r="B712" s="8">
        <v>5958.0</v>
      </c>
      <c r="C712" s="5" t="s">
        <v>6271</v>
      </c>
      <c r="D712" s="5" t="s">
        <v>6272</v>
      </c>
      <c r="E712" s="9" t="s">
        <v>13934</v>
      </c>
    </row>
    <row r="713">
      <c r="A713" s="7">
        <v>4.3</v>
      </c>
      <c r="B713" s="8">
        <v>38221.0</v>
      </c>
      <c r="C713" s="5" t="s">
        <v>6282</v>
      </c>
      <c r="D713" s="5" t="s">
        <v>6283</v>
      </c>
      <c r="E713" s="9" t="s">
        <v>13933</v>
      </c>
    </row>
    <row r="714">
      <c r="A714" s="7">
        <v>3.9</v>
      </c>
      <c r="B714" s="8">
        <v>64705.0</v>
      </c>
      <c r="C714" s="5" t="s">
        <v>6292</v>
      </c>
      <c r="D714" s="5" t="s">
        <v>6293</v>
      </c>
      <c r="E714" s="9" t="s">
        <v>13934</v>
      </c>
    </row>
    <row r="715">
      <c r="A715" s="7">
        <v>4.3</v>
      </c>
      <c r="B715" s="8">
        <v>17129.0</v>
      </c>
      <c r="C715" s="5" t="s">
        <v>4194</v>
      </c>
      <c r="D715" s="5" t="s">
        <v>4195</v>
      </c>
      <c r="E715" s="9" t="s">
        <v>13933</v>
      </c>
    </row>
    <row r="716">
      <c r="A716" s="7">
        <v>4.3</v>
      </c>
      <c r="B716" s="8">
        <v>11976.0</v>
      </c>
      <c r="C716" s="5" t="s">
        <v>229</v>
      </c>
      <c r="D716" s="5" t="s">
        <v>230</v>
      </c>
      <c r="E716" s="9" t="s">
        <v>13933</v>
      </c>
    </row>
    <row r="717">
      <c r="A717" s="7">
        <v>3.9</v>
      </c>
      <c r="B717" s="8">
        <v>17348.0</v>
      </c>
      <c r="C717" s="5" t="s">
        <v>6306</v>
      </c>
      <c r="D717" s="5" t="s">
        <v>6307</v>
      </c>
      <c r="E717" s="9" t="s">
        <v>13934</v>
      </c>
    </row>
    <row r="718">
      <c r="A718" s="7">
        <v>3.7</v>
      </c>
      <c r="B718" s="8">
        <v>87798.0</v>
      </c>
      <c r="C718" s="5" t="s">
        <v>6316</v>
      </c>
      <c r="D718" s="5" t="s">
        <v>6317</v>
      </c>
      <c r="E718" s="9" t="s">
        <v>13934</v>
      </c>
    </row>
    <row r="719">
      <c r="A719" s="7">
        <v>4.2</v>
      </c>
      <c r="B719" s="8">
        <v>24432.0</v>
      </c>
      <c r="C719" s="5" t="s">
        <v>6327</v>
      </c>
      <c r="D719" s="5" t="s">
        <v>6328</v>
      </c>
      <c r="E719" s="9" t="s">
        <v>13933</v>
      </c>
    </row>
    <row r="720">
      <c r="A720" s="7">
        <v>4.3</v>
      </c>
      <c r="B720" s="5" t="s">
        <v>6334</v>
      </c>
      <c r="C720" s="5" t="s">
        <v>6339</v>
      </c>
      <c r="D720" s="5" t="s">
        <v>6340</v>
      </c>
      <c r="E720" s="9" t="s">
        <v>13933</v>
      </c>
    </row>
    <row r="721">
      <c r="A721" s="7">
        <v>4.2</v>
      </c>
      <c r="B721" s="8">
        <v>93112.0</v>
      </c>
      <c r="C721" s="5" t="s">
        <v>6351</v>
      </c>
      <c r="D721" s="5" t="s">
        <v>6352</v>
      </c>
      <c r="E721" s="9" t="s">
        <v>13933</v>
      </c>
    </row>
    <row r="722">
      <c r="A722" s="7">
        <v>3.9</v>
      </c>
      <c r="B722" s="8">
        <v>47521.0</v>
      </c>
      <c r="C722" s="5" t="s">
        <v>6361</v>
      </c>
      <c r="D722" s="5" t="s">
        <v>6362</v>
      </c>
      <c r="E722" s="9" t="s">
        <v>13934</v>
      </c>
    </row>
    <row r="723">
      <c r="A723" s="7">
        <v>4.3</v>
      </c>
      <c r="B723" s="8">
        <v>27201.0</v>
      </c>
      <c r="C723" s="5" t="s">
        <v>6371</v>
      </c>
      <c r="D723" s="5" t="s">
        <v>6372</v>
      </c>
      <c r="E723" s="9" t="s">
        <v>13933</v>
      </c>
    </row>
    <row r="724">
      <c r="A724" s="7">
        <v>3.7</v>
      </c>
      <c r="B724" s="8">
        <v>10962.0</v>
      </c>
      <c r="C724" s="5" t="s">
        <v>252</v>
      </c>
      <c r="D724" s="5" t="s">
        <v>253</v>
      </c>
      <c r="E724" s="9" t="s">
        <v>13934</v>
      </c>
    </row>
    <row r="725">
      <c r="A725" s="7">
        <v>4.3</v>
      </c>
      <c r="B725" s="8">
        <v>16299.0</v>
      </c>
      <c r="C725" s="5" t="s">
        <v>263</v>
      </c>
      <c r="D725" s="5" t="s">
        <v>264</v>
      </c>
      <c r="E725" s="9" t="s">
        <v>13933</v>
      </c>
    </row>
    <row r="726">
      <c r="A726" s="7">
        <v>4.3</v>
      </c>
      <c r="B726" s="8">
        <v>31534.0</v>
      </c>
      <c r="C726" s="5" t="s">
        <v>6386</v>
      </c>
      <c r="D726" s="5" t="s">
        <v>6387</v>
      </c>
      <c r="E726" s="9" t="s">
        <v>13933</v>
      </c>
    </row>
    <row r="727">
      <c r="A727" s="7">
        <v>3.9</v>
      </c>
      <c r="B727" s="8">
        <v>7571.0</v>
      </c>
      <c r="C727" s="5" t="s">
        <v>4424</v>
      </c>
      <c r="D727" s="5" t="s">
        <v>4425</v>
      </c>
      <c r="E727" s="9" t="s">
        <v>13934</v>
      </c>
    </row>
    <row r="728">
      <c r="A728" s="7">
        <v>4.4</v>
      </c>
      <c r="B728" s="8">
        <v>6537.0</v>
      </c>
      <c r="C728" s="5" t="s">
        <v>6402</v>
      </c>
      <c r="D728" s="5" t="s">
        <v>6403</v>
      </c>
      <c r="E728" s="9" t="s">
        <v>13933</v>
      </c>
    </row>
    <row r="729">
      <c r="A729" s="7">
        <v>4.0</v>
      </c>
      <c r="B729" s="8">
        <v>9377.0</v>
      </c>
      <c r="C729" s="5" t="s">
        <v>274</v>
      </c>
      <c r="D729" s="5" t="s">
        <v>275</v>
      </c>
      <c r="E729" s="9" t="s">
        <v>13933</v>
      </c>
    </row>
    <row r="730">
      <c r="A730" s="7">
        <v>4.5</v>
      </c>
      <c r="B730" s="8">
        <v>21010.0</v>
      </c>
      <c r="C730" s="5" t="s">
        <v>6413</v>
      </c>
      <c r="D730" s="5" t="s">
        <v>6414</v>
      </c>
      <c r="E730" s="9" t="s">
        <v>13933</v>
      </c>
    </row>
    <row r="731">
      <c r="A731" s="7">
        <v>3.9</v>
      </c>
      <c r="B731" s="8">
        <v>3517.0</v>
      </c>
      <c r="C731" s="5" t="s">
        <v>6423</v>
      </c>
      <c r="D731" s="5" t="s">
        <v>6424</v>
      </c>
      <c r="E731" s="9" t="s">
        <v>13934</v>
      </c>
    </row>
    <row r="732">
      <c r="A732" s="7">
        <v>4.3</v>
      </c>
      <c r="B732" s="8">
        <v>63899.0</v>
      </c>
      <c r="C732" s="5" t="s">
        <v>6433</v>
      </c>
      <c r="D732" s="5" t="s">
        <v>6434</v>
      </c>
      <c r="E732" s="9" t="s">
        <v>13933</v>
      </c>
    </row>
    <row r="733">
      <c r="A733" s="7">
        <v>4.2</v>
      </c>
      <c r="B733" s="8">
        <v>12153.0</v>
      </c>
      <c r="C733" s="5" t="s">
        <v>296</v>
      </c>
      <c r="D733" s="5" t="s">
        <v>297</v>
      </c>
      <c r="E733" s="9" t="s">
        <v>13933</v>
      </c>
    </row>
    <row r="734">
      <c r="A734" s="7">
        <v>4.1</v>
      </c>
      <c r="B734" s="8">
        <v>5730.0</v>
      </c>
      <c r="C734" s="5" t="s">
        <v>6445</v>
      </c>
      <c r="D734" s="5" t="s">
        <v>6446</v>
      </c>
      <c r="E734" s="9" t="s">
        <v>13933</v>
      </c>
    </row>
    <row r="735">
      <c r="A735" s="7">
        <v>4.2</v>
      </c>
      <c r="B735" s="8">
        <v>25488.0</v>
      </c>
      <c r="C735" s="5" t="s">
        <v>6456</v>
      </c>
      <c r="D735" s="5" t="s">
        <v>6457</v>
      </c>
      <c r="E735" s="9" t="s">
        <v>13933</v>
      </c>
    </row>
    <row r="736">
      <c r="A736" s="7">
        <v>4.5</v>
      </c>
      <c r="B736" s="8">
        <v>54405.0</v>
      </c>
      <c r="C736" s="5" t="s">
        <v>6466</v>
      </c>
      <c r="D736" s="5" t="s">
        <v>6467</v>
      </c>
      <c r="E736" s="9" t="s">
        <v>13933</v>
      </c>
    </row>
    <row r="737">
      <c r="A737" s="7">
        <v>4.2</v>
      </c>
      <c r="B737" s="8">
        <v>1949.0</v>
      </c>
      <c r="C737" s="5" t="s">
        <v>4376</v>
      </c>
      <c r="D737" s="5" t="s">
        <v>4377</v>
      </c>
      <c r="E737" s="9" t="s">
        <v>13933</v>
      </c>
    </row>
    <row r="738">
      <c r="A738" s="7">
        <v>4.2</v>
      </c>
      <c r="B738" s="5" t="s">
        <v>6474</v>
      </c>
      <c r="C738" s="5" t="s">
        <v>6479</v>
      </c>
      <c r="D738" s="5" t="s">
        <v>6480</v>
      </c>
      <c r="E738" s="9" t="s">
        <v>13933</v>
      </c>
    </row>
    <row r="739">
      <c r="A739" s="7">
        <v>4.3</v>
      </c>
      <c r="B739" s="8">
        <v>7241.0</v>
      </c>
      <c r="C739" s="5" t="s">
        <v>6490</v>
      </c>
      <c r="D739" s="5" t="s">
        <v>6491</v>
      </c>
      <c r="E739" s="9" t="s">
        <v>13933</v>
      </c>
    </row>
    <row r="740">
      <c r="A740" s="7">
        <v>4.0</v>
      </c>
      <c r="B740" s="8">
        <v>20457.0</v>
      </c>
      <c r="C740" s="5" t="s">
        <v>6500</v>
      </c>
      <c r="D740" s="5" t="s">
        <v>6501</v>
      </c>
      <c r="E740" s="9" t="s">
        <v>13933</v>
      </c>
    </row>
    <row r="741">
      <c r="A741" s="7">
        <v>4.5</v>
      </c>
      <c r="B741" s="8">
        <v>8610.0</v>
      </c>
      <c r="C741" s="5" t="s">
        <v>6512</v>
      </c>
      <c r="D741" s="5" t="s">
        <v>6513</v>
      </c>
      <c r="E741" s="9" t="s">
        <v>13933</v>
      </c>
    </row>
    <row r="742">
      <c r="A742" s="7">
        <v>3.8</v>
      </c>
      <c r="B742" s="8">
        <v>16557.0</v>
      </c>
      <c r="C742" s="5" t="s">
        <v>4344</v>
      </c>
      <c r="D742" s="5" t="s">
        <v>4345</v>
      </c>
      <c r="E742" s="9" t="s">
        <v>13934</v>
      </c>
    </row>
    <row r="743">
      <c r="A743" s="7">
        <v>3.9</v>
      </c>
      <c r="B743" s="8">
        <v>1087.0</v>
      </c>
      <c r="C743" s="5" t="s">
        <v>6524</v>
      </c>
      <c r="D743" s="5" t="s">
        <v>6525</v>
      </c>
      <c r="E743" s="9" t="s">
        <v>13934</v>
      </c>
    </row>
    <row r="744">
      <c r="A744" s="7">
        <v>4.0</v>
      </c>
      <c r="B744" s="8">
        <v>1540.0</v>
      </c>
      <c r="C744" s="5" t="s">
        <v>6534</v>
      </c>
      <c r="D744" s="5" t="s">
        <v>6535</v>
      </c>
      <c r="E744" s="9" t="s">
        <v>13933</v>
      </c>
    </row>
    <row r="745">
      <c r="A745" s="7">
        <v>4.1</v>
      </c>
      <c r="B745" s="7">
        <v>401.0</v>
      </c>
      <c r="C745" s="5" t="s">
        <v>6544</v>
      </c>
      <c r="D745" s="5" t="s">
        <v>6545</v>
      </c>
      <c r="E745" s="9" t="s">
        <v>13933</v>
      </c>
    </row>
    <row r="746">
      <c r="A746" s="7">
        <v>3.4</v>
      </c>
      <c r="B746" s="8">
        <v>9385.0</v>
      </c>
      <c r="C746" s="5" t="s">
        <v>6555</v>
      </c>
      <c r="D746" s="5" t="s">
        <v>6556</v>
      </c>
      <c r="E746" s="9" t="s">
        <v>13934</v>
      </c>
    </row>
    <row r="747">
      <c r="A747" s="7">
        <v>4.0</v>
      </c>
      <c r="B747" s="8">
        <v>92588.0</v>
      </c>
      <c r="C747" s="5" t="s">
        <v>4552</v>
      </c>
      <c r="D747" s="5" t="s">
        <v>4553</v>
      </c>
      <c r="E747" s="9" t="s">
        <v>13933</v>
      </c>
    </row>
    <row r="748">
      <c r="A748" s="7">
        <v>3.4</v>
      </c>
      <c r="B748" s="8">
        <v>3454.0</v>
      </c>
      <c r="C748" s="5" t="s">
        <v>6570</v>
      </c>
      <c r="D748" s="5" t="s">
        <v>6571</v>
      </c>
      <c r="E748" s="9" t="s">
        <v>13934</v>
      </c>
    </row>
    <row r="749">
      <c r="A749" s="7">
        <v>4.3</v>
      </c>
      <c r="B749" s="8">
        <v>15790.0</v>
      </c>
      <c r="C749" s="5" t="s">
        <v>6580</v>
      </c>
      <c r="D749" s="5" t="s">
        <v>6581</v>
      </c>
      <c r="E749" s="9" t="s">
        <v>13933</v>
      </c>
    </row>
    <row r="750">
      <c r="A750" s="7">
        <v>3.9</v>
      </c>
      <c r="B750" s="8">
        <v>14969.0</v>
      </c>
      <c r="C750" s="5" t="s">
        <v>6592</v>
      </c>
      <c r="D750" s="5" t="s">
        <v>6593</v>
      </c>
      <c r="E750" s="9" t="s">
        <v>13934</v>
      </c>
    </row>
    <row r="751">
      <c r="A751" s="7">
        <v>4.1</v>
      </c>
      <c r="B751" s="8">
        <v>42139.0</v>
      </c>
      <c r="C751" s="5" t="s">
        <v>6602</v>
      </c>
      <c r="D751" s="5" t="s">
        <v>6603</v>
      </c>
      <c r="E751" s="9" t="s">
        <v>13933</v>
      </c>
    </row>
    <row r="752">
      <c r="A752" s="7">
        <v>4.3</v>
      </c>
      <c r="B752" s="7">
        <v>989.0</v>
      </c>
      <c r="C752" s="5" t="s">
        <v>6612</v>
      </c>
      <c r="D752" s="5" t="s">
        <v>6613</v>
      </c>
      <c r="E752" s="9" t="s">
        <v>13933</v>
      </c>
    </row>
    <row r="753">
      <c r="A753" s="7">
        <v>4.5</v>
      </c>
      <c r="B753" s="8">
        <v>19624.0</v>
      </c>
      <c r="C753" s="5" t="s">
        <v>6624</v>
      </c>
      <c r="D753" s="5" t="s">
        <v>6625</v>
      </c>
      <c r="E753" s="9" t="s">
        <v>13933</v>
      </c>
    </row>
    <row r="754">
      <c r="A754" s="7">
        <v>4.2</v>
      </c>
      <c r="B754" s="8">
        <v>3201.0</v>
      </c>
      <c r="C754" s="5" t="s">
        <v>6635</v>
      </c>
      <c r="D754" s="5" t="s">
        <v>6636</v>
      </c>
      <c r="E754" s="9" t="s">
        <v>13933</v>
      </c>
    </row>
    <row r="755">
      <c r="A755" s="7">
        <v>4.1</v>
      </c>
      <c r="B755" s="8">
        <v>30469.0</v>
      </c>
      <c r="C755" s="5" t="s">
        <v>6646</v>
      </c>
      <c r="D755" s="5" t="s">
        <v>6647</v>
      </c>
      <c r="E755" s="9" t="s">
        <v>13933</v>
      </c>
    </row>
    <row r="756">
      <c r="A756" s="7">
        <v>4.4</v>
      </c>
      <c r="B756" s="8">
        <v>9940.0</v>
      </c>
      <c r="C756" s="5" t="s">
        <v>6657</v>
      </c>
      <c r="D756" s="5" t="s">
        <v>6658</v>
      </c>
      <c r="E756" s="9" t="s">
        <v>13933</v>
      </c>
    </row>
    <row r="757">
      <c r="A757" s="7">
        <v>4.3</v>
      </c>
      <c r="B757" s="8">
        <v>7758.0</v>
      </c>
      <c r="C757" s="5" t="s">
        <v>6668</v>
      </c>
      <c r="D757" s="5" t="s">
        <v>6669</v>
      </c>
      <c r="E757" s="9" t="s">
        <v>13933</v>
      </c>
    </row>
    <row r="758">
      <c r="A758" s="7">
        <v>4.3</v>
      </c>
      <c r="B758" s="8">
        <v>68409.0</v>
      </c>
      <c r="C758" s="5" t="s">
        <v>6679</v>
      </c>
      <c r="D758" s="5" t="s">
        <v>6680</v>
      </c>
      <c r="E758" s="9" t="s">
        <v>13933</v>
      </c>
    </row>
    <row r="759">
      <c r="A759" s="7">
        <v>4.3</v>
      </c>
      <c r="B759" s="8">
        <v>3095.0</v>
      </c>
      <c r="C759" s="5" t="s">
        <v>6690</v>
      </c>
      <c r="D759" s="5" t="s">
        <v>6691</v>
      </c>
      <c r="E759" s="9" t="s">
        <v>13933</v>
      </c>
    </row>
    <row r="760">
      <c r="A760" s="7">
        <v>4.2</v>
      </c>
      <c r="B760" s="7">
        <v>903.0</v>
      </c>
      <c r="C760" s="5" t="s">
        <v>6700</v>
      </c>
      <c r="D760" s="5" t="s">
        <v>6701</v>
      </c>
      <c r="E760" s="9" t="s">
        <v>13933</v>
      </c>
    </row>
    <row r="761">
      <c r="A761" s="7">
        <v>4.1</v>
      </c>
      <c r="B761" s="8">
        <v>25771.0</v>
      </c>
      <c r="C761" s="5" t="s">
        <v>6711</v>
      </c>
      <c r="D761" s="5" t="s">
        <v>6712</v>
      </c>
      <c r="E761" s="9" t="s">
        <v>13933</v>
      </c>
    </row>
    <row r="762">
      <c r="A762" s="7">
        <v>4.1</v>
      </c>
      <c r="B762" s="5" t="s">
        <v>6717</v>
      </c>
      <c r="C762" s="5" t="s">
        <v>6722</v>
      </c>
      <c r="D762" s="5" t="s">
        <v>6723</v>
      </c>
      <c r="E762" s="9" t="s">
        <v>13933</v>
      </c>
    </row>
    <row r="763">
      <c r="A763" s="7">
        <v>4.5</v>
      </c>
      <c r="B763" s="8">
        <v>3785.0</v>
      </c>
      <c r="C763" s="5" t="s">
        <v>6733</v>
      </c>
      <c r="D763" s="5" t="s">
        <v>6734</v>
      </c>
      <c r="E763" s="9" t="s">
        <v>13933</v>
      </c>
    </row>
    <row r="764">
      <c r="A764" s="7">
        <v>4.4</v>
      </c>
      <c r="B764" s="8">
        <v>2866.0</v>
      </c>
      <c r="C764" s="5" t="s">
        <v>6745</v>
      </c>
      <c r="D764" s="5" t="s">
        <v>6746</v>
      </c>
      <c r="E764" s="9" t="s">
        <v>13933</v>
      </c>
    </row>
    <row r="765">
      <c r="A765" s="7">
        <v>4.3</v>
      </c>
      <c r="B765" s="8">
        <v>27223.0</v>
      </c>
      <c r="C765" s="5" t="s">
        <v>6755</v>
      </c>
      <c r="D765" s="5" t="s">
        <v>6756</v>
      </c>
      <c r="E765" s="9" t="s">
        <v>13933</v>
      </c>
    </row>
    <row r="766">
      <c r="A766" s="7">
        <v>4.3</v>
      </c>
      <c r="B766" s="8">
        <v>82356.0</v>
      </c>
      <c r="C766" s="5" t="s">
        <v>6767</v>
      </c>
      <c r="D766" s="5" t="s">
        <v>6768</v>
      </c>
      <c r="E766" s="9" t="s">
        <v>13933</v>
      </c>
    </row>
    <row r="767">
      <c r="A767" s="7">
        <v>4.3</v>
      </c>
      <c r="B767" s="8">
        <v>5719.0</v>
      </c>
      <c r="C767" s="5" t="s">
        <v>6779</v>
      </c>
      <c r="D767" s="5" t="s">
        <v>6780</v>
      </c>
      <c r="E767" s="9" t="s">
        <v>13933</v>
      </c>
    </row>
    <row r="768">
      <c r="A768" s="7">
        <v>4.0</v>
      </c>
      <c r="B768" s="8">
        <v>26880.0</v>
      </c>
      <c r="C768" s="5" t="s">
        <v>4459</v>
      </c>
      <c r="D768" s="5" t="s">
        <v>6783</v>
      </c>
      <c r="E768" s="9" t="s">
        <v>13933</v>
      </c>
    </row>
    <row r="769">
      <c r="A769" s="7">
        <v>4.3</v>
      </c>
      <c r="B769" s="8">
        <v>1690.0</v>
      </c>
      <c r="C769" s="5" t="s">
        <v>6792</v>
      </c>
      <c r="D769" s="5" t="s">
        <v>6793</v>
      </c>
      <c r="E769" s="9" t="s">
        <v>13933</v>
      </c>
    </row>
    <row r="770">
      <c r="A770" s="7">
        <v>4.0</v>
      </c>
      <c r="B770" s="8">
        <v>2766.0</v>
      </c>
      <c r="C770" s="5" t="s">
        <v>318</v>
      </c>
      <c r="D770" s="5" t="s">
        <v>319</v>
      </c>
      <c r="E770" s="9" t="s">
        <v>13933</v>
      </c>
    </row>
    <row r="771">
      <c r="A771" s="7">
        <v>4.4</v>
      </c>
      <c r="B771" s="8">
        <v>8372.0</v>
      </c>
      <c r="C771" s="5" t="s">
        <v>6806</v>
      </c>
      <c r="D771" s="5" t="s">
        <v>6807</v>
      </c>
      <c r="E771" s="9" t="s">
        <v>13933</v>
      </c>
    </row>
    <row r="772">
      <c r="A772" s="7">
        <v>4.0</v>
      </c>
      <c r="B772" s="8">
        <v>7113.0</v>
      </c>
      <c r="C772" s="5" t="s">
        <v>6818</v>
      </c>
      <c r="D772" s="5" t="s">
        <v>6819</v>
      </c>
      <c r="E772" s="9" t="s">
        <v>13933</v>
      </c>
    </row>
    <row r="773">
      <c r="A773" s="7">
        <v>4.3</v>
      </c>
      <c r="B773" s="8">
        <v>20850.0</v>
      </c>
      <c r="C773" s="5" t="s">
        <v>339</v>
      </c>
      <c r="D773" s="5" t="s">
        <v>340</v>
      </c>
      <c r="E773" s="9" t="s">
        <v>13933</v>
      </c>
    </row>
    <row r="774">
      <c r="A774" s="7">
        <v>3.3</v>
      </c>
      <c r="B774" s="8">
        <v>2804.0</v>
      </c>
      <c r="C774" s="5" t="s">
        <v>6829</v>
      </c>
      <c r="D774" s="5" t="s">
        <v>6830</v>
      </c>
      <c r="E774" s="9" t="s">
        <v>13934</v>
      </c>
    </row>
    <row r="775">
      <c r="A775" s="7">
        <v>3.7</v>
      </c>
      <c r="B775" s="8">
        <v>1986.0</v>
      </c>
      <c r="C775" s="5" t="s">
        <v>6838</v>
      </c>
      <c r="D775" s="5" t="s">
        <v>6839</v>
      </c>
      <c r="E775" s="9" t="s">
        <v>13934</v>
      </c>
    </row>
    <row r="776">
      <c r="A776" s="7">
        <v>4.1</v>
      </c>
      <c r="B776" s="8">
        <v>2451.0</v>
      </c>
      <c r="C776" s="5" t="s">
        <v>6847</v>
      </c>
      <c r="D776" s="5" t="s">
        <v>6848</v>
      </c>
      <c r="E776" s="9" t="s">
        <v>13933</v>
      </c>
    </row>
    <row r="777">
      <c r="A777" s="7">
        <v>5.0</v>
      </c>
      <c r="B777" s="7">
        <v>23.0</v>
      </c>
      <c r="C777" s="5" t="s">
        <v>6857</v>
      </c>
      <c r="D777" s="5" t="s">
        <v>6858</v>
      </c>
      <c r="E777" s="9" t="s">
        <v>13933</v>
      </c>
    </row>
    <row r="778">
      <c r="A778" s="7">
        <v>4.5</v>
      </c>
      <c r="B778" s="8">
        <v>26194.0</v>
      </c>
      <c r="C778" s="5" t="s">
        <v>6869</v>
      </c>
      <c r="D778" s="5" t="s">
        <v>6870</v>
      </c>
      <c r="E778" s="9" t="s">
        <v>13933</v>
      </c>
    </row>
    <row r="779">
      <c r="A779" s="7">
        <v>3.9</v>
      </c>
      <c r="B779" s="8">
        <v>15783.0</v>
      </c>
      <c r="C779" s="5" t="s">
        <v>6881</v>
      </c>
      <c r="D779" s="5" t="s">
        <v>6882</v>
      </c>
      <c r="E779" s="9" t="s">
        <v>13934</v>
      </c>
    </row>
    <row r="780">
      <c r="A780" s="7">
        <v>4.4</v>
      </c>
      <c r="B780" s="8">
        <v>8053.0</v>
      </c>
      <c r="C780" s="5" t="s">
        <v>6892</v>
      </c>
      <c r="D780" s="5" t="s">
        <v>6893</v>
      </c>
      <c r="E780" s="9" t="s">
        <v>13933</v>
      </c>
    </row>
    <row r="781">
      <c r="A781" s="7">
        <v>4.1</v>
      </c>
      <c r="B781" s="8">
        <v>2809.0</v>
      </c>
      <c r="C781" s="5" t="s">
        <v>6903</v>
      </c>
      <c r="D781" s="5" t="s">
        <v>6904</v>
      </c>
      <c r="E781" s="9" t="s">
        <v>13933</v>
      </c>
    </row>
    <row r="782">
      <c r="A782" s="7">
        <v>3.6</v>
      </c>
      <c r="B782" s="8">
        <v>25910.0</v>
      </c>
      <c r="C782" s="5" t="s">
        <v>6913</v>
      </c>
      <c r="D782" s="5" t="s">
        <v>6914</v>
      </c>
      <c r="E782" s="9" t="s">
        <v>13934</v>
      </c>
    </row>
    <row r="783">
      <c r="A783" s="7">
        <v>3.8</v>
      </c>
      <c r="B783" s="8">
        <v>1173.0</v>
      </c>
      <c r="C783" s="5" t="s">
        <v>6923</v>
      </c>
      <c r="D783" s="5" t="s">
        <v>6924</v>
      </c>
      <c r="E783" s="9" t="s">
        <v>13934</v>
      </c>
    </row>
    <row r="784">
      <c r="A784" s="7">
        <v>3.6</v>
      </c>
      <c r="B784" s="8">
        <v>6422.0</v>
      </c>
      <c r="C784" s="5" t="s">
        <v>6933</v>
      </c>
      <c r="D784" s="5" t="s">
        <v>6934</v>
      </c>
      <c r="E784" s="9" t="s">
        <v>13934</v>
      </c>
    </row>
    <row r="785">
      <c r="A785" s="7">
        <v>4.2</v>
      </c>
      <c r="B785" s="7">
        <v>241.0</v>
      </c>
      <c r="C785" s="5" t="s">
        <v>6943</v>
      </c>
      <c r="D785" s="5" t="s">
        <v>6944</v>
      </c>
      <c r="E785" s="9" t="s">
        <v>13933</v>
      </c>
    </row>
    <row r="786">
      <c r="A786" s="7">
        <v>4.4</v>
      </c>
      <c r="B786" s="7">
        <v>184.0</v>
      </c>
      <c r="C786" s="5" t="s">
        <v>329</v>
      </c>
      <c r="D786" s="5" t="s">
        <v>330</v>
      </c>
      <c r="E786" s="9" t="s">
        <v>13933</v>
      </c>
    </row>
    <row r="787">
      <c r="A787" s="7">
        <v>3.8</v>
      </c>
      <c r="B787" s="8">
        <v>14629.0</v>
      </c>
      <c r="C787" s="5" t="s">
        <v>6955</v>
      </c>
      <c r="D787" s="5" t="s">
        <v>6956</v>
      </c>
      <c r="E787" s="9" t="s">
        <v>13934</v>
      </c>
    </row>
    <row r="788">
      <c r="A788" s="7">
        <v>4.2</v>
      </c>
      <c r="B788" s="8">
        <v>1528.0</v>
      </c>
      <c r="C788" s="5" t="s">
        <v>6965</v>
      </c>
      <c r="D788" s="5" t="s">
        <v>6966</v>
      </c>
      <c r="E788" s="9" t="s">
        <v>13933</v>
      </c>
    </row>
    <row r="789">
      <c r="A789" s="7">
        <v>4.3</v>
      </c>
      <c r="B789" s="8">
        <v>15032.0</v>
      </c>
      <c r="C789" s="5" t="s">
        <v>6976</v>
      </c>
      <c r="D789" s="5" t="s">
        <v>6977</v>
      </c>
      <c r="E789" s="9" t="s">
        <v>13933</v>
      </c>
    </row>
    <row r="790">
      <c r="A790" s="7">
        <v>4.4</v>
      </c>
      <c r="B790" s="8">
        <v>69585.0</v>
      </c>
      <c r="C790" s="5" t="s">
        <v>6987</v>
      </c>
      <c r="D790" s="5" t="s">
        <v>6988</v>
      </c>
      <c r="E790" s="9" t="s">
        <v>13933</v>
      </c>
    </row>
    <row r="791">
      <c r="A791" s="7">
        <v>4.1</v>
      </c>
      <c r="B791" s="8">
        <v>14371.0</v>
      </c>
      <c r="C791" s="5" t="s">
        <v>6999</v>
      </c>
      <c r="D791" s="5" t="s">
        <v>7000</v>
      </c>
      <c r="E791" s="9" t="s">
        <v>13933</v>
      </c>
    </row>
    <row r="792">
      <c r="A792" s="7">
        <v>4.4</v>
      </c>
      <c r="B792" s="8">
        <v>3182.0</v>
      </c>
      <c r="C792" s="5" t="s">
        <v>7011</v>
      </c>
      <c r="D792" s="5" t="s">
        <v>7012</v>
      </c>
      <c r="E792" s="9" t="s">
        <v>13933</v>
      </c>
    </row>
    <row r="793">
      <c r="A793" s="7">
        <v>4.4</v>
      </c>
      <c r="B793" s="8">
        <v>25886.0</v>
      </c>
      <c r="C793" s="5" t="s">
        <v>7022</v>
      </c>
      <c r="D793" s="5" t="s">
        <v>7023</v>
      </c>
      <c r="E793" s="9" t="s">
        <v>13933</v>
      </c>
    </row>
    <row r="794">
      <c r="A794" s="7">
        <v>4.4</v>
      </c>
      <c r="B794" s="8">
        <v>4736.0</v>
      </c>
      <c r="C794" s="5" t="s">
        <v>7032</v>
      </c>
      <c r="D794" s="5" t="s">
        <v>7033</v>
      </c>
      <c r="E794" s="9" t="s">
        <v>13933</v>
      </c>
    </row>
    <row r="795">
      <c r="A795" s="7">
        <v>4.4</v>
      </c>
      <c r="B795" s="8">
        <v>73005.0</v>
      </c>
      <c r="C795" s="5" t="s">
        <v>7044</v>
      </c>
      <c r="D795" s="5" t="s">
        <v>7045</v>
      </c>
      <c r="E795" s="9" t="s">
        <v>13933</v>
      </c>
    </row>
    <row r="796">
      <c r="A796" s="7">
        <v>4.3</v>
      </c>
      <c r="B796" s="8">
        <v>20398.0</v>
      </c>
      <c r="C796" s="5" t="s">
        <v>7056</v>
      </c>
      <c r="D796" s="5" t="s">
        <v>7057</v>
      </c>
      <c r="E796" s="9" t="s">
        <v>13933</v>
      </c>
    </row>
    <row r="797">
      <c r="A797" s="7">
        <v>4.3</v>
      </c>
      <c r="B797" s="8">
        <v>2125.0</v>
      </c>
      <c r="C797" s="5" t="s">
        <v>7066</v>
      </c>
      <c r="D797" s="5" t="s">
        <v>7067</v>
      </c>
      <c r="E797" s="9" t="s">
        <v>13933</v>
      </c>
    </row>
    <row r="798">
      <c r="A798" s="7">
        <v>4.3</v>
      </c>
      <c r="B798" s="8">
        <v>11330.0</v>
      </c>
      <c r="C798" s="5" t="s">
        <v>7076</v>
      </c>
      <c r="D798" s="5" t="s">
        <v>7077</v>
      </c>
      <c r="E798" s="9" t="s">
        <v>13933</v>
      </c>
    </row>
    <row r="799">
      <c r="A799" s="7">
        <v>4.2</v>
      </c>
      <c r="B799" s="8">
        <v>27441.0</v>
      </c>
      <c r="C799" s="5" t="s">
        <v>7086</v>
      </c>
      <c r="D799" s="5" t="s">
        <v>7087</v>
      </c>
      <c r="E799" s="9" t="s">
        <v>13933</v>
      </c>
    </row>
    <row r="800">
      <c r="A800" s="7">
        <v>4.3</v>
      </c>
      <c r="B800" s="7">
        <v>255.0</v>
      </c>
      <c r="C800" s="5" t="s">
        <v>7097</v>
      </c>
      <c r="D800" s="5" t="s">
        <v>7098</v>
      </c>
      <c r="E800" s="9" t="s">
        <v>13933</v>
      </c>
    </row>
    <row r="801">
      <c r="A801" s="7">
        <v>4.2</v>
      </c>
      <c r="B801" s="8">
        <v>23174.0</v>
      </c>
      <c r="C801" s="5" t="s">
        <v>7107</v>
      </c>
      <c r="D801" s="5" t="s">
        <v>7108</v>
      </c>
      <c r="E801" s="9" t="s">
        <v>13933</v>
      </c>
    </row>
    <row r="802">
      <c r="A802" s="7">
        <v>3.8</v>
      </c>
      <c r="B802" s="8">
        <v>20218.0</v>
      </c>
      <c r="C802" s="5" t="s">
        <v>7118</v>
      </c>
      <c r="D802" s="5" t="s">
        <v>7119</v>
      </c>
      <c r="E802" s="9" t="s">
        <v>13934</v>
      </c>
    </row>
    <row r="803">
      <c r="A803" s="7">
        <v>4.3</v>
      </c>
      <c r="B803" s="8">
        <v>11074.0</v>
      </c>
      <c r="C803" s="5" t="s">
        <v>7130</v>
      </c>
      <c r="D803" s="5" t="s">
        <v>7131</v>
      </c>
      <c r="E803" s="9" t="s">
        <v>13933</v>
      </c>
    </row>
    <row r="804">
      <c r="A804" s="7">
        <v>4.5</v>
      </c>
      <c r="B804" s="8">
        <v>74976.0</v>
      </c>
      <c r="C804" s="5" t="s">
        <v>350</v>
      </c>
      <c r="D804" s="5" t="s">
        <v>351</v>
      </c>
      <c r="E804" s="9" t="s">
        <v>13933</v>
      </c>
    </row>
    <row r="805">
      <c r="A805" s="7">
        <v>4.1</v>
      </c>
      <c r="B805" s="8">
        <v>25607.0</v>
      </c>
      <c r="C805" s="5" t="s">
        <v>7143</v>
      </c>
      <c r="D805" s="5" t="s">
        <v>7144</v>
      </c>
      <c r="E805" s="9" t="s">
        <v>13933</v>
      </c>
    </row>
    <row r="806">
      <c r="A806" s="7">
        <v>4.2</v>
      </c>
      <c r="B806" s="8">
        <v>41226.0</v>
      </c>
      <c r="C806" s="5" t="s">
        <v>7154</v>
      </c>
      <c r="D806" s="5" t="s">
        <v>7155</v>
      </c>
      <c r="E806" s="9" t="s">
        <v>13933</v>
      </c>
    </row>
    <row r="807">
      <c r="A807" s="7">
        <v>4.0</v>
      </c>
      <c r="B807" s="8">
        <v>2581.0</v>
      </c>
      <c r="C807" s="5" t="s">
        <v>7166</v>
      </c>
      <c r="D807" s="5" t="s">
        <v>7167</v>
      </c>
      <c r="E807" s="9" t="s">
        <v>13933</v>
      </c>
    </row>
    <row r="808">
      <c r="A808" s="7">
        <v>4.1</v>
      </c>
      <c r="B808" s="8">
        <v>18331.0</v>
      </c>
      <c r="C808" s="5" t="s">
        <v>7176</v>
      </c>
      <c r="D808" s="5" t="s">
        <v>7177</v>
      </c>
      <c r="E808" s="9" t="s">
        <v>13933</v>
      </c>
    </row>
    <row r="809">
      <c r="A809" s="7">
        <v>4.1</v>
      </c>
      <c r="B809" s="8">
        <v>1779.0</v>
      </c>
      <c r="C809" s="5" t="s">
        <v>7187</v>
      </c>
      <c r="D809" s="5" t="s">
        <v>7188</v>
      </c>
      <c r="E809" s="9" t="s">
        <v>13933</v>
      </c>
    </row>
    <row r="810">
      <c r="A810" s="7">
        <v>4.3</v>
      </c>
      <c r="B810" s="7">
        <v>388.0</v>
      </c>
      <c r="C810" s="5" t="s">
        <v>7198</v>
      </c>
      <c r="D810" s="5" t="s">
        <v>7199</v>
      </c>
      <c r="E810" s="9" t="s">
        <v>13933</v>
      </c>
    </row>
    <row r="811">
      <c r="A811" s="7">
        <v>4.5</v>
      </c>
      <c r="B811" s="8">
        <v>8656.0</v>
      </c>
      <c r="C811" s="5" t="s">
        <v>7208</v>
      </c>
      <c r="D811" s="5" t="s">
        <v>7209</v>
      </c>
      <c r="E811" s="9" t="s">
        <v>13933</v>
      </c>
    </row>
    <row r="812">
      <c r="A812" s="7">
        <v>4.5</v>
      </c>
      <c r="B812" s="8">
        <v>92925.0</v>
      </c>
      <c r="C812" s="5" t="s">
        <v>7220</v>
      </c>
      <c r="D812" s="5" t="s">
        <v>7221</v>
      </c>
      <c r="E812" s="9" t="s">
        <v>13933</v>
      </c>
    </row>
    <row r="813">
      <c r="A813" s="7">
        <v>4.1</v>
      </c>
      <c r="B813" s="8">
        <v>1269.0</v>
      </c>
      <c r="C813" s="5" t="s">
        <v>7232</v>
      </c>
      <c r="D813" s="5" t="s">
        <v>7233</v>
      </c>
      <c r="E813" s="9" t="s">
        <v>13933</v>
      </c>
    </row>
    <row r="814">
      <c r="A814" s="7">
        <v>4.3</v>
      </c>
      <c r="B814" s="8">
        <v>17394.0</v>
      </c>
      <c r="C814" s="5" t="s">
        <v>7242</v>
      </c>
      <c r="D814" s="5" t="s">
        <v>7243</v>
      </c>
      <c r="E814" s="9" t="s">
        <v>13933</v>
      </c>
    </row>
    <row r="815">
      <c r="A815" s="7">
        <v>3.6</v>
      </c>
      <c r="B815" s="8">
        <v>9169.0</v>
      </c>
      <c r="C815" s="5" t="s">
        <v>7252</v>
      </c>
      <c r="D815" s="5" t="s">
        <v>7253</v>
      </c>
      <c r="E815" s="9" t="s">
        <v>13934</v>
      </c>
    </row>
    <row r="816">
      <c r="A816" s="7">
        <v>4.4</v>
      </c>
      <c r="B816" s="8">
        <v>1030.0</v>
      </c>
      <c r="C816" s="5" t="s">
        <v>7262</v>
      </c>
      <c r="D816" s="5" t="s">
        <v>7263</v>
      </c>
      <c r="E816" s="9" t="s">
        <v>13933</v>
      </c>
    </row>
    <row r="817">
      <c r="A817" s="7">
        <v>4.5</v>
      </c>
      <c r="B817" s="8">
        <v>50273.0</v>
      </c>
      <c r="C817" s="5" t="s">
        <v>7273</v>
      </c>
      <c r="D817" s="5" t="s">
        <v>7274</v>
      </c>
      <c r="E817" s="9" t="s">
        <v>13933</v>
      </c>
    </row>
    <row r="818">
      <c r="A818" s="7">
        <v>3.9</v>
      </c>
      <c r="B818" s="8">
        <v>6742.0</v>
      </c>
      <c r="C818" s="5" t="s">
        <v>7284</v>
      </c>
      <c r="D818" s="5" t="s">
        <v>7285</v>
      </c>
      <c r="E818" s="9" t="s">
        <v>13934</v>
      </c>
    </row>
    <row r="819">
      <c r="A819" s="7">
        <v>4.0</v>
      </c>
      <c r="B819" s="8">
        <v>1208.0</v>
      </c>
      <c r="C819" s="5" t="s">
        <v>7294</v>
      </c>
      <c r="D819" s="5" t="s">
        <v>7295</v>
      </c>
      <c r="E819" s="9" t="s">
        <v>13933</v>
      </c>
    </row>
    <row r="820">
      <c r="A820" s="7">
        <v>4.0</v>
      </c>
      <c r="B820" s="8">
        <v>1933.0</v>
      </c>
      <c r="C820" s="5" t="s">
        <v>361</v>
      </c>
      <c r="D820" s="5" t="s">
        <v>362</v>
      </c>
      <c r="E820" s="9" t="s">
        <v>13933</v>
      </c>
    </row>
    <row r="821">
      <c r="A821" s="7">
        <v>4.4</v>
      </c>
      <c r="B821" s="8">
        <v>25006.0</v>
      </c>
      <c r="C821" s="5" t="s">
        <v>7307</v>
      </c>
      <c r="D821" s="5" t="s">
        <v>7308</v>
      </c>
      <c r="E821" s="9" t="s">
        <v>13933</v>
      </c>
    </row>
    <row r="822">
      <c r="A822" s="7">
        <v>4.6</v>
      </c>
      <c r="B822" s="8">
        <v>33434.0</v>
      </c>
      <c r="C822" s="5" t="s">
        <v>7317</v>
      </c>
      <c r="D822" s="5" t="s">
        <v>7318</v>
      </c>
      <c r="E822" s="9" t="s">
        <v>13933</v>
      </c>
    </row>
    <row r="823">
      <c r="A823" s="7">
        <v>4.4</v>
      </c>
      <c r="B823" s="8">
        <v>6301.0</v>
      </c>
      <c r="C823" s="5" t="s">
        <v>7329</v>
      </c>
      <c r="D823" s="5" t="s">
        <v>7330</v>
      </c>
      <c r="E823" s="9" t="s">
        <v>13933</v>
      </c>
    </row>
    <row r="824">
      <c r="A824" s="7">
        <v>4.4</v>
      </c>
      <c r="B824" s="8">
        <v>22618.0</v>
      </c>
      <c r="C824" s="5" t="s">
        <v>7340</v>
      </c>
      <c r="D824" s="5" t="s">
        <v>7341</v>
      </c>
      <c r="E824" s="9" t="s">
        <v>13933</v>
      </c>
    </row>
    <row r="825">
      <c r="A825" s="7">
        <v>4.3</v>
      </c>
      <c r="B825" s="7">
        <v>974.0</v>
      </c>
      <c r="C825" s="5" t="s">
        <v>372</v>
      </c>
      <c r="D825" s="5" t="s">
        <v>373</v>
      </c>
      <c r="E825" s="9" t="s">
        <v>13933</v>
      </c>
    </row>
    <row r="826">
      <c r="A826" s="7">
        <v>4.3</v>
      </c>
      <c r="B826" s="8">
        <v>20342.0</v>
      </c>
      <c r="C826" s="5" t="s">
        <v>7353</v>
      </c>
      <c r="D826" s="5" t="s">
        <v>7354</v>
      </c>
      <c r="E826" s="9" t="s">
        <v>13933</v>
      </c>
    </row>
    <row r="827">
      <c r="A827" s="7">
        <v>4.4</v>
      </c>
      <c r="B827" s="8">
        <v>7429.0</v>
      </c>
      <c r="C827" s="5" t="s">
        <v>7365</v>
      </c>
      <c r="D827" s="5" t="s">
        <v>7366</v>
      </c>
      <c r="E827" s="9" t="s">
        <v>13933</v>
      </c>
    </row>
    <row r="828">
      <c r="A828" s="7">
        <v>4.0</v>
      </c>
      <c r="B828" s="8">
        <v>26423.0</v>
      </c>
      <c r="C828" s="5" t="s">
        <v>7375</v>
      </c>
      <c r="D828" s="5" t="s">
        <v>7376</v>
      </c>
      <c r="E828" s="9" t="s">
        <v>13933</v>
      </c>
    </row>
    <row r="829">
      <c r="A829" s="7">
        <v>4.2</v>
      </c>
      <c r="B829" s="8">
        <v>31305.0</v>
      </c>
      <c r="C829" s="5" t="s">
        <v>7385</v>
      </c>
      <c r="D829" s="5" t="s">
        <v>7386</v>
      </c>
      <c r="E829" s="9" t="s">
        <v>13933</v>
      </c>
    </row>
    <row r="830">
      <c r="A830" s="7">
        <v>3.8</v>
      </c>
      <c r="B830" s="8">
        <v>11213.0</v>
      </c>
      <c r="C830" s="5" t="s">
        <v>7397</v>
      </c>
      <c r="D830" s="5" t="s">
        <v>7398</v>
      </c>
      <c r="E830" s="9" t="s">
        <v>13934</v>
      </c>
    </row>
    <row r="831">
      <c r="A831" s="7">
        <v>4.1</v>
      </c>
      <c r="B831" s="8">
        <v>10174.0</v>
      </c>
      <c r="C831" s="5" t="s">
        <v>7408</v>
      </c>
      <c r="D831" s="5" t="s">
        <v>7409</v>
      </c>
      <c r="E831" s="9" t="s">
        <v>13933</v>
      </c>
    </row>
    <row r="832">
      <c r="A832" s="7">
        <v>4.2</v>
      </c>
      <c r="B832" s="8">
        <v>17413.0</v>
      </c>
      <c r="C832" s="5" t="s">
        <v>7420</v>
      </c>
      <c r="D832" s="5" t="s">
        <v>7421</v>
      </c>
      <c r="E832" s="9" t="s">
        <v>13933</v>
      </c>
    </row>
    <row r="833">
      <c r="A833" s="7">
        <v>4.2</v>
      </c>
      <c r="B833" s="8">
        <v>6676.0</v>
      </c>
      <c r="C833" s="5" t="s">
        <v>7430</v>
      </c>
      <c r="D833" s="5" t="s">
        <v>7431</v>
      </c>
      <c r="E833" s="9" t="s">
        <v>13933</v>
      </c>
    </row>
    <row r="834">
      <c r="A834" s="7">
        <v>4.4</v>
      </c>
      <c r="B834" s="8">
        <v>8076.0</v>
      </c>
      <c r="C834" s="5" t="s">
        <v>7441</v>
      </c>
      <c r="D834" s="5" t="s">
        <v>7442</v>
      </c>
      <c r="E834" s="9" t="s">
        <v>13933</v>
      </c>
    </row>
    <row r="835">
      <c r="A835" s="7">
        <v>4.3</v>
      </c>
      <c r="B835" s="7">
        <v>355.0</v>
      </c>
      <c r="C835" s="5" t="s">
        <v>383</v>
      </c>
      <c r="D835" s="5" t="s">
        <v>7445</v>
      </c>
      <c r="E835" s="9" t="s">
        <v>13933</v>
      </c>
    </row>
    <row r="836">
      <c r="A836" s="7">
        <v>4.1</v>
      </c>
      <c r="B836" s="8">
        <v>18656.0</v>
      </c>
      <c r="C836" s="5" t="s">
        <v>7455</v>
      </c>
      <c r="D836" s="5" t="s">
        <v>7456</v>
      </c>
      <c r="E836" s="9" t="s">
        <v>13933</v>
      </c>
    </row>
    <row r="837">
      <c r="A837" s="7">
        <v>4.4</v>
      </c>
      <c r="B837" s="8">
        <v>31599.0</v>
      </c>
      <c r="C837" s="5" t="s">
        <v>7466</v>
      </c>
      <c r="D837" s="5" t="s">
        <v>7467</v>
      </c>
      <c r="E837" s="9" t="s">
        <v>13933</v>
      </c>
    </row>
    <row r="838">
      <c r="A838" s="7">
        <v>3.9</v>
      </c>
      <c r="B838" s="8">
        <v>1075.0</v>
      </c>
      <c r="C838" s="5" t="s">
        <v>393</v>
      </c>
      <c r="D838" s="5" t="s">
        <v>394</v>
      </c>
      <c r="E838" s="9" t="s">
        <v>13934</v>
      </c>
    </row>
    <row r="839">
      <c r="A839" s="7">
        <v>3.9</v>
      </c>
      <c r="B839" s="8">
        <v>13971.0</v>
      </c>
      <c r="C839" s="5" t="s">
        <v>7477</v>
      </c>
      <c r="D839" s="5" t="s">
        <v>7478</v>
      </c>
      <c r="E839" s="9" t="s">
        <v>13934</v>
      </c>
    </row>
    <row r="840">
      <c r="A840" s="7">
        <v>3.6</v>
      </c>
      <c r="B840" s="8">
        <v>2492.0</v>
      </c>
      <c r="C840" s="5" t="s">
        <v>7487</v>
      </c>
      <c r="D840" s="5" t="s">
        <v>7488</v>
      </c>
      <c r="E840" s="9" t="s">
        <v>13934</v>
      </c>
    </row>
    <row r="841">
      <c r="A841" s="7">
        <v>4.4</v>
      </c>
      <c r="B841" s="8">
        <v>13552.0</v>
      </c>
      <c r="C841" s="5" t="s">
        <v>412</v>
      </c>
      <c r="D841" s="5" t="s">
        <v>413</v>
      </c>
      <c r="E841" s="9" t="s">
        <v>13933</v>
      </c>
    </row>
    <row r="842">
      <c r="A842" s="7">
        <v>4.0</v>
      </c>
      <c r="B842" s="7">
        <v>575.0</v>
      </c>
      <c r="C842" s="5" t="s">
        <v>422</v>
      </c>
      <c r="D842" s="5" t="s">
        <v>423</v>
      </c>
      <c r="E842" s="9" t="s">
        <v>13933</v>
      </c>
    </row>
    <row r="843">
      <c r="A843" s="7">
        <v>3.5</v>
      </c>
      <c r="B843" s="8">
        <v>2523.0</v>
      </c>
      <c r="C843" s="5" t="s">
        <v>7501</v>
      </c>
      <c r="D843" s="5" t="s">
        <v>7502</v>
      </c>
      <c r="E843" s="9" t="s">
        <v>13934</v>
      </c>
    </row>
    <row r="844">
      <c r="A844" s="7">
        <v>4.1</v>
      </c>
      <c r="B844" s="7">
        <v>352.0</v>
      </c>
      <c r="C844" s="5" t="s">
        <v>7512</v>
      </c>
      <c r="D844" s="5" t="s">
        <v>7513</v>
      </c>
      <c r="E844" s="9" t="s">
        <v>13933</v>
      </c>
    </row>
    <row r="845">
      <c r="A845" s="7">
        <v>4.1</v>
      </c>
      <c r="B845" s="8">
        <v>1662.0</v>
      </c>
      <c r="C845" s="5" t="s">
        <v>7524</v>
      </c>
      <c r="D845" s="5" t="s">
        <v>7525</v>
      </c>
      <c r="E845" s="9" t="s">
        <v>13933</v>
      </c>
    </row>
    <row r="846">
      <c r="A846" s="7">
        <v>4.0</v>
      </c>
      <c r="B846" s="8">
        <v>7352.0</v>
      </c>
      <c r="C846" s="5" t="s">
        <v>7535</v>
      </c>
      <c r="D846" s="5" t="s">
        <v>7536</v>
      </c>
      <c r="E846" s="9" t="s">
        <v>13933</v>
      </c>
    </row>
    <row r="847">
      <c r="A847" s="7">
        <v>4.1</v>
      </c>
      <c r="B847" s="8">
        <v>3441.0</v>
      </c>
      <c r="C847" s="5" t="s">
        <v>7546</v>
      </c>
      <c r="D847" s="5" t="s">
        <v>7547</v>
      </c>
      <c r="E847" s="9" t="s">
        <v>13933</v>
      </c>
    </row>
    <row r="848">
      <c r="A848" s="7">
        <v>4.0</v>
      </c>
      <c r="B848" s="7">
        <v>93.0</v>
      </c>
      <c r="C848" s="5" t="s">
        <v>7556</v>
      </c>
      <c r="D848" s="5" t="s">
        <v>7557</v>
      </c>
      <c r="E848" s="9" t="s">
        <v>13933</v>
      </c>
    </row>
    <row r="849">
      <c r="A849" s="7">
        <v>3.8</v>
      </c>
      <c r="B849" s="8">
        <v>40895.0</v>
      </c>
      <c r="C849" s="5" t="s">
        <v>7568</v>
      </c>
      <c r="D849" s="5" t="s">
        <v>7569</v>
      </c>
      <c r="E849" s="9" t="s">
        <v>13934</v>
      </c>
    </row>
    <row r="850">
      <c r="A850" s="7">
        <v>4.3</v>
      </c>
      <c r="B850" s="8">
        <v>11006.0</v>
      </c>
      <c r="C850" s="5" t="s">
        <v>7579</v>
      </c>
      <c r="D850" s="5" t="s">
        <v>7580</v>
      </c>
      <c r="E850" s="9" t="s">
        <v>13933</v>
      </c>
    </row>
    <row r="851">
      <c r="A851" s="7">
        <v>4.2</v>
      </c>
      <c r="B851" s="8">
        <v>8938.0</v>
      </c>
      <c r="C851" s="5" t="s">
        <v>7590</v>
      </c>
      <c r="D851" s="5" t="s">
        <v>7591</v>
      </c>
      <c r="E851" s="9" t="s">
        <v>13933</v>
      </c>
    </row>
    <row r="852">
      <c r="A852" s="7">
        <v>4.1</v>
      </c>
      <c r="B852" s="8">
        <v>4308.0</v>
      </c>
      <c r="C852" s="5" t="s">
        <v>7601</v>
      </c>
      <c r="D852" s="5" t="s">
        <v>7602</v>
      </c>
      <c r="E852" s="9" t="s">
        <v>13933</v>
      </c>
    </row>
    <row r="853">
      <c r="A853" s="7">
        <v>4.2</v>
      </c>
      <c r="B853" s="7">
        <v>462.0</v>
      </c>
      <c r="C853" s="5" t="s">
        <v>444</v>
      </c>
      <c r="D853" s="5" t="s">
        <v>445</v>
      </c>
      <c r="E853" s="9" t="s">
        <v>13933</v>
      </c>
    </row>
    <row r="854">
      <c r="A854" s="7">
        <v>4.5</v>
      </c>
      <c r="B854" s="5" t="s">
        <v>7607</v>
      </c>
      <c r="C854" s="5" t="s">
        <v>457</v>
      </c>
      <c r="D854" s="5" t="s">
        <v>458</v>
      </c>
      <c r="E854" s="9" t="s">
        <v>13933</v>
      </c>
    </row>
    <row r="855">
      <c r="A855" s="7">
        <v>4.6</v>
      </c>
      <c r="B855" s="8">
        <v>10652.0</v>
      </c>
      <c r="C855" s="5" t="s">
        <v>7615</v>
      </c>
      <c r="D855" s="5" t="s">
        <v>7616</v>
      </c>
      <c r="E855" s="9" t="s">
        <v>13933</v>
      </c>
    </row>
    <row r="856">
      <c r="A856" s="7">
        <v>4.3</v>
      </c>
      <c r="B856" s="8">
        <v>5036.0</v>
      </c>
      <c r="C856" s="5" t="s">
        <v>7626</v>
      </c>
      <c r="D856" s="5" t="s">
        <v>7627</v>
      </c>
      <c r="E856" s="9" t="s">
        <v>13933</v>
      </c>
    </row>
    <row r="857">
      <c r="A857" s="7">
        <v>4.0</v>
      </c>
      <c r="B857" s="8">
        <v>5057.0</v>
      </c>
      <c r="C857" s="5" t="s">
        <v>7636</v>
      </c>
      <c r="D857" s="5" t="s">
        <v>7637</v>
      </c>
      <c r="E857" s="9" t="s">
        <v>13933</v>
      </c>
    </row>
    <row r="858">
      <c r="A858" s="7">
        <v>4.2</v>
      </c>
      <c r="B858" s="8">
        <v>8537.0</v>
      </c>
      <c r="C858" s="5" t="s">
        <v>7647</v>
      </c>
      <c r="D858" s="5" t="s">
        <v>7648</v>
      </c>
      <c r="E858" s="9" t="s">
        <v>13933</v>
      </c>
    </row>
    <row r="859">
      <c r="A859" s="7">
        <v>3.3</v>
      </c>
      <c r="B859" s="8">
        <v>9792.0</v>
      </c>
      <c r="C859" s="5" t="s">
        <v>500</v>
      </c>
      <c r="D859" s="5" t="s">
        <v>501</v>
      </c>
      <c r="E859" s="9" t="s">
        <v>13934</v>
      </c>
    </row>
    <row r="860">
      <c r="A860" s="7">
        <v>4.3</v>
      </c>
      <c r="B860" s="8">
        <v>2450.0</v>
      </c>
      <c r="C860" s="5" t="s">
        <v>7659</v>
      </c>
      <c r="D860" s="5" t="s">
        <v>7660</v>
      </c>
      <c r="E860" s="9" t="s">
        <v>13933</v>
      </c>
    </row>
    <row r="861">
      <c r="A861" s="7">
        <v>3.7</v>
      </c>
      <c r="B861" s="7">
        <v>676.0</v>
      </c>
      <c r="C861" s="5" t="s">
        <v>7669</v>
      </c>
      <c r="D861" s="5" t="s">
        <v>7670</v>
      </c>
      <c r="E861" s="9" t="s">
        <v>13934</v>
      </c>
    </row>
    <row r="862">
      <c r="A862" s="7">
        <v>3.9</v>
      </c>
      <c r="B862" s="8">
        <v>1173.0</v>
      </c>
      <c r="C862" s="5" t="s">
        <v>7679</v>
      </c>
      <c r="D862" s="5" t="s">
        <v>7680</v>
      </c>
      <c r="E862" s="9" t="s">
        <v>13934</v>
      </c>
    </row>
    <row r="863">
      <c r="A863" s="7">
        <v>4.3</v>
      </c>
      <c r="B863" s="8">
        <v>9998.0</v>
      </c>
      <c r="C863" s="5" t="s">
        <v>7689</v>
      </c>
      <c r="D863" s="5" t="s">
        <v>7690</v>
      </c>
      <c r="E863" s="9" t="s">
        <v>13933</v>
      </c>
    </row>
    <row r="864">
      <c r="A864" s="7">
        <v>4.1</v>
      </c>
      <c r="B864" s="8">
        <v>5852.0</v>
      </c>
      <c r="C864" s="5" t="s">
        <v>7699</v>
      </c>
      <c r="D864" s="5" t="s">
        <v>7700</v>
      </c>
      <c r="E864" s="9" t="s">
        <v>13933</v>
      </c>
    </row>
    <row r="865">
      <c r="A865" s="7">
        <v>4.2</v>
      </c>
      <c r="B865" s="7">
        <v>362.0</v>
      </c>
      <c r="C865" s="5" t="s">
        <v>7710</v>
      </c>
      <c r="D865" s="5" t="s">
        <v>7711</v>
      </c>
      <c r="E865" s="9" t="s">
        <v>13933</v>
      </c>
    </row>
    <row r="866">
      <c r="A866" s="7">
        <v>4.5</v>
      </c>
      <c r="B866" s="5" t="s">
        <v>7717</v>
      </c>
      <c r="C866" s="5" t="s">
        <v>7722</v>
      </c>
      <c r="D866" s="5" t="s">
        <v>7723</v>
      </c>
      <c r="E866" s="9" t="s">
        <v>13933</v>
      </c>
    </row>
    <row r="867">
      <c r="A867" s="7">
        <v>4.0</v>
      </c>
      <c r="B867" s="8">
        <v>9090.0</v>
      </c>
      <c r="C867" s="5" t="s">
        <v>7732</v>
      </c>
      <c r="D867" s="5" t="s">
        <v>7733</v>
      </c>
      <c r="E867" s="9" t="s">
        <v>13933</v>
      </c>
    </row>
    <row r="868">
      <c r="A868" s="7">
        <v>4.5</v>
      </c>
      <c r="B868" s="8">
        <v>4099.0</v>
      </c>
      <c r="C868" s="5" t="s">
        <v>7744</v>
      </c>
      <c r="D868" s="5" t="s">
        <v>7745</v>
      </c>
      <c r="E868" s="9" t="s">
        <v>13933</v>
      </c>
    </row>
    <row r="869">
      <c r="A869" s="7">
        <v>3.5</v>
      </c>
      <c r="B869" s="8">
        <v>12966.0</v>
      </c>
      <c r="C869" s="5" t="s">
        <v>7753</v>
      </c>
      <c r="D869" s="5" t="s">
        <v>7754</v>
      </c>
      <c r="E869" s="9" t="s">
        <v>13934</v>
      </c>
    </row>
    <row r="870">
      <c r="A870" s="7">
        <v>4.5</v>
      </c>
      <c r="B870" s="8">
        <v>4428.0</v>
      </c>
      <c r="C870" s="5" t="s">
        <v>7763</v>
      </c>
      <c r="D870" s="5" t="s">
        <v>7764</v>
      </c>
      <c r="E870" s="9" t="s">
        <v>13933</v>
      </c>
    </row>
    <row r="871">
      <c r="A871" s="7">
        <v>4.3</v>
      </c>
      <c r="B871" s="8">
        <v>12093.0</v>
      </c>
      <c r="C871" s="5" t="s">
        <v>484</v>
      </c>
      <c r="D871" s="5" t="s">
        <v>485</v>
      </c>
      <c r="E871" s="9" t="s">
        <v>13933</v>
      </c>
    </row>
    <row r="872">
      <c r="A872" s="7">
        <v>3.3</v>
      </c>
      <c r="B872" s="8">
        <v>5692.0</v>
      </c>
      <c r="C872" s="5" t="s">
        <v>7775</v>
      </c>
      <c r="D872" s="5" t="s">
        <v>7776</v>
      </c>
      <c r="E872" s="9" t="s">
        <v>13934</v>
      </c>
    </row>
    <row r="873">
      <c r="A873" s="7">
        <v>4.1</v>
      </c>
      <c r="B873" s="7">
        <v>21.0</v>
      </c>
      <c r="C873" s="5" t="s">
        <v>7785</v>
      </c>
      <c r="D873" s="5" t="s">
        <v>7786</v>
      </c>
      <c r="E873" s="9" t="s">
        <v>13933</v>
      </c>
    </row>
    <row r="874">
      <c r="A874" s="7">
        <v>3.8</v>
      </c>
      <c r="B874" s="8">
        <v>1880.0</v>
      </c>
      <c r="C874" s="5" t="s">
        <v>7796</v>
      </c>
      <c r="D874" s="5" t="s">
        <v>7797</v>
      </c>
      <c r="E874" s="9" t="s">
        <v>13934</v>
      </c>
    </row>
    <row r="875">
      <c r="A875" s="7">
        <v>3.5</v>
      </c>
      <c r="B875" s="8">
        <v>21762.0</v>
      </c>
      <c r="C875" s="5" t="s">
        <v>7808</v>
      </c>
      <c r="D875" s="5" t="s">
        <v>7809</v>
      </c>
      <c r="E875" s="9" t="s">
        <v>13934</v>
      </c>
    </row>
    <row r="876">
      <c r="A876" s="7">
        <v>4.1</v>
      </c>
      <c r="B876" s="8">
        <v>22375.0</v>
      </c>
      <c r="C876" s="5" t="s">
        <v>7818</v>
      </c>
      <c r="D876" s="5" t="s">
        <v>7819</v>
      </c>
      <c r="E876" s="9" t="s">
        <v>13933</v>
      </c>
    </row>
    <row r="877">
      <c r="A877" s="7">
        <v>4.5</v>
      </c>
      <c r="B877" s="8">
        <v>2453.0</v>
      </c>
      <c r="C877" s="5" t="s">
        <v>7829</v>
      </c>
      <c r="D877" s="5" t="s">
        <v>7830</v>
      </c>
      <c r="E877" s="9" t="s">
        <v>13933</v>
      </c>
    </row>
    <row r="878">
      <c r="A878" s="7">
        <v>4.4</v>
      </c>
      <c r="B878" s="8">
        <v>13544.0</v>
      </c>
      <c r="C878" s="5" t="s">
        <v>7840</v>
      </c>
      <c r="D878" s="5" t="s">
        <v>7841</v>
      </c>
      <c r="E878" s="9" t="s">
        <v>13933</v>
      </c>
    </row>
    <row r="879">
      <c r="A879" s="7">
        <v>4.1</v>
      </c>
      <c r="B879" s="8">
        <v>10976.0</v>
      </c>
      <c r="C879" s="5" t="s">
        <v>7852</v>
      </c>
      <c r="D879" s="5" t="s">
        <v>7853</v>
      </c>
      <c r="E879" s="9" t="s">
        <v>13933</v>
      </c>
    </row>
    <row r="880">
      <c r="A880" s="7">
        <v>4.3</v>
      </c>
      <c r="B880" s="8">
        <v>3061.0</v>
      </c>
      <c r="C880" s="5" t="s">
        <v>7862</v>
      </c>
      <c r="D880" s="5" t="s">
        <v>7863</v>
      </c>
      <c r="E880" s="9" t="s">
        <v>13933</v>
      </c>
    </row>
    <row r="881">
      <c r="A881" s="7">
        <v>3.6</v>
      </c>
      <c r="B881" s="8">
        <v>2272.0</v>
      </c>
      <c r="C881" s="5" t="s">
        <v>7873</v>
      </c>
      <c r="D881" s="5" t="s">
        <v>7874</v>
      </c>
      <c r="E881" s="9" t="s">
        <v>13934</v>
      </c>
    </row>
    <row r="882">
      <c r="A882" s="7">
        <v>4.0</v>
      </c>
      <c r="B882" s="8">
        <v>7601.0</v>
      </c>
      <c r="C882" s="5" t="s">
        <v>7883</v>
      </c>
      <c r="D882" s="5" t="s">
        <v>7884</v>
      </c>
      <c r="E882" s="9" t="s">
        <v>13933</v>
      </c>
    </row>
    <row r="883">
      <c r="A883" s="7">
        <v>4.1</v>
      </c>
      <c r="B883" s="8">
        <v>8131.0</v>
      </c>
      <c r="C883" s="5" t="s">
        <v>512</v>
      </c>
      <c r="D883" s="5" t="s">
        <v>513</v>
      </c>
      <c r="E883" s="9" t="s">
        <v>13933</v>
      </c>
    </row>
    <row r="884">
      <c r="A884" s="7">
        <v>4.5</v>
      </c>
      <c r="B884" s="8">
        <v>4219.0</v>
      </c>
      <c r="C884" s="5" t="s">
        <v>7895</v>
      </c>
      <c r="D884" s="5" t="s">
        <v>7896</v>
      </c>
      <c r="E884" s="9" t="s">
        <v>13933</v>
      </c>
    </row>
    <row r="885">
      <c r="A885" s="7">
        <v>4.2</v>
      </c>
      <c r="B885" s="8">
        <v>42775.0</v>
      </c>
      <c r="C885" s="5" t="s">
        <v>7905</v>
      </c>
      <c r="D885" s="5" t="s">
        <v>7906</v>
      </c>
      <c r="E885" s="9" t="s">
        <v>13933</v>
      </c>
    </row>
    <row r="886">
      <c r="A886" s="7">
        <v>4.3</v>
      </c>
      <c r="B886" s="8">
        <v>5556.0</v>
      </c>
      <c r="C886" s="5" t="s">
        <v>7915</v>
      </c>
      <c r="D886" s="5" t="s">
        <v>7916</v>
      </c>
      <c r="E886" s="9" t="s">
        <v>13933</v>
      </c>
    </row>
    <row r="887">
      <c r="A887" s="7">
        <v>4.2</v>
      </c>
      <c r="B887" s="8">
        <v>92595.0</v>
      </c>
      <c r="C887" s="5" t="s">
        <v>541</v>
      </c>
      <c r="D887" s="5" t="s">
        <v>542</v>
      </c>
      <c r="E887" s="9" t="s">
        <v>13933</v>
      </c>
    </row>
    <row r="888">
      <c r="A888" s="7">
        <v>4.6</v>
      </c>
      <c r="B888" s="8">
        <v>12375.0</v>
      </c>
      <c r="C888" s="5" t="s">
        <v>7927</v>
      </c>
      <c r="D888" s="5" t="s">
        <v>7928</v>
      </c>
      <c r="E888" s="9" t="s">
        <v>13933</v>
      </c>
    </row>
    <row r="889">
      <c r="A889" s="7">
        <v>4.5</v>
      </c>
      <c r="B889" s="8">
        <v>5882.0</v>
      </c>
      <c r="C889" s="5" t="s">
        <v>7938</v>
      </c>
      <c r="D889" s="5" t="s">
        <v>7939</v>
      </c>
      <c r="E889" s="9" t="s">
        <v>13933</v>
      </c>
    </row>
    <row r="890">
      <c r="A890" s="7">
        <v>4.3</v>
      </c>
      <c r="B890" s="8">
        <v>10833.0</v>
      </c>
      <c r="C890" s="5" t="s">
        <v>4793</v>
      </c>
      <c r="D890" s="5" t="s">
        <v>4794</v>
      </c>
      <c r="E890" s="9" t="s">
        <v>13933</v>
      </c>
    </row>
    <row r="891">
      <c r="A891" s="7">
        <v>4.1</v>
      </c>
      <c r="B891" s="8">
        <v>10443.0</v>
      </c>
      <c r="C891" s="5" t="s">
        <v>7950</v>
      </c>
      <c r="D891" s="5" t="s">
        <v>7951</v>
      </c>
      <c r="E891" s="9" t="s">
        <v>13933</v>
      </c>
    </row>
    <row r="892">
      <c r="A892" s="7">
        <v>4.5</v>
      </c>
      <c r="B892" s="7">
        <v>434.0</v>
      </c>
      <c r="C892" s="5" t="s">
        <v>7960</v>
      </c>
      <c r="D892" s="5" t="s">
        <v>7961</v>
      </c>
      <c r="E892" s="9" t="s">
        <v>13933</v>
      </c>
    </row>
    <row r="893">
      <c r="A893" s="7">
        <v>3.5</v>
      </c>
      <c r="B893" s="8">
        <v>1913.0</v>
      </c>
      <c r="C893" s="5" t="s">
        <v>7971</v>
      </c>
      <c r="D893" s="5" t="s">
        <v>7972</v>
      </c>
      <c r="E893" s="9" t="s">
        <v>13934</v>
      </c>
    </row>
    <row r="894">
      <c r="A894" s="7">
        <v>4.4</v>
      </c>
      <c r="B894" s="8">
        <v>3029.0</v>
      </c>
      <c r="C894" s="5" t="s">
        <v>7983</v>
      </c>
      <c r="D894" s="5" t="s">
        <v>7984</v>
      </c>
      <c r="E894" s="9" t="s">
        <v>13933</v>
      </c>
    </row>
    <row r="895">
      <c r="A895" s="7">
        <v>4.2</v>
      </c>
      <c r="B895" s="8">
        <v>2628.0</v>
      </c>
      <c r="C895" s="5" t="s">
        <v>7993</v>
      </c>
      <c r="D895" s="5" t="s">
        <v>7994</v>
      </c>
      <c r="E895" s="9" t="s">
        <v>13933</v>
      </c>
    </row>
    <row r="896">
      <c r="A896" s="7">
        <v>4.4</v>
      </c>
      <c r="B896" s="8">
        <v>24780.0</v>
      </c>
      <c r="C896" s="5" t="s">
        <v>553</v>
      </c>
      <c r="D896" s="5" t="s">
        <v>554</v>
      </c>
      <c r="E896" s="9" t="s">
        <v>13933</v>
      </c>
    </row>
    <row r="897">
      <c r="A897" s="7">
        <v>4.4</v>
      </c>
      <c r="B897" s="8">
        <v>10718.0</v>
      </c>
      <c r="C897" s="5" t="s">
        <v>8005</v>
      </c>
      <c r="D897" s="5" t="s">
        <v>8006</v>
      </c>
      <c r="E897" s="9" t="s">
        <v>13933</v>
      </c>
    </row>
    <row r="898">
      <c r="A898" s="7">
        <v>4.2</v>
      </c>
      <c r="B898" s="8">
        <v>6233.0</v>
      </c>
      <c r="C898" s="5" t="s">
        <v>8016</v>
      </c>
      <c r="D898" s="5" t="s">
        <v>8017</v>
      </c>
      <c r="E898" s="9" t="s">
        <v>13933</v>
      </c>
    </row>
    <row r="899">
      <c r="A899" s="7">
        <v>4.5</v>
      </c>
      <c r="B899" s="8">
        <v>10541.0</v>
      </c>
      <c r="C899" s="5" t="s">
        <v>8026</v>
      </c>
      <c r="D899" s="5" t="s">
        <v>8027</v>
      </c>
      <c r="E899" s="9" t="s">
        <v>13933</v>
      </c>
    </row>
    <row r="900">
      <c r="A900" s="7">
        <v>4.3</v>
      </c>
      <c r="B900" s="8">
        <v>8188.0</v>
      </c>
      <c r="C900" s="5" t="s">
        <v>570</v>
      </c>
      <c r="D900" s="5" t="s">
        <v>571</v>
      </c>
      <c r="E900" s="9" t="s">
        <v>13933</v>
      </c>
    </row>
    <row r="901">
      <c r="A901" s="7">
        <v>3.8</v>
      </c>
      <c r="B901" s="8">
        <v>10751.0</v>
      </c>
      <c r="C901" s="5" t="s">
        <v>8038</v>
      </c>
      <c r="D901" s="5" t="s">
        <v>8039</v>
      </c>
      <c r="E901" s="9" t="s">
        <v>13934</v>
      </c>
    </row>
    <row r="902">
      <c r="A902" s="7">
        <v>3.9</v>
      </c>
      <c r="B902" s="7">
        <v>817.0</v>
      </c>
      <c r="C902" s="5" t="s">
        <v>8049</v>
      </c>
      <c r="D902" s="5" t="s">
        <v>8050</v>
      </c>
      <c r="E902" s="9" t="s">
        <v>13934</v>
      </c>
    </row>
    <row r="903">
      <c r="A903" s="7">
        <v>4.0</v>
      </c>
      <c r="B903" s="8">
        <v>36384.0</v>
      </c>
      <c r="C903" s="5" t="s">
        <v>4911</v>
      </c>
      <c r="D903" s="5" t="s">
        <v>4912</v>
      </c>
      <c r="E903" s="9" t="s">
        <v>13933</v>
      </c>
    </row>
    <row r="904">
      <c r="A904" s="7">
        <v>4.1</v>
      </c>
      <c r="B904" s="8">
        <v>3606.0</v>
      </c>
      <c r="C904" s="5" t="s">
        <v>8064</v>
      </c>
      <c r="D904" s="5" t="s">
        <v>8065</v>
      </c>
      <c r="E904" s="9" t="s">
        <v>13933</v>
      </c>
    </row>
    <row r="905">
      <c r="A905" s="7">
        <v>4.4</v>
      </c>
      <c r="B905" s="7">
        <v>357.0</v>
      </c>
      <c r="C905" s="5" t="s">
        <v>8076</v>
      </c>
      <c r="D905" s="5" t="s">
        <v>8077</v>
      </c>
      <c r="E905" s="9" t="s">
        <v>13933</v>
      </c>
    </row>
    <row r="906">
      <c r="A906" s="7">
        <v>4.4</v>
      </c>
      <c r="B906" s="8">
        <v>10170.0</v>
      </c>
      <c r="C906" s="5" t="s">
        <v>8086</v>
      </c>
      <c r="D906" s="5" t="s">
        <v>8087</v>
      </c>
      <c r="E906" s="9" t="s">
        <v>13933</v>
      </c>
    </row>
    <row r="907">
      <c r="A907" s="7">
        <v>4.4</v>
      </c>
      <c r="B907" s="8">
        <v>4598.0</v>
      </c>
      <c r="C907" s="5" t="s">
        <v>8097</v>
      </c>
      <c r="D907" s="5" t="s">
        <v>8098</v>
      </c>
      <c r="E907" s="9" t="s">
        <v>13933</v>
      </c>
    </row>
    <row r="908">
      <c r="A908" s="7">
        <v>3.5</v>
      </c>
      <c r="B908" s="8">
        <v>7222.0</v>
      </c>
      <c r="C908" s="5" t="s">
        <v>8108</v>
      </c>
      <c r="D908" s="5" t="s">
        <v>8109</v>
      </c>
      <c r="E908" s="9" t="s">
        <v>13934</v>
      </c>
    </row>
    <row r="909">
      <c r="A909" s="7">
        <v>4.5</v>
      </c>
      <c r="B909" s="8">
        <v>1271.0</v>
      </c>
      <c r="C909" s="5" t="s">
        <v>8120</v>
      </c>
      <c r="D909" s="5" t="s">
        <v>8121</v>
      </c>
      <c r="E909" s="9" t="s">
        <v>13933</v>
      </c>
    </row>
    <row r="910">
      <c r="A910" s="7">
        <v>4.1</v>
      </c>
      <c r="B910" s="7">
        <v>314.0</v>
      </c>
      <c r="C910" s="5" t="s">
        <v>593</v>
      </c>
      <c r="D910" s="5" t="s">
        <v>594</v>
      </c>
      <c r="E910" s="9" t="s">
        <v>13933</v>
      </c>
    </row>
    <row r="911">
      <c r="A911" s="7">
        <v>4.4</v>
      </c>
      <c r="B911" s="8">
        <v>3219.0</v>
      </c>
      <c r="C911" s="5" t="s">
        <v>8134</v>
      </c>
      <c r="D911" s="5" t="s">
        <v>8135</v>
      </c>
      <c r="E911" s="9" t="s">
        <v>13933</v>
      </c>
    </row>
    <row r="912">
      <c r="A912" s="7">
        <v>4.1</v>
      </c>
      <c r="B912" s="8">
        <v>38879.0</v>
      </c>
      <c r="C912" s="5" t="s">
        <v>4755</v>
      </c>
      <c r="D912" s="5" t="s">
        <v>4756</v>
      </c>
      <c r="E912" s="9" t="s">
        <v>13933</v>
      </c>
    </row>
    <row r="913">
      <c r="A913" s="7">
        <v>4.2</v>
      </c>
      <c r="B913" s="8">
        <v>4541.0</v>
      </c>
      <c r="C913" s="5" t="s">
        <v>8150</v>
      </c>
      <c r="D913" s="5" t="s">
        <v>8151</v>
      </c>
      <c r="E913" s="9" t="s">
        <v>13933</v>
      </c>
    </row>
    <row r="914">
      <c r="A914" s="7">
        <v>4.2</v>
      </c>
      <c r="B914" s="8">
        <v>76042.0</v>
      </c>
      <c r="C914" s="5" t="s">
        <v>8160</v>
      </c>
      <c r="D914" s="5" t="s">
        <v>8161</v>
      </c>
      <c r="E914" s="9" t="s">
        <v>13933</v>
      </c>
    </row>
    <row r="915">
      <c r="A915" s="7">
        <v>4.3</v>
      </c>
      <c r="B915" s="7">
        <v>485.0</v>
      </c>
      <c r="C915" s="5" t="s">
        <v>8170</v>
      </c>
      <c r="D915" s="5" t="s">
        <v>8171</v>
      </c>
      <c r="E915" s="9" t="s">
        <v>13933</v>
      </c>
    </row>
    <row r="916">
      <c r="A916" s="7">
        <v>4.3</v>
      </c>
      <c r="B916" s="8">
        <v>44696.0</v>
      </c>
      <c r="C916" s="5" t="s">
        <v>8180</v>
      </c>
      <c r="D916" s="5" t="s">
        <v>8181</v>
      </c>
      <c r="E916" s="9" t="s">
        <v>13933</v>
      </c>
    </row>
    <row r="917">
      <c r="A917" s="7">
        <v>3.7</v>
      </c>
      <c r="B917" s="8">
        <v>8566.0</v>
      </c>
      <c r="C917" s="5" t="s">
        <v>8191</v>
      </c>
      <c r="D917" s="5" t="s">
        <v>8192</v>
      </c>
      <c r="E917" s="9" t="s">
        <v>13934</v>
      </c>
    </row>
    <row r="918">
      <c r="A918" s="7">
        <v>3.9</v>
      </c>
      <c r="B918" s="8">
        <v>13049.0</v>
      </c>
      <c r="C918" s="5" t="s">
        <v>8201</v>
      </c>
      <c r="D918" s="5" t="s">
        <v>8202</v>
      </c>
      <c r="E918" s="9" t="s">
        <v>13934</v>
      </c>
    </row>
    <row r="919">
      <c r="A919" s="7">
        <v>4.5</v>
      </c>
      <c r="B919" s="8">
        <v>16680.0</v>
      </c>
      <c r="C919" s="5" t="s">
        <v>8212</v>
      </c>
      <c r="D919" s="5" t="s">
        <v>8213</v>
      </c>
      <c r="E919" s="9" t="s">
        <v>13933</v>
      </c>
    </row>
    <row r="920">
      <c r="A920" s="7">
        <v>4.1</v>
      </c>
      <c r="B920" s="8">
        <v>97174.0</v>
      </c>
      <c r="C920" s="5" t="s">
        <v>4767</v>
      </c>
      <c r="D920" s="5" t="s">
        <v>4768</v>
      </c>
      <c r="E920" s="9" t="s">
        <v>13933</v>
      </c>
    </row>
    <row r="921">
      <c r="A921" s="7">
        <v>4.0</v>
      </c>
      <c r="B921" s="8">
        <v>3686.0</v>
      </c>
      <c r="C921" s="5" t="s">
        <v>8225</v>
      </c>
      <c r="D921" s="5" t="s">
        <v>8226</v>
      </c>
      <c r="E921" s="9" t="s">
        <v>13933</v>
      </c>
    </row>
    <row r="922">
      <c r="A922" s="7">
        <v>3.8</v>
      </c>
      <c r="B922" s="7">
        <v>594.0</v>
      </c>
      <c r="C922" s="5" t="s">
        <v>8236</v>
      </c>
      <c r="D922" s="5" t="s">
        <v>8237</v>
      </c>
      <c r="E922" s="9" t="s">
        <v>13934</v>
      </c>
    </row>
    <row r="923">
      <c r="A923" s="7">
        <v>3.4</v>
      </c>
      <c r="B923" s="8">
        <v>12185.0</v>
      </c>
      <c r="C923" s="5" t="s">
        <v>8249</v>
      </c>
      <c r="D923" s="5" t="s">
        <v>8250</v>
      </c>
      <c r="E923" s="9" t="s">
        <v>13934</v>
      </c>
    </row>
    <row r="924">
      <c r="A924" s="7">
        <v>4.3</v>
      </c>
      <c r="B924" s="8">
        <v>2623.0</v>
      </c>
      <c r="C924" s="5" t="s">
        <v>8261</v>
      </c>
      <c r="D924" s="5" t="s">
        <v>8262</v>
      </c>
      <c r="E924" s="9" t="s">
        <v>13933</v>
      </c>
    </row>
    <row r="925">
      <c r="A925" s="7">
        <v>4.3</v>
      </c>
      <c r="B925" s="8">
        <v>9701.0</v>
      </c>
      <c r="C925" s="5" t="s">
        <v>8271</v>
      </c>
      <c r="D925" s="5" t="s">
        <v>8272</v>
      </c>
      <c r="E925" s="9" t="s">
        <v>13933</v>
      </c>
    </row>
    <row r="926">
      <c r="A926" s="7">
        <v>4.3</v>
      </c>
      <c r="B926" s="8">
        <v>15867.0</v>
      </c>
      <c r="C926" s="5" t="s">
        <v>8282</v>
      </c>
      <c r="D926" s="5" t="s">
        <v>8283</v>
      </c>
      <c r="E926" s="9" t="s">
        <v>13933</v>
      </c>
    </row>
    <row r="927">
      <c r="A927" s="7">
        <v>4.2</v>
      </c>
      <c r="B927" s="7">
        <v>656.0</v>
      </c>
      <c r="C927" s="5" t="s">
        <v>630</v>
      </c>
      <c r="D927" s="5" t="s">
        <v>631</v>
      </c>
      <c r="E927" s="9" t="s">
        <v>13933</v>
      </c>
    </row>
    <row r="928">
      <c r="A928" s="7">
        <v>4.1</v>
      </c>
      <c r="B928" s="8">
        <v>10725.0</v>
      </c>
      <c r="C928" s="5" t="s">
        <v>8293</v>
      </c>
      <c r="D928" s="5" t="s">
        <v>8294</v>
      </c>
      <c r="E928" s="9" t="s">
        <v>13933</v>
      </c>
    </row>
    <row r="929">
      <c r="A929" s="7">
        <v>4.0</v>
      </c>
      <c r="B929" s="8">
        <v>3025.0</v>
      </c>
      <c r="C929" s="5" t="s">
        <v>8304</v>
      </c>
      <c r="D929" s="5" t="s">
        <v>8305</v>
      </c>
      <c r="E929" s="9" t="s">
        <v>13933</v>
      </c>
    </row>
    <row r="930">
      <c r="A930" s="7">
        <v>4.3</v>
      </c>
      <c r="B930" s="8">
        <v>7064.0</v>
      </c>
      <c r="C930" s="5" t="s">
        <v>640</v>
      </c>
      <c r="D930" s="5" t="s">
        <v>641</v>
      </c>
      <c r="E930" s="9" t="s">
        <v>13933</v>
      </c>
    </row>
    <row r="931">
      <c r="A931" s="7">
        <v>4.0</v>
      </c>
      <c r="B931" s="8">
        <v>5736.0</v>
      </c>
      <c r="C931" s="5" t="s">
        <v>8316</v>
      </c>
      <c r="D931" s="5" t="s">
        <v>8317</v>
      </c>
      <c r="E931" s="9" t="s">
        <v>13933</v>
      </c>
    </row>
    <row r="932">
      <c r="A932" s="7">
        <v>4.1</v>
      </c>
      <c r="B932" s="8">
        <v>72563.0</v>
      </c>
      <c r="C932" s="5" t="s">
        <v>8327</v>
      </c>
      <c r="D932" s="5" t="s">
        <v>8328</v>
      </c>
      <c r="E932" s="9" t="s">
        <v>13933</v>
      </c>
    </row>
    <row r="933">
      <c r="A933" s="7">
        <v>4.0</v>
      </c>
      <c r="B933" s="8">
        <v>1026.0</v>
      </c>
      <c r="C933" s="5" t="s">
        <v>8338</v>
      </c>
      <c r="D933" s="5" t="s">
        <v>8339</v>
      </c>
      <c r="E933" s="9" t="s">
        <v>13933</v>
      </c>
    </row>
    <row r="934">
      <c r="A934" s="7">
        <v>3.8</v>
      </c>
      <c r="B934" s="8">
        <v>2043.0</v>
      </c>
      <c r="C934" s="5" t="s">
        <v>8349</v>
      </c>
      <c r="D934" s="5" t="s">
        <v>8350</v>
      </c>
      <c r="E934" s="9" t="s">
        <v>13934</v>
      </c>
    </row>
    <row r="935">
      <c r="A935" s="7">
        <v>4.2</v>
      </c>
      <c r="B935" s="8">
        <v>4149.0</v>
      </c>
      <c r="C935" s="5" t="s">
        <v>8359</v>
      </c>
      <c r="D935" s="5" t="s">
        <v>8360</v>
      </c>
      <c r="E935" s="9" t="s">
        <v>13933</v>
      </c>
    </row>
    <row r="936">
      <c r="A936" s="7">
        <v>4.3</v>
      </c>
      <c r="B936" s="7">
        <v>74.0</v>
      </c>
      <c r="C936" s="5" t="s">
        <v>8370</v>
      </c>
      <c r="D936" s="5" t="s">
        <v>8371</v>
      </c>
      <c r="E936" s="9" t="s">
        <v>13933</v>
      </c>
    </row>
    <row r="937">
      <c r="A937" s="7">
        <v>4.4</v>
      </c>
      <c r="B937" s="8">
        <v>41398.0</v>
      </c>
      <c r="C937" s="5" t="s">
        <v>8383</v>
      </c>
      <c r="D937" s="5" t="s">
        <v>8384</v>
      </c>
      <c r="E937" s="9" t="s">
        <v>13933</v>
      </c>
    </row>
    <row r="938">
      <c r="A938" s="7">
        <v>4.1</v>
      </c>
      <c r="B938" s="8">
        <v>5195.0</v>
      </c>
      <c r="C938" s="5" t="s">
        <v>8394</v>
      </c>
      <c r="D938" s="5" t="s">
        <v>8395</v>
      </c>
      <c r="E938" s="9" t="s">
        <v>13933</v>
      </c>
    </row>
    <row r="939">
      <c r="A939" s="7">
        <v>4.5</v>
      </c>
      <c r="B939" s="8">
        <v>22420.0</v>
      </c>
      <c r="C939" s="5" t="s">
        <v>1013</v>
      </c>
      <c r="D939" s="5" t="s">
        <v>1014</v>
      </c>
      <c r="E939" s="9" t="s">
        <v>13933</v>
      </c>
    </row>
    <row r="940">
      <c r="A940" s="7">
        <v>4.0</v>
      </c>
      <c r="B940" s="8">
        <v>1313.0</v>
      </c>
      <c r="C940" s="5" t="s">
        <v>673</v>
      </c>
      <c r="D940" s="5" t="s">
        <v>674</v>
      </c>
      <c r="E940" s="9" t="s">
        <v>13933</v>
      </c>
    </row>
    <row r="941">
      <c r="A941" s="7">
        <v>4.2</v>
      </c>
      <c r="B941" s="8">
        <v>2284.0</v>
      </c>
      <c r="C941" s="5" t="s">
        <v>8411</v>
      </c>
      <c r="D941" s="5" t="s">
        <v>8412</v>
      </c>
      <c r="E941" s="9" t="s">
        <v>13933</v>
      </c>
    </row>
    <row r="942">
      <c r="A942" s="7">
        <v>3.9</v>
      </c>
      <c r="B942" s="7">
        <v>427.0</v>
      </c>
      <c r="C942" s="5" t="s">
        <v>8422</v>
      </c>
      <c r="D942" s="5" t="s">
        <v>8423</v>
      </c>
      <c r="E942" s="9" t="s">
        <v>13934</v>
      </c>
    </row>
    <row r="943">
      <c r="A943" s="7">
        <v>4.3</v>
      </c>
      <c r="B943" s="8">
        <v>1367.0</v>
      </c>
      <c r="C943" s="5" t="s">
        <v>8433</v>
      </c>
      <c r="D943" s="5" t="s">
        <v>8434</v>
      </c>
      <c r="E943" s="9" t="s">
        <v>13933</v>
      </c>
    </row>
    <row r="944">
      <c r="A944" s="7">
        <v>4.0</v>
      </c>
      <c r="B944" s="8">
        <v>13199.0</v>
      </c>
      <c r="C944" s="5" t="s">
        <v>8443</v>
      </c>
      <c r="D944" s="5" t="s">
        <v>8444</v>
      </c>
      <c r="E944" s="9" t="s">
        <v>13933</v>
      </c>
    </row>
    <row r="945">
      <c r="A945" s="7">
        <v>4.2</v>
      </c>
      <c r="B945" s="8">
        <v>29746.0</v>
      </c>
      <c r="C945" s="5" t="s">
        <v>684</v>
      </c>
      <c r="D945" s="5" t="s">
        <v>685</v>
      </c>
      <c r="E945" s="9" t="s">
        <v>13933</v>
      </c>
    </row>
    <row r="946">
      <c r="A946" s="7">
        <v>4.3</v>
      </c>
      <c r="B946" s="8">
        <v>2806.0</v>
      </c>
      <c r="C946" s="5" t="s">
        <v>1080</v>
      </c>
      <c r="D946" s="5" t="s">
        <v>1081</v>
      </c>
      <c r="E946" s="9" t="s">
        <v>13933</v>
      </c>
    </row>
    <row r="947">
      <c r="A947" s="7">
        <v>4.2</v>
      </c>
      <c r="B947" s="8">
        <v>30355.0</v>
      </c>
      <c r="C947" s="5" t="s">
        <v>8461</v>
      </c>
      <c r="D947" s="5" t="s">
        <v>8462</v>
      </c>
      <c r="E947" s="9" t="s">
        <v>13933</v>
      </c>
    </row>
    <row r="948">
      <c r="A948" s="7">
        <v>4.2</v>
      </c>
      <c r="B948" s="8">
        <v>2868.0</v>
      </c>
      <c r="C948" s="5" t="s">
        <v>8471</v>
      </c>
      <c r="D948" s="5" t="s">
        <v>8472</v>
      </c>
      <c r="E948" s="9" t="s">
        <v>13933</v>
      </c>
    </row>
    <row r="949">
      <c r="A949" s="7">
        <v>4.1</v>
      </c>
      <c r="B949" s="7">
        <v>670.0</v>
      </c>
      <c r="C949" s="5" t="s">
        <v>8481</v>
      </c>
      <c r="D949" s="5" t="s">
        <v>8482</v>
      </c>
      <c r="E949" s="9" t="s">
        <v>13933</v>
      </c>
    </row>
    <row r="950">
      <c r="A950" s="7">
        <v>4.3</v>
      </c>
      <c r="B950" s="8">
        <v>3530.0</v>
      </c>
      <c r="C950" s="5" t="s">
        <v>8492</v>
      </c>
      <c r="D950" s="5" t="s">
        <v>8493</v>
      </c>
      <c r="E950" s="9" t="s">
        <v>13933</v>
      </c>
    </row>
    <row r="951">
      <c r="A951" s="7">
        <v>4.3</v>
      </c>
      <c r="B951" s="8">
        <v>6183.0</v>
      </c>
      <c r="C951" s="5" t="s">
        <v>8503</v>
      </c>
      <c r="D951" s="5" t="s">
        <v>8504</v>
      </c>
      <c r="E951" s="9" t="s">
        <v>13933</v>
      </c>
    </row>
    <row r="952">
      <c r="A952" s="7">
        <v>4.2</v>
      </c>
      <c r="B952" s="7">
        <v>419.0</v>
      </c>
      <c r="C952" s="5" t="s">
        <v>8514</v>
      </c>
      <c r="D952" s="5" t="s">
        <v>8515</v>
      </c>
      <c r="E952" s="9" t="s">
        <v>13933</v>
      </c>
    </row>
    <row r="953">
      <c r="A953" s="7">
        <v>4.5</v>
      </c>
      <c r="B953" s="8">
        <v>7317.0</v>
      </c>
      <c r="C953" s="5" t="s">
        <v>8524</v>
      </c>
      <c r="D953" s="5" t="s">
        <v>8525</v>
      </c>
      <c r="E953" s="9" t="s">
        <v>13933</v>
      </c>
    </row>
    <row r="954">
      <c r="A954" s="7">
        <v>4.4</v>
      </c>
      <c r="B954" s="8">
        <v>4426.0</v>
      </c>
      <c r="C954" s="5" t="s">
        <v>8536</v>
      </c>
      <c r="D954" s="5" t="s">
        <v>8537</v>
      </c>
      <c r="E954" s="9" t="s">
        <v>13933</v>
      </c>
    </row>
    <row r="955">
      <c r="A955" s="7">
        <v>4.2</v>
      </c>
      <c r="B955" s="8">
        <v>45237.0</v>
      </c>
      <c r="C955" s="5" t="s">
        <v>694</v>
      </c>
      <c r="D955" s="5" t="s">
        <v>695</v>
      </c>
      <c r="E955" s="9" t="s">
        <v>13933</v>
      </c>
    </row>
    <row r="956">
      <c r="A956" s="7">
        <v>4.1</v>
      </c>
      <c r="B956" s="8">
        <v>1092.0</v>
      </c>
      <c r="C956" s="5" t="s">
        <v>8548</v>
      </c>
      <c r="D956" s="5" t="s">
        <v>8549</v>
      </c>
      <c r="E956" s="9" t="s">
        <v>13933</v>
      </c>
    </row>
    <row r="957">
      <c r="A957" s="7">
        <v>4.3</v>
      </c>
      <c r="B957" s="8">
        <v>2493.0</v>
      </c>
      <c r="C957" s="5" t="s">
        <v>8559</v>
      </c>
      <c r="D957" s="5" t="s">
        <v>8560</v>
      </c>
      <c r="E957" s="9" t="s">
        <v>13933</v>
      </c>
    </row>
    <row r="958">
      <c r="A958" s="7">
        <v>4.4</v>
      </c>
      <c r="B958" s="8">
        <v>12679.0</v>
      </c>
      <c r="C958" s="5" t="s">
        <v>8569</v>
      </c>
      <c r="D958" s="5" t="s">
        <v>8570</v>
      </c>
      <c r="E958" s="9" t="s">
        <v>13933</v>
      </c>
    </row>
    <row r="959">
      <c r="A959" s="7">
        <v>4.1</v>
      </c>
      <c r="B959" s="7">
        <v>210.0</v>
      </c>
      <c r="C959" s="5" t="s">
        <v>765</v>
      </c>
      <c r="D959" s="5" t="s">
        <v>766</v>
      </c>
      <c r="E959" s="9" t="s">
        <v>13933</v>
      </c>
    </row>
    <row r="960">
      <c r="A960" s="7">
        <v>3.6</v>
      </c>
      <c r="B960" s="8">
        <v>4199.0</v>
      </c>
      <c r="C960" s="5" t="s">
        <v>8582</v>
      </c>
      <c r="D960" s="5" t="s">
        <v>8583</v>
      </c>
      <c r="E960" s="9" t="s">
        <v>13934</v>
      </c>
    </row>
    <row r="961">
      <c r="A961" s="7">
        <v>4.0</v>
      </c>
      <c r="B961" s="8">
        <v>14403.0</v>
      </c>
      <c r="C961" s="5" t="s">
        <v>3981</v>
      </c>
      <c r="D961" s="5" t="s">
        <v>3982</v>
      </c>
      <c r="E961" s="9" t="s">
        <v>13933</v>
      </c>
    </row>
    <row r="962">
      <c r="A962" s="7">
        <v>4.0</v>
      </c>
      <c r="B962" s="8">
        <v>11113.0</v>
      </c>
      <c r="C962" s="5" t="s">
        <v>8595</v>
      </c>
      <c r="D962" s="5" t="s">
        <v>8596</v>
      </c>
      <c r="E962" s="9" t="s">
        <v>13933</v>
      </c>
    </row>
    <row r="963">
      <c r="A963" s="7">
        <v>4.4</v>
      </c>
      <c r="B963" s="8">
        <v>10773.0</v>
      </c>
      <c r="C963" s="5" t="s">
        <v>8606</v>
      </c>
      <c r="D963" s="5" t="s">
        <v>8607</v>
      </c>
      <c r="E963" s="9" t="s">
        <v>13933</v>
      </c>
    </row>
    <row r="964">
      <c r="A964" s="7">
        <v>3.9</v>
      </c>
      <c r="B964" s="8">
        <v>6491.0</v>
      </c>
      <c r="C964" s="5" t="s">
        <v>4923</v>
      </c>
      <c r="D964" s="5" t="s">
        <v>8610</v>
      </c>
      <c r="E964" s="9" t="s">
        <v>13934</v>
      </c>
    </row>
    <row r="965">
      <c r="A965" s="7">
        <v>4.3</v>
      </c>
      <c r="B965" s="8">
        <v>13944.0</v>
      </c>
      <c r="C965" s="5" t="s">
        <v>8620</v>
      </c>
      <c r="D965" s="5" t="s">
        <v>8621</v>
      </c>
      <c r="E965" s="9" t="s">
        <v>13933</v>
      </c>
    </row>
    <row r="966">
      <c r="A966" s="7">
        <v>4.6</v>
      </c>
      <c r="B966" s="8">
        <v>10760.0</v>
      </c>
      <c r="C966" s="5" t="s">
        <v>8631</v>
      </c>
      <c r="D966" s="5" t="s">
        <v>8632</v>
      </c>
      <c r="E966" s="9" t="s">
        <v>13933</v>
      </c>
    </row>
    <row r="967">
      <c r="A967" s="7">
        <v>4.4</v>
      </c>
      <c r="B967" s="8">
        <v>25996.0</v>
      </c>
      <c r="C967" s="5" t="s">
        <v>8641</v>
      </c>
      <c r="D967" s="5" t="s">
        <v>8642</v>
      </c>
      <c r="E967" s="9" t="s">
        <v>13933</v>
      </c>
    </row>
    <row r="968">
      <c r="A968" s="7">
        <v>4.5</v>
      </c>
      <c r="B968" s="8">
        <v>16146.0</v>
      </c>
      <c r="C968" s="5" t="s">
        <v>8653</v>
      </c>
      <c r="D968" s="5" t="s">
        <v>8654</v>
      </c>
      <c r="E968" s="9" t="s">
        <v>13933</v>
      </c>
    </row>
    <row r="969">
      <c r="A969" s="7">
        <v>3.9</v>
      </c>
      <c r="B969" s="8">
        <v>8280.0</v>
      </c>
      <c r="C969" s="5" t="s">
        <v>8664</v>
      </c>
      <c r="D969" s="5" t="s">
        <v>8665</v>
      </c>
      <c r="E969" s="9" t="s">
        <v>13934</v>
      </c>
    </row>
    <row r="970">
      <c r="A970" s="7">
        <v>4.1</v>
      </c>
      <c r="B970" s="7">
        <v>450.0</v>
      </c>
      <c r="C970" s="5" t="s">
        <v>711</v>
      </c>
      <c r="D970" s="5" t="s">
        <v>712</v>
      </c>
      <c r="E970" s="9" t="s">
        <v>13933</v>
      </c>
    </row>
    <row r="971">
      <c r="A971" s="7">
        <v>4.3</v>
      </c>
      <c r="B971" s="8">
        <v>14237.0</v>
      </c>
      <c r="C971" s="5" t="s">
        <v>8675</v>
      </c>
      <c r="D971" s="5" t="s">
        <v>8676</v>
      </c>
      <c r="E971" s="9" t="s">
        <v>13933</v>
      </c>
    </row>
    <row r="972">
      <c r="A972" s="7">
        <v>4.5</v>
      </c>
      <c r="B972" s="8">
        <v>20668.0</v>
      </c>
      <c r="C972" s="5" t="s">
        <v>8686</v>
      </c>
      <c r="D972" s="5" t="s">
        <v>8687</v>
      </c>
      <c r="E972" s="9" t="s">
        <v>13933</v>
      </c>
    </row>
    <row r="973">
      <c r="A973" s="7">
        <v>4.5</v>
      </c>
      <c r="B973" s="8">
        <v>1674.0</v>
      </c>
      <c r="C973" s="5" t="s">
        <v>8696</v>
      </c>
      <c r="D973" s="5" t="s">
        <v>8697</v>
      </c>
      <c r="E973" s="9" t="s">
        <v>13933</v>
      </c>
    </row>
    <row r="974">
      <c r="A974" s="7">
        <v>3.6</v>
      </c>
      <c r="B974" s="8">
        <v>7689.0</v>
      </c>
      <c r="C974" s="5" t="s">
        <v>8706</v>
      </c>
      <c r="D974" s="5" t="s">
        <v>8707</v>
      </c>
      <c r="E974" s="9" t="s">
        <v>13934</v>
      </c>
    </row>
    <row r="975">
      <c r="A975" s="7">
        <v>4.1</v>
      </c>
      <c r="B975" s="8">
        <v>5554.0</v>
      </c>
      <c r="C975" s="5" t="s">
        <v>8717</v>
      </c>
      <c r="D975" s="5" t="s">
        <v>8718</v>
      </c>
      <c r="E975" s="9" t="s">
        <v>13933</v>
      </c>
    </row>
    <row r="976">
      <c r="A976" s="7">
        <v>4.3</v>
      </c>
      <c r="B976" s="8">
        <v>20053.0</v>
      </c>
      <c r="C976" s="5" t="s">
        <v>745</v>
      </c>
      <c r="D976" s="5" t="s">
        <v>746</v>
      </c>
      <c r="E976" s="9" t="s">
        <v>13933</v>
      </c>
    </row>
    <row r="977">
      <c r="A977" s="7">
        <v>3.8</v>
      </c>
      <c r="B977" s="8">
        <v>3344.0</v>
      </c>
      <c r="C977" s="5" t="s">
        <v>8728</v>
      </c>
      <c r="D977" s="5" t="s">
        <v>8729</v>
      </c>
      <c r="E977" s="9" t="s">
        <v>13934</v>
      </c>
    </row>
    <row r="978">
      <c r="A978" s="7">
        <v>4.6</v>
      </c>
      <c r="B978" s="8">
        <v>2886.0</v>
      </c>
      <c r="C978" s="5" t="s">
        <v>8739</v>
      </c>
      <c r="D978" s="5" t="s">
        <v>8740</v>
      </c>
      <c r="E978" s="9" t="s">
        <v>13933</v>
      </c>
    </row>
    <row r="979">
      <c r="A979" s="7">
        <v>4.1</v>
      </c>
      <c r="B979" s="8">
        <v>98250.0</v>
      </c>
      <c r="C979" s="5" t="s">
        <v>8749</v>
      </c>
      <c r="D979" s="5" t="s">
        <v>8750</v>
      </c>
      <c r="E979" s="9" t="s">
        <v>13933</v>
      </c>
    </row>
    <row r="980">
      <c r="A980" s="7">
        <v>4.0</v>
      </c>
      <c r="B980" s="7">
        <v>75.0</v>
      </c>
      <c r="C980" s="5" t="s">
        <v>8761</v>
      </c>
      <c r="D980" s="5" t="s">
        <v>8762</v>
      </c>
      <c r="E980" s="9" t="s">
        <v>13933</v>
      </c>
    </row>
    <row r="981">
      <c r="A981" s="7">
        <v>4.5</v>
      </c>
      <c r="B981" s="7">
        <v>149.0</v>
      </c>
      <c r="C981" s="5" t="s">
        <v>755</v>
      </c>
      <c r="D981" s="5" t="s">
        <v>8765</v>
      </c>
      <c r="E981" s="9" t="s">
        <v>13933</v>
      </c>
    </row>
    <row r="982">
      <c r="A982" s="7">
        <v>4.3</v>
      </c>
      <c r="B982" s="8">
        <v>2585.0</v>
      </c>
      <c r="C982" s="5" t="s">
        <v>8776</v>
      </c>
      <c r="D982" s="5" t="s">
        <v>8777</v>
      </c>
      <c r="E982" s="9" t="s">
        <v>13933</v>
      </c>
    </row>
    <row r="983">
      <c r="A983" s="7">
        <v>4.0</v>
      </c>
      <c r="B983" s="8">
        <v>5072.0</v>
      </c>
      <c r="C983" s="5" t="s">
        <v>8786</v>
      </c>
      <c r="D983" s="5" t="s">
        <v>8787</v>
      </c>
      <c r="E983" s="9" t="s">
        <v>13933</v>
      </c>
    </row>
    <row r="984">
      <c r="A984" s="7">
        <v>4.5</v>
      </c>
      <c r="B984" s="8">
        <v>5985.0</v>
      </c>
      <c r="C984" s="5" t="s">
        <v>8797</v>
      </c>
      <c r="D984" s="5" t="s">
        <v>8798</v>
      </c>
      <c r="E984" s="9" t="s">
        <v>13933</v>
      </c>
    </row>
    <row r="985">
      <c r="A985" s="7">
        <v>4.0</v>
      </c>
      <c r="B985" s="8">
        <v>7732.0</v>
      </c>
      <c r="C985" s="5" t="s">
        <v>783</v>
      </c>
      <c r="D985" s="5" t="s">
        <v>784</v>
      </c>
      <c r="E985" s="9" t="s">
        <v>13933</v>
      </c>
    </row>
    <row r="986">
      <c r="A986" s="7">
        <v>4.5</v>
      </c>
      <c r="B986" s="8">
        <v>9427.0</v>
      </c>
      <c r="C986" s="5" t="s">
        <v>8809</v>
      </c>
      <c r="D986" s="5" t="s">
        <v>8810</v>
      </c>
      <c r="E986" s="9" t="s">
        <v>13933</v>
      </c>
    </row>
    <row r="987">
      <c r="A987" s="7">
        <v>4.1</v>
      </c>
      <c r="B987" s="8">
        <v>1780.0</v>
      </c>
      <c r="C987" s="5" t="s">
        <v>793</v>
      </c>
      <c r="D987" s="5" t="s">
        <v>794</v>
      </c>
      <c r="E987" s="9" t="s">
        <v>13933</v>
      </c>
    </row>
    <row r="988">
      <c r="A988" s="7">
        <v>4.3</v>
      </c>
      <c r="B988" s="8">
        <v>2301.0</v>
      </c>
      <c r="C988" s="5" t="s">
        <v>8820</v>
      </c>
      <c r="D988" s="5" t="s">
        <v>8821</v>
      </c>
      <c r="E988" s="9" t="s">
        <v>13933</v>
      </c>
    </row>
    <row r="989">
      <c r="A989" s="7">
        <v>4.1</v>
      </c>
      <c r="B989" s="8">
        <v>2535.0</v>
      </c>
      <c r="C989" s="5" t="s">
        <v>8832</v>
      </c>
      <c r="D989" s="5" t="s">
        <v>8833</v>
      </c>
      <c r="E989" s="9" t="s">
        <v>13933</v>
      </c>
    </row>
    <row r="990">
      <c r="A990" s="7">
        <v>4.0</v>
      </c>
      <c r="B990" s="7">
        <v>691.0</v>
      </c>
      <c r="C990" s="5" t="s">
        <v>8842</v>
      </c>
      <c r="D990" s="5" t="s">
        <v>8843</v>
      </c>
      <c r="E990" s="9" t="s">
        <v>13933</v>
      </c>
    </row>
    <row r="991">
      <c r="A991" s="7">
        <v>4.1</v>
      </c>
      <c r="B991" s="8">
        <v>2740.0</v>
      </c>
      <c r="C991" s="5" t="s">
        <v>8852</v>
      </c>
      <c r="D991" s="5" t="s">
        <v>8853</v>
      </c>
      <c r="E991" s="9" t="s">
        <v>13933</v>
      </c>
    </row>
    <row r="992">
      <c r="A992" s="7">
        <v>4.1</v>
      </c>
      <c r="B992" s="7">
        <v>602.0</v>
      </c>
      <c r="C992" s="5" t="s">
        <v>803</v>
      </c>
      <c r="D992" s="5" t="s">
        <v>804</v>
      </c>
      <c r="E992" s="9" t="s">
        <v>13933</v>
      </c>
    </row>
    <row r="993">
      <c r="A993" s="7">
        <v>4.4</v>
      </c>
      <c r="B993" s="8">
        <v>3482.0</v>
      </c>
      <c r="C993" s="5" t="s">
        <v>8865</v>
      </c>
      <c r="D993" s="5" t="s">
        <v>8866</v>
      </c>
      <c r="E993" s="9" t="s">
        <v>13933</v>
      </c>
    </row>
    <row r="994">
      <c r="A994" s="7">
        <v>4.0</v>
      </c>
      <c r="B994" s="8">
        <v>1423.0</v>
      </c>
      <c r="C994" s="5" t="s">
        <v>813</v>
      </c>
      <c r="D994" s="5" t="s">
        <v>814</v>
      </c>
      <c r="E994" s="9" t="s">
        <v>13933</v>
      </c>
    </row>
    <row r="995">
      <c r="A995" s="7">
        <v>4.1</v>
      </c>
      <c r="B995" s="8">
        <v>6199.0</v>
      </c>
      <c r="C995" s="5" t="s">
        <v>8878</v>
      </c>
      <c r="D995" s="5" t="s">
        <v>8879</v>
      </c>
      <c r="E995" s="9" t="s">
        <v>13933</v>
      </c>
    </row>
    <row r="996">
      <c r="A996" s="7">
        <v>4.4</v>
      </c>
      <c r="B996" s="8">
        <v>1667.0</v>
      </c>
      <c r="C996" s="5" t="s">
        <v>8888</v>
      </c>
      <c r="D996" s="5" t="s">
        <v>8889</v>
      </c>
      <c r="E996" s="9" t="s">
        <v>13933</v>
      </c>
    </row>
    <row r="997">
      <c r="A997" s="7">
        <v>4.3</v>
      </c>
      <c r="B997" s="8">
        <v>4723.0</v>
      </c>
      <c r="C997" s="5" t="s">
        <v>8898</v>
      </c>
      <c r="D997" s="5" t="s">
        <v>8899</v>
      </c>
      <c r="E997" s="9" t="s">
        <v>13933</v>
      </c>
    </row>
    <row r="998">
      <c r="A998" s="7">
        <v>4.2</v>
      </c>
      <c r="B998" s="8">
        <v>22860.0</v>
      </c>
      <c r="C998" s="5" t="s">
        <v>8908</v>
      </c>
      <c r="D998" s="5" t="s">
        <v>8909</v>
      </c>
      <c r="E998" s="9" t="s">
        <v>13933</v>
      </c>
    </row>
    <row r="999">
      <c r="A999" s="7">
        <v>3.6</v>
      </c>
      <c r="B999" s="8">
        <v>13572.0</v>
      </c>
      <c r="C999" s="5" t="s">
        <v>8917</v>
      </c>
      <c r="D999" s="5" t="s">
        <v>8918</v>
      </c>
      <c r="E999" s="9" t="s">
        <v>13934</v>
      </c>
    </row>
    <row r="1000">
      <c r="A1000" s="7">
        <v>4.2</v>
      </c>
      <c r="B1000" s="8">
        <v>16182.0</v>
      </c>
      <c r="C1000" s="5" t="s">
        <v>8928</v>
      </c>
      <c r="D1000" s="5" t="s">
        <v>8929</v>
      </c>
      <c r="E1000" s="9" t="s">
        <v>13933</v>
      </c>
    </row>
    <row r="1001">
      <c r="A1001" s="7">
        <v>4.2</v>
      </c>
      <c r="B1001" s="8">
        <v>2908.0</v>
      </c>
      <c r="C1001" s="5" t="s">
        <v>8938</v>
      </c>
      <c r="D1001" s="5" t="s">
        <v>8939</v>
      </c>
      <c r="E1001" s="9" t="s">
        <v>13933</v>
      </c>
    </row>
    <row r="1002">
      <c r="A1002" s="7">
        <v>3.9</v>
      </c>
      <c r="B1002" s="7">
        <v>536.0</v>
      </c>
      <c r="C1002" s="5" t="s">
        <v>835</v>
      </c>
      <c r="D1002" s="5" t="s">
        <v>836</v>
      </c>
      <c r="E1002" s="9" t="s">
        <v>13934</v>
      </c>
    </row>
    <row r="1003">
      <c r="A1003" s="7">
        <v>4.2</v>
      </c>
      <c r="B1003" s="8">
        <v>2375.0</v>
      </c>
      <c r="C1003" s="5" t="s">
        <v>8949</v>
      </c>
      <c r="D1003" s="5" t="s">
        <v>8950</v>
      </c>
      <c r="E1003" s="9" t="s">
        <v>13933</v>
      </c>
    </row>
    <row r="1004">
      <c r="A1004" s="7">
        <v>4.5</v>
      </c>
      <c r="B1004" s="8">
        <v>4951.0</v>
      </c>
      <c r="C1004" s="5" t="s">
        <v>8959</v>
      </c>
      <c r="D1004" s="5" t="s">
        <v>8960</v>
      </c>
      <c r="E1004" s="9" t="s">
        <v>13933</v>
      </c>
    </row>
    <row r="1005">
      <c r="A1005" s="7">
        <v>4.3</v>
      </c>
      <c r="B1005" s="7">
        <v>408.0</v>
      </c>
      <c r="C1005" s="5" t="s">
        <v>8969</v>
      </c>
      <c r="D1005" s="5" t="s">
        <v>8970</v>
      </c>
      <c r="E1005" s="9" t="s">
        <v>13933</v>
      </c>
    </row>
    <row r="1006">
      <c r="A1006" s="7">
        <v>4.2</v>
      </c>
      <c r="B1006" s="8">
        <v>1926.0</v>
      </c>
      <c r="C1006" s="5" t="s">
        <v>8980</v>
      </c>
      <c r="D1006" s="5" t="s">
        <v>8981</v>
      </c>
      <c r="E1006" s="9" t="s">
        <v>13933</v>
      </c>
    </row>
    <row r="1007">
      <c r="A1007" s="7">
        <v>4.1</v>
      </c>
      <c r="B1007" s="8">
        <v>4798.0</v>
      </c>
      <c r="C1007" s="5" t="s">
        <v>8991</v>
      </c>
      <c r="D1007" s="5" t="s">
        <v>8992</v>
      </c>
      <c r="E1007" s="9" t="s">
        <v>13933</v>
      </c>
    </row>
    <row r="1008">
      <c r="A1008" s="7">
        <v>4.1</v>
      </c>
      <c r="B1008" s="8">
        <v>7333.0</v>
      </c>
      <c r="C1008" s="5" t="s">
        <v>9002</v>
      </c>
      <c r="D1008" s="5" t="s">
        <v>9003</v>
      </c>
      <c r="E1008" s="9" t="s">
        <v>13933</v>
      </c>
    </row>
    <row r="1009">
      <c r="A1009" s="7">
        <v>4.6</v>
      </c>
      <c r="B1009" s="7">
        <v>245.0</v>
      </c>
      <c r="C1009" s="5" t="s">
        <v>5060</v>
      </c>
      <c r="D1009" s="5" t="s">
        <v>5061</v>
      </c>
      <c r="E1009" s="9" t="s">
        <v>13933</v>
      </c>
    </row>
    <row r="1010">
      <c r="A1010" s="7">
        <v>3.8</v>
      </c>
      <c r="B1010" s="8">
        <v>3652.0</v>
      </c>
      <c r="C1010" s="5" t="s">
        <v>9016</v>
      </c>
      <c r="D1010" s="5" t="s">
        <v>9017</v>
      </c>
      <c r="E1010" s="9" t="s">
        <v>13934</v>
      </c>
    </row>
    <row r="1011">
      <c r="A1011" s="7">
        <v>4.3</v>
      </c>
      <c r="B1011" s="8">
        <v>2515.0</v>
      </c>
      <c r="C1011" s="5" t="s">
        <v>9028</v>
      </c>
      <c r="D1011" s="5" t="s">
        <v>9029</v>
      </c>
      <c r="E1011" s="9" t="s">
        <v>13933</v>
      </c>
    </row>
    <row r="1012">
      <c r="A1012" s="7">
        <v>4.2</v>
      </c>
      <c r="B1012" s="8">
        <v>10576.0</v>
      </c>
      <c r="C1012" s="5" t="s">
        <v>893</v>
      </c>
      <c r="D1012" s="5" t="s">
        <v>894</v>
      </c>
      <c r="E1012" s="9" t="s">
        <v>13933</v>
      </c>
    </row>
    <row r="1013">
      <c r="A1013" s="7">
        <v>4.2</v>
      </c>
      <c r="B1013" s="8">
        <v>4959.0</v>
      </c>
      <c r="C1013" s="5" t="s">
        <v>9040</v>
      </c>
      <c r="D1013" s="5" t="s">
        <v>9041</v>
      </c>
      <c r="E1013" s="9" t="s">
        <v>13933</v>
      </c>
    </row>
    <row r="1014">
      <c r="A1014" s="7">
        <v>4.4</v>
      </c>
      <c r="B1014" s="8">
        <v>2111.0</v>
      </c>
      <c r="C1014" s="5" t="s">
        <v>9051</v>
      </c>
      <c r="D1014" s="5" t="s">
        <v>9052</v>
      </c>
      <c r="E1014" s="9" t="s">
        <v>13933</v>
      </c>
    </row>
    <row r="1015">
      <c r="A1015" s="7">
        <v>3.9</v>
      </c>
      <c r="B1015" s="8">
        <v>1462.0</v>
      </c>
      <c r="C1015" s="5" t="s">
        <v>9061</v>
      </c>
      <c r="D1015" s="5" t="s">
        <v>9062</v>
      </c>
      <c r="E1015" s="9" t="s">
        <v>13934</v>
      </c>
    </row>
    <row r="1016">
      <c r="A1016" s="7">
        <v>4.0</v>
      </c>
      <c r="B1016" s="7">
        <v>323.0</v>
      </c>
      <c r="C1016" s="5" t="s">
        <v>9074</v>
      </c>
      <c r="D1016" s="5" t="s">
        <v>9075</v>
      </c>
      <c r="E1016" s="9" t="s">
        <v>13933</v>
      </c>
    </row>
    <row r="1017">
      <c r="A1017" s="7">
        <v>4.2</v>
      </c>
      <c r="B1017" s="8">
        <v>91188.0</v>
      </c>
      <c r="C1017" s="5" t="s">
        <v>9084</v>
      </c>
      <c r="D1017" s="5" t="s">
        <v>9085</v>
      </c>
      <c r="E1017" s="9" t="s">
        <v>13933</v>
      </c>
    </row>
    <row r="1018">
      <c r="A1018" s="7">
        <v>3.7</v>
      </c>
      <c r="B1018" s="7">
        <v>418.0</v>
      </c>
      <c r="C1018" s="5" t="s">
        <v>9094</v>
      </c>
      <c r="D1018" s="5" t="s">
        <v>9095</v>
      </c>
      <c r="E1018" s="9" t="s">
        <v>13934</v>
      </c>
    </row>
    <row r="1019">
      <c r="A1019" s="7">
        <v>4.5</v>
      </c>
      <c r="B1019" s="8">
        <v>1526.0</v>
      </c>
      <c r="C1019" s="5" t="s">
        <v>5165</v>
      </c>
      <c r="D1019" s="5" t="s">
        <v>5166</v>
      </c>
      <c r="E1019" s="9" t="s">
        <v>13933</v>
      </c>
    </row>
    <row r="1020">
      <c r="A1020" s="7">
        <v>4.5</v>
      </c>
      <c r="B1020" s="7">
        <v>127.0</v>
      </c>
      <c r="C1020" s="5" t="s">
        <v>923</v>
      </c>
      <c r="D1020" s="5" t="s">
        <v>924</v>
      </c>
      <c r="E1020" s="9" t="s">
        <v>13933</v>
      </c>
    </row>
    <row r="1021">
      <c r="A1021" s="7">
        <v>3.6</v>
      </c>
      <c r="B1021" s="8">
        <v>10134.0</v>
      </c>
      <c r="C1021" s="5" t="s">
        <v>940</v>
      </c>
      <c r="D1021" s="5" t="s">
        <v>941</v>
      </c>
      <c r="E1021" s="9" t="s">
        <v>13934</v>
      </c>
    </row>
    <row r="1022">
      <c r="A1022" s="7">
        <v>4.3</v>
      </c>
      <c r="B1022" s="8">
        <v>1552.0</v>
      </c>
      <c r="C1022" s="5" t="s">
        <v>9110</v>
      </c>
      <c r="D1022" s="5" t="s">
        <v>9111</v>
      </c>
      <c r="E1022" s="9" t="s">
        <v>13933</v>
      </c>
    </row>
    <row r="1023">
      <c r="A1023" s="7">
        <v>4.1</v>
      </c>
      <c r="B1023" s="8">
        <v>25262.0</v>
      </c>
      <c r="C1023" s="5" t="s">
        <v>9120</v>
      </c>
      <c r="D1023" s="5" t="s">
        <v>9121</v>
      </c>
      <c r="E1023" s="9" t="s">
        <v>13933</v>
      </c>
    </row>
    <row r="1024">
      <c r="A1024" s="7">
        <v>3.9</v>
      </c>
      <c r="B1024" s="5" t="s">
        <v>9128</v>
      </c>
      <c r="C1024" s="5" t="s">
        <v>9133</v>
      </c>
      <c r="D1024" s="5" t="s">
        <v>9134</v>
      </c>
      <c r="E1024" s="9" t="s">
        <v>13934</v>
      </c>
    </row>
    <row r="1025">
      <c r="A1025" s="7">
        <v>3.6</v>
      </c>
      <c r="B1025" s="8">
        <v>13300.0</v>
      </c>
      <c r="C1025" s="5" t="s">
        <v>9145</v>
      </c>
      <c r="D1025" s="5" t="s">
        <v>9146</v>
      </c>
      <c r="E1025" s="9" t="s">
        <v>13934</v>
      </c>
    </row>
    <row r="1026">
      <c r="A1026" s="7">
        <v>4.0</v>
      </c>
      <c r="B1026" s="8">
        <v>18543.0</v>
      </c>
      <c r="C1026" s="5" t="s">
        <v>9156</v>
      </c>
      <c r="D1026" s="5" t="s">
        <v>9157</v>
      </c>
      <c r="E1026" s="9" t="s">
        <v>13933</v>
      </c>
    </row>
    <row r="1027">
      <c r="A1027" s="7">
        <v>4.1</v>
      </c>
      <c r="B1027" s="8">
        <v>3578.0</v>
      </c>
      <c r="C1027" s="5" t="s">
        <v>9167</v>
      </c>
      <c r="D1027" s="5" t="s">
        <v>9168</v>
      </c>
      <c r="E1027" s="9" t="s">
        <v>13933</v>
      </c>
    </row>
    <row r="1028">
      <c r="A1028" s="7">
        <v>3.7</v>
      </c>
      <c r="B1028" s="8">
        <v>2031.0</v>
      </c>
      <c r="C1028" s="5" t="s">
        <v>9178</v>
      </c>
      <c r="D1028" s="5" t="s">
        <v>9179</v>
      </c>
      <c r="E1028" s="9" t="s">
        <v>13934</v>
      </c>
    </row>
    <row r="1029">
      <c r="A1029" s="7">
        <v>3.9</v>
      </c>
      <c r="B1029" s="8">
        <v>44994.0</v>
      </c>
      <c r="C1029" s="5" t="s">
        <v>9189</v>
      </c>
      <c r="D1029" s="5" t="s">
        <v>9190</v>
      </c>
      <c r="E1029" s="9" t="s">
        <v>13934</v>
      </c>
    </row>
    <row r="1030">
      <c r="A1030" s="7">
        <v>4.1</v>
      </c>
      <c r="B1030" s="5" t="s">
        <v>9196</v>
      </c>
      <c r="C1030" s="5" t="s">
        <v>9201</v>
      </c>
      <c r="D1030" s="5" t="s">
        <v>9202</v>
      </c>
      <c r="E1030" s="9" t="s">
        <v>13933</v>
      </c>
    </row>
    <row r="1031">
      <c r="A1031" s="7">
        <v>3.9</v>
      </c>
      <c r="B1031" s="8">
        <v>31783.0</v>
      </c>
      <c r="C1031" s="5" t="s">
        <v>9211</v>
      </c>
      <c r="D1031" s="5" t="s">
        <v>9212</v>
      </c>
      <c r="E1031" s="9" t="s">
        <v>13934</v>
      </c>
    </row>
    <row r="1032">
      <c r="A1032" s="7">
        <v>3.9</v>
      </c>
      <c r="B1032" s="8">
        <v>2602.0</v>
      </c>
      <c r="C1032" s="5" t="s">
        <v>9221</v>
      </c>
      <c r="D1032" s="5" t="s">
        <v>9222</v>
      </c>
      <c r="E1032" s="9" t="s">
        <v>13934</v>
      </c>
    </row>
    <row r="1033">
      <c r="A1033" s="7">
        <v>3.9</v>
      </c>
      <c r="B1033" s="8">
        <v>63350.0</v>
      </c>
      <c r="C1033" s="5" t="s">
        <v>9232</v>
      </c>
      <c r="D1033" s="5" t="s">
        <v>9233</v>
      </c>
      <c r="E1033" s="9" t="s">
        <v>13934</v>
      </c>
    </row>
    <row r="1034">
      <c r="A1034" s="7">
        <v>3.8</v>
      </c>
      <c r="B1034" s="8">
        <v>54032.0</v>
      </c>
      <c r="C1034" s="5" t="s">
        <v>9244</v>
      </c>
      <c r="D1034" s="5" t="s">
        <v>9245</v>
      </c>
      <c r="E1034" s="9" t="s">
        <v>13934</v>
      </c>
    </row>
    <row r="1035">
      <c r="A1035" s="7">
        <v>3.8</v>
      </c>
      <c r="B1035" s="8">
        <v>15592.0</v>
      </c>
      <c r="C1035" s="5" t="s">
        <v>9255</v>
      </c>
      <c r="D1035" s="5" t="s">
        <v>9256</v>
      </c>
      <c r="E1035" s="9" t="s">
        <v>13934</v>
      </c>
    </row>
    <row r="1036">
      <c r="A1036" s="7">
        <v>4.1</v>
      </c>
      <c r="B1036" s="8">
        <v>4859.0</v>
      </c>
      <c r="C1036" s="5" t="s">
        <v>9265</v>
      </c>
      <c r="D1036" s="5" t="s">
        <v>9266</v>
      </c>
      <c r="E1036" s="9" t="s">
        <v>13933</v>
      </c>
    </row>
    <row r="1037">
      <c r="A1037" s="7">
        <v>4.1</v>
      </c>
      <c r="B1037" s="8">
        <v>14120.0</v>
      </c>
      <c r="C1037" s="5" t="s">
        <v>9276</v>
      </c>
      <c r="D1037" s="5" t="s">
        <v>9277</v>
      </c>
      <c r="E1037" s="9" t="s">
        <v>13933</v>
      </c>
    </row>
    <row r="1038">
      <c r="A1038" s="7">
        <v>3.3</v>
      </c>
      <c r="B1038" s="8">
        <v>8427.0</v>
      </c>
      <c r="C1038" s="5" t="s">
        <v>9287</v>
      </c>
      <c r="D1038" s="5" t="s">
        <v>9288</v>
      </c>
      <c r="E1038" s="9" t="s">
        <v>13934</v>
      </c>
    </row>
    <row r="1039">
      <c r="A1039" s="7">
        <v>4.2</v>
      </c>
      <c r="B1039" s="8">
        <v>23316.0</v>
      </c>
      <c r="C1039" s="5" t="s">
        <v>9299</v>
      </c>
      <c r="D1039" s="5" t="s">
        <v>9300</v>
      </c>
      <c r="E1039" s="9" t="s">
        <v>13933</v>
      </c>
    </row>
    <row r="1040">
      <c r="A1040" s="7">
        <v>4.0</v>
      </c>
      <c r="B1040" s="8">
        <v>6530.0</v>
      </c>
      <c r="C1040" s="5" t="s">
        <v>9310</v>
      </c>
      <c r="D1040" s="5" t="s">
        <v>9311</v>
      </c>
      <c r="E1040" s="9" t="s">
        <v>13933</v>
      </c>
    </row>
    <row r="1041">
      <c r="A1041" s="7">
        <v>4.3</v>
      </c>
      <c r="B1041" s="8">
        <v>11924.0</v>
      </c>
      <c r="C1041" s="5" t="s">
        <v>9323</v>
      </c>
      <c r="D1041" s="5" t="s">
        <v>9324</v>
      </c>
      <c r="E1041" s="9" t="s">
        <v>13933</v>
      </c>
    </row>
    <row r="1042">
      <c r="A1042" s="7">
        <v>4.0</v>
      </c>
      <c r="B1042" s="8">
        <v>2961.0</v>
      </c>
      <c r="C1042" s="5" t="s">
        <v>9335</v>
      </c>
      <c r="D1042" s="5" t="s">
        <v>9336</v>
      </c>
      <c r="E1042" s="9" t="s">
        <v>13933</v>
      </c>
    </row>
    <row r="1043">
      <c r="A1043" s="7">
        <v>4.5</v>
      </c>
      <c r="B1043" s="8">
        <v>23484.0</v>
      </c>
      <c r="C1043" s="5" t="s">
        <v>9347</v>
      </c>
      <c r="D1043" s="5" t="s">
        <v>9348</v>
      </c>
      <c r="E1043" s="9" t="s">
        <v>13933</v>
      </c>
    </row>
    <row r="1044">
      <c r="A1044" s="7">
        <v>4.1</v>
      </c>
      <c r="B1044" s="8">
        <v>21783.0</v>
      </c>
      <c r="C1044" s="5" t="s">
        <v>9358</v>
      </c>
      <c r="D1044" s="5" t="s">
        <v>9359</v>
      </c>
      <c r="E1044" s="9" t="s">
        <v>13933</v>
      </c>
    </row>
    <row r="1045">
      <c r="A1045" s="7">
        <v>4.0</v>
      </c>
      <c r="B1045" s="8">
        <v>14030.0</v>
      </c>
      <c r="C1045" s="5" t="s">
        <v>9369</v>
      </c>
      <c r="D1045" s="5" t="s">
        <v>9370</v>
      </c>
      <c r="E1045" s="9" t="s">
        <v>13933</v>
      </c>
    </row>
    <row r="1046">
      <c r="A1046" s="7">
        <v>4.2</v>
      </c>
      <c r="B1046" s="8">
        <v>6398.0</v>
      </c>
      <c r="C1046" s="5" t="s">
        <v>9381</v>
      </c>
      <c r="D1046" s="5" t="s">
        <v>9382</v>
      </c>
      <c r="E1046" s="9" t="s">
        <v>13933</v>
      </c>
    </row>
    <row r="1047">
      <c r="A1047" s="7">
        <v>3.8</v>
      </c>
      <c r="B1047" s="8">
        <v>44050.0</v>
      </c>
      <c r="C1047" s="5" t="s">
        <v>9391</v>
      </c>
      <c r="D1047" s="5" t="s">
        <v>9392</v>
      </c>
      <c r="E1047" s="9" t="s">
        <v>13934</v>
      </c>
    </row>
    <row r="1048">
      <c r="A1048" s="7">
        <v>4.2</v>
      </c>
      <c r="B1048" s="8">
        <v>24247.0</v>
      </c>
      <c r="C1048" s="5" t="s">
        <v>9402</v>
      </c>
      <c r="D1048" s="5" t="s">
        <v>9403</v>
      </c>
      <c r="E1048" s="9" t="s">
        <v>13933</v>
      </c>
    </row>
    <row r="1049">
      <c r="A1049" s="7">
        <v>4.2</v>
      </c>
      <c r="B1049" s="8">
        <v>41349.0</v>
      </c>
      <c r="C1049" s="5" t="s">
        <v>9413</v>
      </c>
      <c r="D1049" s="5" t="s">
        <v>9414</v>
      </c>
      <c r="E1049" s="9" t="s">
        <v>13933</v>
      </c>
    </row>
    <row r="1050">
      <c r="A1050" s="7">
        <v>3.6</v>
      </c>
      <c r="B1050" s="8">
        <v>1074.0</v>
      </c>
      <c r="C1050" s="5" t="s">
        <v>9423</v>
      </c>
      <c r="D1050" s="5" t="s">
        <v>9424</v>
      </c>
      <c r="E1050" s="9" t="s">
        <v>13934</v>
      </c>
    </row>
    <row r="1051">
      <c r="A1051" s="7">
        <v>3.8</v>
      </c>
      <c r="B1051" s="8">
        <v>1163.0</v>
      </c>
      <c r="C1051" s="5" t="s">
        <v>9433</v>
      </c>
      <c r="D1051" s="5" t="s">
        <v>9434</v>
      </c>
      <c r="E1051" s="9" t="s">
        <v>13934</v>
      </c>
    </row>
    <row r="1052">
      <c r="A1052" s="7">
        <v>4.1</v>
      </c>
      <c r="B1052" s="7">
        <v>257.0</v>
      </c>
      <c r="C1052" s="5" t="s">
        <v>9443</v>
      </c>
      <c r="D1052" s="5" t="s">
        <v>9444</v>
      </c>
      <c r="E1052" s="9" t="s">
        <v>13933</v>
      </c>
    </row>
    <row r="1053">
      <c r="A1053" s="7">
        <v>4.1</v>
      </c>
      <c r="B1053" s="8">
        <v>36017.0</v>
      </c>
      <c r="C1053" s="5" t="s">
        <v>9454</v>
      </c>
      <c r="D1053" s="5" t="s">
        <v>9455</v>
      </c>
      <c r="E1053" s="9" t="s">
        <v>13933</v>
      </c>
    </row>
    <row r="1054">
      <c r="A1054" s="7">
        <v>4.1</v>
      </c>
      <c r="B1054" s="8">
        <v>8090.0</v>
      </c>
      <c r="C1054" s="5" t="s">
        <v>9465</v>
      </c>
      <c r="D1054" s="5" t="s">
        <v>9466</v>
      </c>
      <c r="E1054" s="9" t="s">
        <v>13933</v>
      </c>
    </row>
    <row r="1055">
      <c r="A1055" s="7">
        <v>4.1</v>
      </c>
      <c r="B1055" s="8">
        <v>31388.0</v>
      </c>
      <c r="C1055" s="5" t="s">
        <v>9477</v>
      </c>
      <c r="D1055" s="5" t="s">
        <v>9478</v>
      </c>
      <c r="E1055" s="9" t="s">
        <v>13933</v>
      </c>
    </row>
    <row r="1056">
      <c r="A1056" s="7">
        <v>4.2</v>
      </c>
      <c r="B1056" s="7">
        <v>136.0</v>
      </c>
      <c r="C1056" s="5" t="s">
        <v>9489</v>
      </c>
      <c r="D1056" s="5" t="s">
        <v>9490</v>
      </c>
      <c r="E1056" s="9" t="s">
        <v>13933</v>
      </c>
    </row>
    <row r="1057">
      <c r="A1057" s="7">
        <v>4.0</v>
      </c>
      <c r="B1057" s="8">
        <v>5380.0</v>
      </c>
      <c r="C1057" s="5" t="s">
        <v>9501</v>
      </c>
      <c r="D1057" s="5" t="s">
        <v>9502</v>
      </c>
      <c r="E1057" s="9" t="s">
        <v>13933</v>
      </c>
    </row>
    <row r="1058">
      <c r="A1058" s="7">
        <v>4.3</v>
      </c>
      <c r="B1058" s="8">
        <v>37974.0</v>
      </c>
      <c r="C1058" s="5" t="s">
        <v>9514</v>
      </c>
      <c r="D1058" s="5" t="s">
        <v>9515</v>
      </c>
      <c r="E1058" s="9" t="s">
        <v>13933</v>
      </c>
    </row>
    <row r="1059">
      <c r="A1059" s="7">
        <v>4.2</v>
      </c>
      <c r="B1059" s="8">
        <v>17218.0</v>
      </c>
      <c r="C1059" s="5" t="s">
        <v>9524</v>
      </c>
      <c r="D1059" s="5" t="s">
        <v>9525</v>
      </c>
      <c r="E1059" s="9" t="s">
        <v>13933</v>
      </c>
    </row>
    <row r="1060">
      <c r="A1060" s="7">
        <v>4.2</v>
      </c>
      <c r="B1060" s="7">
        <v>900.0</v>
      </c>
      <c r="C1060" s="5" t="s">
        <v>9535</v>
      </c>
      <c r="D1060" s="5" t="s">
        <v>9536</v>
      </c>
      <c r="E1060" s="9" t="s">
        <v>13933</v>
      </c>
    </row>
    <row r="1061">
      <c r="A1061" s="7">
        <v>3.7</v>
      </c>
      <c r="B1061" s="7">
        <v>976.0</v>
      </c>
      <c r="C1061" s="5" t="s">
        <v>9547</v>
      </c>
      <c r="D1061" s="5" t="s">
        <v>9548</v>
      </c>
      <c r="E1061" s="9" t="s">
        <v>13934</v>
      </c>
    </row>
    <row r="1062">
      <c r="A1062" s="7">
        <v>4.1</v>
      </c>
      <c r="B1062" s="8">
        <v>4927.0</v>
      </c>
      <c r="C1062" s="5" t="s">
        <v>9560</v>
      </c>
      <c r="D1062" s="5" t="s">
        <v>9561</v>
      </c>
      <c r="E1062" s="9" t="s">
        <v>13933</v>
      </c>
    </row>
    <row r="1063">
      <c r="A1063" s="7">
        <v>4.4</v>
      </c>
      <c r="B1063" s="8">
        <v>3543.0</v>
      </c>
      <c r="C1063" s="5" t="s">
        <v>9570</v>
      </c>
      <c r="D1063" s="5" t="s">
        <v>9571</v>
      </c>
      <c r="E1063" s="9" t="s">
        <v>13933</v>
      </c>
    </row>
    <row r="1064">
      <c r="A1064" s="7">
        <v>3.8</v>
      </c>
      <c r="B1064" s="8">
        <v>2732.0</v>
      </c>
      <c r="C1064" s="5" t="s">
        <v>9581</v>
      </c>
      <c r="D1064" s="5" t="s">
        <v>9582</v>
      </c>
      <c r="E1064" s="9" t="s">
        <v>13934</v>
      </c>
    </row>
    <row r="1065">
      <c r="A1065" s="7">
        <v>4.0</v>
      </c>
      <c r="B1065" s="8">
        <v>14368.0</v>
      </c>
      <c r="C1065" s="5" t="s">
        <v>9593</v>
      </c>
      <c r="D1065" s="5" t="s">
        <v>9594</v>
      </c>
      <c r="E1065" s="9" t="s">
        <v>13933</v>
      </c>
    </row>
    <row r="1066">
      <c r="A1066" s="7">
        <v>4.2</v>
      </c>
      <c r="B1066" s="8">
        <v>39724.0</v>
      </c>
      <c r="C1066" s="5" t="s">
        <v>9605</v>
      </c>
      <c r="D1066" s="5" t="s">
        <v>9606</v>
      </c>
      <c r="E1066" s="9" t="s">
        <v>13933</v>
      </c>
    </row>
    <row r="1067">
      <c r="A1067" s="7">
        <v>3.8</v>
      </c>
      <c r="B1067" s="8">
        <v>9791.0</v>
      </c>
      <c r="C1067" s="5" t="s">
        <v>9616</v>
      </c>
      <c r="D1067" s="5" t="s">
        <v>9617</v>
      </c>
      <c r="E1067" s="9" t="s">
        <v>13934</v>
      </c>
    </row>
    <row r="1068">
      <c r="A1068" s="7">
        <v>4.2</v>
      </c>
      <c r="B1068" s="8">
        <v>2891.0</v>
      </c>
      <c r="C1068" s="5" t="s">
        <v>9627</v>
      </c>
      <c r="D1068" s="5" t="s">
        <v>9628</v>
      </c>
      <c r="E1068" s="9" t="s">
        <v>13933</v>
      </c>
    </row>
    <row r="1069">
      <c r="A1069" s="7">
        <v>4.0</v>
      </c>
      <c r="B1069" s="8">
        <v>2446.0</v>
      </c>
      <c r="C1069" s="5" t="s">
        <v>9638</v>
      </c>
      <c r="D1069" s="5" t="s">
        <v>9639</v>
      </c>
      <c r="E1069" s="9" t="s">
        <v>13933</v>
      </c>
    </row>
    <row r="1070">
      <c r="A1070" s="7">
        <v>3.9</v>
      </c>
      <c r="B1070" s="8">
        <v>25340.0</v>
      </c>
      <c r="C1070" s="5" t="s">
        <v>9649</v>
      </c>
      <c r="D1070" s="5" t="s">
        <v>9650</v>
      </c>
      <c r="E1070" s="9" t="s">
        <v>13934</v>
      </c>
    </row>
    <row r="1071">
      <c r="A1071" s="7">
        <v>4.3</v>
      </c>
      <c r="B1071" s="8">
        <v>3096.0</v>
      </c>
      <c r="C1071" s="5" t="s">
        <v>9660</v>
      </c>
      <c r="D1071" s="5" t="s">
        <v>9661</v>
      </c>
      <c r="E1071" s="9" t="s">
        <v>13933</v>
      </c>
    </row>
    <row r="1072">
      <c r="A1072" s="7">
        <v>3.8</v>
      </c>
      <c r="B1072" s="7">
        <v>4.0</v>
      </c>
      <c r="C1072" s="5" t="s">
        <v>9670</v>
      </c>
      <c r="D1072" s="5" t="s">
        <v>9671</v>
      </c>
      <c r="E1072" s="9" t="s">
        <v>13934</v>
      </c>
    </row>
    <row r="1073">
      <c r="A1073" s="7">
        <v>4.0</v>
      </c>
      <c r="B1073" s="7">
        <v>119.0</v>
      </c>
      <c r="C1073" s="5" t="s">
        <v>9680</v>
      </c>
      <c r="D1073" s="5" t="s">
        <v>9681</v>
      </c>
      <c r="E1073" s="9" t="s">
        <v>13933</v>
      </c>
    </row>
    <row r="1074">
      <c r="A1074" s="7">
        <v>4.2</v>
      </c>
      <c r="B1074" s="8">
        <v>40106.0</v>
      </c>
      <c r="C1074" s="5" t="s">
        <v>9691</v>
      </c>
      <c r="D1074" s="5" t="s">
        <v>9692</v>
      </c>
      <c r="E1074" s="9" t="s">
        <v>13933</v>
      </c>
    </row>
    <row r="1075">
      <c r="A1075" s="7">
        <v>4.2</v>
      </c>
      <c r="B1075" s="8">
        <v>13029.0</v>
      </c>
      <c r="C1075" s="5" t="s">
        <v>9701</v>
      </c>
      <c r="D1075" s="5" t="s">
        <v>9702</v>
      </c>
      <c r="E1075" s="9" t="s">
        <v>13933</v>
      </c>
    </row>
    <row r="1076">
      <c r="A1076" s="7">
        <v>3.6</v>
      </c>
      <c r="B1076" s="7">
        <v>291.0</v>
      </c>
      <c r="C1076" s="5" t="s">
        <v>9711</v>
      </c>
      <c r="D1076" s="5" t="s">
        <v>9712</v>
      </c>
      <c r="E1076" s="9" t="s">
        <v>13934</v>
      </c>
    </row>
    <row r="1077">
      <c r="A1077" s="7">
        <v>4.3</v>
      </c>
      <c r="B1077" s="8">
        <v>15453.0</v>
      </c>
      <c r="C1077" s="5" t="s">
        <v>9722</v>
      </c>
      <c r="D1077" s="5" t="s">
        <v>9723</v>
      </c>
      <c r="E1077" s="9" t="s">
        <v>13933</v>
      </c>
    </row>
    <row r="1078">
      <c r="A1078" s="7">
        <v>4.0</v>
      </c>
      <c r="B1078" s="7">
        <v>604.0</v>
      </c>
      <c r="C1078" s="5" t="s">
        <v>9732</v>
      </c>
      <c r="D1078" s="5" t="s">
        <v>9733</v>
      </c>
      <c r="E1078" s="9" t="s">
        <v>13933</v>
      </c>
    </row>
    <row r="1079">
      <c r="A1079" s="7">
        <v>4.2</v>
      </c>
      <c r="B1079" s="8">
        <v>46647.0</v>
      </c>
      <c r="C1079" s="5" t="s">
        <v>9743</v>
      </c>
      <c r="D1079" s="5" t="s">
        <v>9744</v>
      </c>
      <c r="E1079" s="9" t="s">
        <v>13933</v>
      </c>
    </row>
    <row r="1080">
      <c r="A1080" s="7">
        <v>4.1</v>
      </c>
      <c r="B1080" s="8">
        <v>3233.0</v>
      </c>
      <c r="C1080" s="5" t="s">
        <v>9754</v>
      </c>
      <c r="D1080" s="5" t="s">
        <v>9755</v>
      </c>
      <c r="E1080" s="9" t="s">
        <v>13933</v>
      </c>
    </row>
    <row r="1081">
      <c r="A1081" s="7">
        <v>4.0</v>
      </c>
      <c r="B1081" s="8">
        <v>1282.0</v>
      </c>
      <c r="C1081" s="5" t="s">
        <v>9766</v>
      </c>
      <c r="D1081" s="5" t="s">
        <v>9767</v>
      </c>
      <c r="E1081" s="9" t="s">
        <v>13933</v>
      </c>
    </row>
    <row r="1082">
      <c r="A1082" s="7">
        <v>4.3</v>
      </c>
      <c r="B1082" s="7">
        <v>70.0</v>
      </c>
      <c r="C1082" s="5" t="s">
        <v>9776</v>
      </c>
      <c r="D1082" s="5" t="s">
        <v>9777</v>
      </c>
      <c r="E1082" s="9" t="s">
        <v>13933</v>
      </c>
    </row>
    <row r="1083">
      <c r="A1083" s="7">
        <v>4.0</v>
      </c>
      <c r="B1083" s="8">
        <v>26164.0</v>
      </c>
      <c r="C1083" s="5" t="s">
        <v>9786</v>
      </c>
      <c r="D1083" s="5" t="s">
        <v>9787</v>
      </c>
      <c r="E1083" s="9" t="s">
        <v>13933</v>
      </c>
    </row>
    <row r="1084">
      <c r="A1084" s="7">
        <v>3.9</v>
      </c>
      <c r="B1084" s="8">
        <v>16166.0</v>
      </c>
      <c r="C1084" s="5" t="s">
        <v>9796</v>
      </c>
      <c r="D1084" s="5" t="s">
        <v>9797</v>
      </c>
      <c r="E1084" s="9" t="s">
        <v>13934</v>
      </c>
    </row>
    <row r="1085">
      <c r="A1085" s="7">
        <v>4.2</v>
      </c>
      <c r="B1085" s="8">
        <v>35693.0</v>
      </c>
      <c r="C1085" s="5" t="s">
        <v>9807</v>
      </c>
      <c r="D1085" s="5" t="s">
        <v>9808</v>
      </c>
      <c r="E1085" s="9" t="s">
        <v>13933</v>
      </c>
    </row>
    <row r="1086">
      <c r="A1086" s="7">
        <v>4.1</v>
      </c>
      <c r="B1086" s="8">
        <v>14391.0</v>
      </c>
      <c r="C1086" s="5" t="s">
        <v>9819</v>
      </c>
      <c r="D1086" s="5" t="s">
        <v>9820</v>
      </c>
      <c r="E1086" s="9" t="s">
        <v>13933</v>
      </c>
    </row>
    <row r="1087">
      <c r="A1087" s="7">
        <v>4.4</v>
      </c>
      <c r="B1087" s="8">
        <v>7946.0</v>
      </c>
      <c r="C1087" s="5" t="s">
        <v>9831</v>
      </c>
      <c r="D1087" s="5" t="s">
        <v>9832</v>
      </c>
      <c r="E1087" s="9" t="s">
        <v>13933</v>
      </c>
    </row>
    <row r="1088">
      <c r="A1088" s="7">
        <v>4.0</v>
      </c>
      <c r="B1088" s="8">
        <v>1765.0</v>
      </c>
      <c r="C1088" s="5" t="s">
        <v>9841</v>
      </c>
      <c r="D1088" s="5" t="s">
        <v>9842</v>
      </c>
      <c r="E1088" s="9" t="s">
        <v>13933</v>
      </c>
    </row>
    <row r="1089">
      <c r="A1089" s="7">
        <v>3.8</v>
      </c>
      <c r="B1089" s="8">
        <v>14062.0</v>
      </c>
      <c r="C1089" s="5" t="s">
        <v>9853</v>
      </c>
      <c r="D1089" s="5" t="s">
        <v>9854</v>
      </c>
      <c r="E1089" s="9" t="s">
        <v>13934</v>
      </c>
    </row>
    <row r="1090">
      <c r="A1090" s="7">
        <v>4.0</v>
      </c>
      <c r="B1090" s="8">
        <v>15646.0</v>
      </c>
      <c r="C1090" s="5" t="s">
        <v>9863</v>
      </c>
      <c r="D1090" s="5" t="s">
        <v>9864</v>
      </c>
      <c r="E1090" s="9" t="s">
        <v>13933</v>
      </c>
    </row>
    <row r="1091">
      <c r="A1091" s="7">
        <v>3.1</v>
      </c>
      <c r="B1091" s="7">
        <v>111.0</v>
      </c>
      <c r="C1091" s="5" t="s">
        <v>9873</v>
      </c>
      <c r="D1091" s="5" t="s">
        <v>9874</v>
      </c>
      <c r="E1091" s="9" t="s">
        <v>13934</v>
      </c>
    </row>
    <row r="1092">
      <c r="A1092" s="7">
        <v>4.3</v>
      </c>
      <c r="B1092" s="8">
        <v>9695.0</v>
      </c>
      <c r="C1092" s="5" t="s">
        <v>9884</v>
      </c>
      <c r="D1092" s="5" t="s">
        <v>9885</v>
      </c>
      <c r="E1092" s="9" t="s">
        <v>13933</v>
      </c>
    </row>
    <row r="1093">
      <c r="A1093" s="7">
        <v>4.2</v>
      </c>
      <c r="B1093" s="8">
        <v>1772.0</v>
      </c>
      <c r="C1093" s="5" t="s">
        <v>9895</v>
      </c>
      <c r="D1093" s="5" t="s">
        <v>9896</v>
      </c>
      <c r="E1093" s="9" t="s">
        <v>13933</v>
      </c>
    </row>
    <row r="1094">
      <c r="A1094" s="7">
        <v>4.4</v>
      </c>
      <c r="B1094" s="8">
        <v>11499.0</v>
      </c>
      <c r="C1094" s="5" t="s">
        <v>9906</v>
      </c>
      <c r="D1094" s="5" t="s">
        <v>9907</v>
      </c>
      <c r="E1094" s="9" t="s">
        <v>13933</v>
      </c>
    </row>
    <row r="1095">
      <c r="A1095" s="7">
        <v>4.1</v>
      </c>
      <c r="B1095" s="8">
        <v>2162.0</v>
      </c>
      <c r="C1095" s="5" t="s">
        <v>9916</v>
      </c>
      <c r="D1095" s="5" t="s">
        <v>9917</v>
      </c>
      <c r="E1095" s="9" t="s">
        <v>13933</v>
      </c>
    </row>
    <row r="1096">
      <c r="A1096" s="7">
        <v>4.2</v>
      </c>
      <c r="B1096" s="8">
        <v>19621.0</v>
      </c>
      <c r="C1096" s="5" t="s">
        <v>9927</v>
      </c>
      <c r="D1096" s="5" t="s">
        <v>9928</v>
      </c>
      <c r="E1096" s="9" t="s">
        <v>13933</v>
      </c>
    </row>
    <row r="1097">
      <c r="A1097" s="7">
        <v>4.1</v>
      </c>
      <c r="B1097" s="8">
        <v>19998.0</v>
      </c>
      <c r="C1097" s="5" t="s">
        <v>9939</v>
      </c>
      <c r="D1097" s="5" t="s">
        <v>9940</v>
      </c>
      <c r="E1097" s="9" t="s">
        <v>13933</v>
      </c>
    </row>
    <row r="1098">
      <c r="A1098" s="7">
        <v>4.1</v>
      </c>
      <c r="B1098" s="8">
        <v>1051.0</v>
      </c>
      <c r="C1098" s="5" t="s">
        <v>9950</v>
      </c>
      <c r="D1098" s="5" t="s">
        <v>9951</v>
      </c>
      <c r="E1098" s="9" t="s">
        <v>13933</v>
      </c>
    </row>
    <row r="1099">
      <c r="A1099" s="7">
        <v>4.1</v>
      </c>
      <c r="B1099" s="8">
        <v>1716.0</v>
      </c>
      <c r="C1099" s="5" t="s">
        <v>9962</v>
      </c>
      <c r="D1099" s="5" t="s">
        <v>9963</v>
      </c>
      <c r="E1099" s="9" t="s">
        <v>13933</v>
      </c>
    </row>
    <row r="1100">
      <c r="A1100" s="7">
        <v>3.9</v>
      </c>
      <c r="B1100" s="8">
        <v>32931.0</v>
      </c>
      <c r="C1100" s="5" t="s">
        <v>9973</v>
      </c>
      <c r="D1100" s="5" t="s">
        <v>9974</v>
      </c>
      <c r="E1100" s="9" t="s">
        <v>13934</v>
      </c>
    </row>
    <row r="1101">
      <c r="A1101" s="7">
        <v>3.9</v>
      </c>
      <c r="B1101" s="8">
        <v>17424.0</v>
      </c>
      <c r="C1101" s="5" t="s">
        <v>9983</v>
      </c>
      <c r="D1101" s="5" t="s">
        <v>9984</v>
      </c>
      <c r="E1101" s="9" t="s">
        <v>13934</v>
      </c>
    </row>
    <row r="1102">
      <c r="A1102" s="7">
        <v>3.8</v>
      </c>
      <c r="B1102" s="8">
        <v>1889.0</v>
      </c>
      <c r="C1102" s="5" t="s">
        <v>9993</v>
      </c>
      <c r="D1102" s="5" t="s">
        <v>9994</v>
      </c>
      <c r="E1102" s="9" t="s">
        <v>13934</v>
      </c>
    </row>
    <row r="1103">
      <c r="A1103" s="7">
        <v>4.0</v>
      </c>
      <c r="B1103" s="8">
        <v>10324.0</v>
      </c>
      <c r="C1103" s="5" t="s">
        <v>10003</v>
      </c>
      <c r="D1103" s="5" t="s">
        <v>10004</v>
      </c>
      <c r="E1103" s="9" t="s">
        <v>13933</v>
      </c>
    </row>
    <row r="1104">
      <c r="A1104" s="7">
        <v>4.2</v>
      </c>
      <c r="B1104" s="8">
        <v>5355.0</v>
      </c>
      <c r="C1104" s="5" t="s">
        <v>10013</v>
      </c>
      <c r="D1104" s="5" t="s">
        <v>10014</v>
      </c>
      <c r="E1104" s="9" t="s">
        <v>13933</v>
      </c>
    </row>
    <row r="1105">
      <c r="A1105" s="7">
        <v>4.1</v>
      </c>
      <c r="B1105" s="8">
        <v>3366.0</v>
      </c>
      <c r="C1105" s="5" t="s">
        <v>10025</v>
      </c>
      <c r="D1105" s="5" t="s">
        <v>10026</v>
      </c>
      <c r="E1105" s="9" t="s">
        <v>13933</v>
      </c>
    </row>
    <row r="1106">
      <c r="A1106" s="7">
        <v>4.3</v>
      </c>
      <c r="B1106" s="8">
        <v>1017.0</v>
      </c>
      <c r="C1106" s="5" t="s">
        <v>10037</v>
      </c>
      <c r="D1106" s="5" t="s">
        <v>10038</v>
      </c>
      <c r="E1106" s="9" t="s">
        <v>13933</v>
      </c>
    </row>
    <row r="1107">
      <c r="A1107" s="7">
        <v>3.7</v>
      </c>
      <c r="B1107" s="7">
        <v>787.0</v>
      </c>
      <c r="C1107" s="5" t="s">
        <v>10049</v>
      </c>
      <c r="D1107" s="5" t="s">
        <v>10050</v>
      </c>
      <c r="E1107" s="9" t="s">
        <v>13934</v>
      </c>
    </row>
    <row r="1108">
      <c r="A1108" s="7">
        <v>4.2</v>
      </c>
      <c r="B1108" s="8">
        <v>18462.0</v>
      </c>
      <c r="C1108" s="5" t="s">
        <v>10060</v>
      </c>
      <c r="D1108" s="5" t="s">
        <v>10061</v>
      </c>
      <c r="E1108" s="9" t="s">
        <v>13933</v>
      </c>
    </row>
    <row r="1109">
      <c r="A1109" s="7">
        <v>4.3</v>
      </c>
      <c r="B1109" s="7">
        <v>629.0</v>
      </c>
      <c r="C1109" s="5" t="s">
        <v>10071</v>
      </c>
      <c r="D1109" s="5" t="s">
        <v>10072</v>
      </c>
      <c r="E1109" s="9" t="s">
        <v>13933</v>
      </c>
    </row>
    <row r="1110">
      <c r="A1110" s="7">
        <v>4.3</v>
      </c>
      <c r="B1110" s="8">
        <v>15276.0</v>
      </c>
      <c r="C1110" s="5" t="s">
        <v>10081</v>
      </c>
      <c r="D1110" s="5" t="s">
        <v>10082</v>
      </c>
      <c r="E1110" s="9" t="s">
        <v>13933</v>
      </c>
    </row>
    <row r="1111">
      <c r="A1111" s="7">
        <v>4.4</v>
      </c>
      <c r="B1111" s="8">
        <v>2981.0</v>
      </c>
      <c r="C1111" s="5" t="s">
        <v>10093</v>
      </c>
      <c r="D1111" s="5" t="s">
        <v>10094</v>
      </c>
      <c r="E1111" s="9" t="s">
        <v>13933</v>
      </c>
    </row>
    <row r="1112">
      <c r="A1112" s="7">
        <v>3.8</v>
      </c>
      <c r="B1112" s="8">
        <v>2466.0</v>
      </c>
      <c r="C1112" s="5" t="s">
        <v>10104</v>
      </c>
      <c r="D1112" s="5" t="s">
        <v>10105</v>
      </c>
      <c r="E1112" s="9" t="s">
        <v>13934</v>
      </c>
    </row>
    <row r="1113">
      <c r="A1113" s="7">
        <v>4.5</v>
      </c>
      <c r="B1113" s="8">
        <v>7949.0</v>
      </c>
      <c r="C1113" s="5" t="s">
        <v>10116</v>
      </c>
      <c r="D1113" s="5" t="s">
        <v>10117</v>
      </c>
      <c r="E1113" s="9" t="s">
        <v>13933</v>
      </c>
    </row>
    <row r="1114">
      <c r="A1114" s="7">
        <v>3.8</v>
      </c>
      <c r="B1114" s="7">
        <v>95.0</v>
      </c>
      <c r="C1114" s="5" t="s">
        <v>10128</v>
      </c>
      <c r="D1114" s="5" t="s">
        <v>10129</v>
      </c>
      <c r="E1114" s="9" t="s">
        <v>13934</v>
      </c>
    </row>
    <row r="1115">
      <c r="A1115" s="7">
        <v>3.8</v>
      </c>
      <c r="B1115" s="8">
        <v>1558.0</v>
      </c>
      <c r="C1115" s="5" t="s">
        <v>10139</v>
      </c>
      <c r="D1115" s="5" t="s">
        <v>10140</v>
      </c>
      <c r="E1115" s="9" t="s">
        <v>13934</v>
      </c>
    </row>
    <row r="1116">
      <c r="A1116" s="7">
        <v>4.1</v>
      </c>
      <c r="B1116" s="8">
        <v>26543.0</v>
      </c>
      <c r="C1116" s="5" t="s">
        <v>10151</v>
      </c>
      <c r="D1116" s="5" t="s">
        <v>10152</v>
      </c>
      <c r="E1116" s="9" t="s">
        <v>13933</v>
      </c>
    </row>
    <row r="1117">
      <c r="A1117" s="7">
        <v>4.1</v>
      </c>
      <c r="B1117" s="8">
        <v>3688.0</v>
      </c>
      <c r="C1117" s="5" t="s">
        <v>10162</v>
      </c>
      <c r="D1117" s="5" t="s">
        <v>10163</v>
      </c>
      <c r="E1117" s="9" t="s">
        <v>13933</v>
      </c>
    </row>
    <row r="1118">
      <c r="A1118" s="7">
        <v>3.8</v>
      </c>
      <c r="B1118" s="8">
        <v>4383.0</v>
      </c>
      <c r="C1118" s="5" t="s">
        <v>10172</v>
      </c>
      <c r="D1118" s="5" t="s">
        <v>10173</v>
      </c>
      <c r="E1118" s="9" t="s">
        <v>13934</v>
      </c>
    </row>
    <row r="1119">
      <c r="A1119" s="7">
        <v>3.3</v>
      </c>
      <c r="B1119" s="7">
        <v>478.0</v>
      </c>
      <c r="C1119" s="5" t="s">
        <v>10184</v>
      </c>
      <c r="D1119" s="5" t="s">
        <v>10185</v>
      </c>
      <c r="E1119" s="9" t="s">
        <v>13934</v>
      </c>
    </row>
    <row r="1120">
      <c r="A1120" s="7">
        <v>4.0</v>
      </c>
      <c r="B1120" s="7">
        <v>237.0</v>
      </c>
      <c r="C1120" s="5" t="s">
        <v>10195</v>
      </c>
      <c r="D1120" s="5" t="s">
        <v>10196</v>
      </c>
      <c r="E1120" s="9" t="s">
        <v>13933</v>
      </c>
    </row>
    <row r="1121">
      <c r="A1121" s="7">
        <v>4.6</v>
      </c>
      <c r="B1121" s="7">
        <v>124.0</v>
      </c>
      <c r="C1121" s="5" t="s">
        <v>10206</v>
      </c>
      <c r="D1121" s="5" t="s">
        <v>10207</v>
      </c>
      <c r="E1121" s="9" t="s">
        <v>13933</v>
      </c>
    </row>
    <row r="1122">
      <c r="A1122" s="7">
        <v>3.9</v>
      </c>
      <c r="B1122" s="8">
        <v>14667.0</v>
      </c>
      <c r="C1122" s="5" t="s">
        <v>10217</v>
      </c>
      <c r="D1122" s="5" t="s">
        <v>10218</v>
      </c>
      <c r="E1122" s="9" t="s">
        <v>13934</v>
      </c>
    </row>
    <row r="1123">
      <c r="A1123" s="7">
        <v>3.7</v>
      </c>
      <c r="B1123" s="7">
        <v>6.0</v>
      </c>
      <c r="C1123" s="5" t="s">
        <v>10227</v>
      </c>
      <c r="D1123" s="5" t="s">
        <v>10228</v>
      </c>
      <c r="E1123" s="9" t="s">
        <v>13934</v>
      </c>
    </row>
    <row r="1124">
      <c r="A1124" s="7">
        <v>4.2</v>
      </c>
      <c r="B1124" s="8">
        <v>4244.0</v>
      </c>
      <c r="C1124" s="5" t="s">
        <v>10237</v>
      </c>
      <c r="D1124" s="5" t="s">
        <v>10238</v>
      </c>
      <c r="E1124" s="9" t="s">
        <v>13933</v>
      </c>
    </row>
    <row r="1125">
      <c r="A1125" s="7">
        <v>4.1</v>
      </c>
      <c r="B1125" s="8">
        <v>1017.0</v>
      </c>
      <c r="C1125" s="5" t="s">
        <v>10248</v>
      </c>
      <c r="D1125" s="5" t="s">
        <v>10249</v>
      </c>
      <c r="E1125" s="9" t="s">
        <v>13933</v>
      </c>
    </row>
    <row r="1126">
      <c r="A1126" s="7">
        <v>4.1</v>
      </c>
      <c r="B1126" s="8">
        <v>12999.0</v>
      </c>
      <c r="C1126" s="5" t="s">
        <v>10259</v>
      </c>
      <c r="D1126" s="5" t="s">
        <v>10260</v>
      </c>
      <c r="E1126" s="9" t="s">
        <v>13933</v>
      </c>
    </row>
    <row r="1127">
      <c r="A1127" s="7">
        <v>3.8</v>
      </c>
      <c r="B1127" s="7">
        <v>311.0</v>
      </c>
      <c r="C1127" s="5" t="s">
        <v>10269</v>
      </c>
      <c r="D1127" s="5" t="s">
        <v>10270</v>
      </c>
      <c r="E1127" s="9" t="s">
        <v>13934</v>
      </c>
    </row>
    <row r="1128">
      <c r="A1128" s="7">
        <v>4.1</v>
      </c>
      <c r="B1128" s="8">
        <v>4238.0</v>
      </c>
      <c r="C1128" s="5" t="s">
        <v>10281</v>
      </c>
      <c r="D1128" s="5" t="s">
        <v>10282</v>
      </c>
      <c r="E1128" s="9" t="s">
        <v>13933</v>
      </c>
    </row>
    <row r="1129">
      <c r="A1129" s="7">
        <v>4.6</v>
      </c>
      <c r="B1129" s="8">
        <v>2781.0</v>
      </c>
      <c r="C1129" s="5" t="s">
        <v>10291</v>
      </c>
      <c r="D1129" s="5" t="s">
        <v>10292</v>
      </c>
      <c r="E1129" s="9" t="s">
        <v>13933</v>
      </c>
    </row>
    <row r="1130">
      <c r="A1130" s="7">
        <v>4.1</v>
      </c>
      <c r="B1130" s="8">
        <v>10907.0</v>
      </c>
      <c r="C1130" s="5" t="s">
        <v>10302</v>
      </c>
      <c r="D1130" s="5" t="s">
        <v>10303</v>
      </c>
      <c r="E1130" s="9" t="s">
        <v>13933</v>
      </c>
    </row>
    <row r="1131">
      <c r="A1131" s="7">
        <v>4.2</v>
      </c>
      <c r="B1131" s="8">
        <v>13250.0</v>
      </c>
      <c r="C1131" s="5" t="s">
        <v>10314</v>
      </c>
      <c r="D1131" s="5" t="s">
        <v>10315</v>
      </c>
      <c r="E1131" s="9" t="s">
        <v>13933</v>
      </c>
    </row>
    <row r="1132">
      <c r="A1132" s="7">
        <v>3.9</v>
      </c>
      <c r="B1132" s="8">
        <v>43070.0</v>
      </c>
      <c r="C1132" s="5" t="s">
        <v>10324</v>
      </c>
      <c r="D1132" s="5" t="s">
        <v>10325</v>
      </c>
      <c r="E1132" s="9" t="s">
        <v>13934</v>
      </c>
    </row>
    <row r="1133">
      <c r="A1133" s="7">
        <v>4.1</v>
      </c>
      <c r="B1133" s="8">
        <v>11828.0</v>
      </c>
      <c r="C1133" s="5" t="s">
        <v>10335</v>
      </c>
      <c r="D1133" s="5" t="s">
        <v>10336</v>
      </c>
      <c r="E1133" s="9" t="s">
        <v>13933</v>
      </c>
    </row>
    <row r="1134">
      <c r="A1134" s="7">
        <v>4.1</v>
      </c>
      <c r="B1134" s="8">
        <v>1240.0</v>
      </c>
      <c r="C1134" s="5" t="s">
        <v>10345</v>
      </c>
      <c r="D1134" s="5" t="s">
        <v>10346</v>
      </c>
      <c r="E1134" s="9" t="s">
        <v>13933</v>
      </c>
    </row>
    <row r="1135">
      <c r="A1135" s="7">
        <v>4.0</v>
      </c>
      <c r="B1135" s="8">
        <v>20869.0</v>
      </c>
      <c r="C1135" s="5" t="s">
        <v>10356</v>
      </c>
      <c r="D1135" s="5" t="s">
        <v>10357</v>
      </c>
      <c r="E1135" s="9" t="s">
        <v>13933</v>
      </c>
    </row>
    <row r="1136">
      <c r="A1136" s="7">
        <v>3.7</v>
      </c>
      <c r="B1136" s="7">
        <v>441.0</v>
      </c>
      <c r="C1136" s="5" t="s">
        <v>10367</v>
      </c>
      <c r="D1136" s="5" t="s">
        <v>10368</v>
      </c>
      <c r="E1136" s="9" t="s">
        <v>13934</v>
      </c>
    </row>
    <row r="1137">
      <c r="A1137" s="7">
        <v>4.1</v>
      </c>
      <c r="B1137" s="8">
        <v>1034.0</v>
      </c>
      <c r="C1137" s="5" t="s">
        <v>10377</v>
      </c>
      <c r="D1137" s="5" t="s">
        <v>10378</v>
      </c>
      <c r="E1137" s="9" t="s">
        <v>13933</v>
      </c>
    </row>
    <row r="1138">
      <c r="A1138" s="7">
        <v>4.1</v>
      </c>
      <c r="B1138" s="8">
        <v>37126.0</v>
      </c>
      <c r="C1138" s="5" t="s">
        <v>10388</v>
      </c>
      <c r="D1138" s="5" t="s">
        <v>10389</v>
      </c>
      <c r="E1138" s="9" t="s">
        <v>13933</v>
      </c>
    </row>
    <row r="1139">
      <c r="A1139" s="7">
        <v>4.1</v>
      </c>
      <c r="B1139" s="8">
        <v>6355.0</v>
      </c>
      <c r="C1139" s="5" t="s">
        <v>10398</v>
      </c>
      <c r="D1139" s="5" t="s">
        <v>10399</v>
      </c>
      <c r="E1139" s="9" t="s">
        <v>13933</v>
      </c>
    </row>
    <row r="1140">
      <c r="A1140" s="7">
        <v>3.3</v>
      </c>
      <c r="B1140" s="7">
        <v>12.0</v>
      </c>
      <c r="C1140" s="5" t="s">
        <v>10408</v>
      </c>
      <c r="D1140" s="5" t="s">
        <v>10409</v>
      </c>
      <c r="E1140" s="9" t="s">
        <v>13934</v>
      </c>
    </row>
    <row r="1141">
      <c r="A1141" s="7">
        <v>4.1</v>
      </c>
      <c r="B1141" s="8">
        <v>13165.0</v>
      </c>
      <c r="C1141" s="5" t="s">
        <v>10420</v>
      </c>
      <c r="D1141" s="5" t="s">
        <v>10421</v>
      </c>
      <c r="E1141" s="9" t="s">
        <v>13933</v>
      </c>
    </row>
    <row r="1142">
      <c r="A1142" s="7">
        <v>4.1</v>
      </c>
      <c r="B1142" s="8">
        <v>1646.0</v>
      </c>
      <c r="C1142" s="5" t="s">
        <v>10430</v>
      </c>
      <c r="D1142" s="5" t="s">
        <v>10431</v>
      </c>
      <c r="E1142" s="9" t="s">
        <v>13933</v>
      </c>
    </row>
    <row r="1143">
      <c r="A1143" s="7">
        <v>4.4</v>
      </c>
      <c r="B1143" s="8">
        <v>17994.0</v>
      </c>
      <c r="C1143" s="5" t="s">
        <v>10441</v>
      </c>
      <c r="D1143" s="5" t="s">
        <v>10442</v>
      </c>
      <c r="E1143" s="9" t="s">
        <v>13933</v>
      </c>
    </row>
    <row r="1144">
      <c r="A1144" s="7">
        <v>4.3</v>
      </c>
      <c r="B1144" s="7">
        <v>610.0</v>
      </c>
      <c r="C1144" s="5" t="s">
        <v>10452</v>
      </c>
      <c r="D1144" s="5" t="s">
        <v>10453</v>
      </c>
      <c r="E1144" s="9" t="s">
        <v>13933</v>
      </c>
    </row>
    <row r="1145">
      <c r="A1145" s="7">
        <v>4.1</v>
      </c>
      <c r="B1145" s="8">
        <v>8866.0</v>
      </c>
      <c r="C1145" s="5" t="s">
        <v>10464</v>
      </c>
      <c r="D1145" s="5" t="s">
        <v>10465</v>
      </c>
      <c r="E1145" s="9" t="s">
        <v>13933</v>
      </c>
    </row>
    <row r="1146">
      <c r="A1146" s="7">
        <v>3.7</v>
      </c>
      <c r="B1146" s="8">
        <v>13406.0</v>
      </c>
      <c r="C1146" s="5" t="s">
        <v>10475</v>
      </c>
      <c r="D1146" s="5" t="s">
        <v>10476</v>
      </c>
      <c r="E1146" s="9" t="s">
        <v>13934</v>
      </c>
    </row>
    <row r="1147">
      <c r="A1147" s="7">
        <v>4.8</v>
      </c>
      <c r="B1147" s="8">
        <v>53803.0</v>
      </c>
      <c r="C1147" s="5" t="s">
        <v>10485</v>
      </c>
      <c r="D1147" s="5" t="s">
        <v>10486</v>
      </c>
      <c r="E1147" s="9" t="s">
        <v>13933</v>
      </c>
    </row>
    <row r="1148">
      <c r="A1148" s="7">
        <v>4.5</v>
      </c>
      <c r="B1148" s="7">
        <v>546.0</v>
      </c>
      <c r="C1148" s="5" t="s">
        <v>10495</v>
      </c>
      <c r="D1148" s="5" t="s">
        <v>10496</v>
      </c>
      <c r="E1148" s="9" t="s">
        <v>13933</v>
      </c>
    </row>
    <row r="1149">
      <c r="A1149" s="7">
        <v>4.0</v>
      </c>
      <c r="B1149" s="8">
        <v>5292.0</v>
      </c>
      <c r="C1149" s="5" t="s">
        <v>10507</v>
      </c>
      <c r="D1149" s="5" t="s">
        <v>10508</v>
      </c>
      <c r="E1149" s="9" t="s">
        <v>13933</v>
      </c>
    </row>
    <row r="1150">
      <c r="A1150" s="7">
        <v>4.1</v>
      </c>
      <c r="B1150" s="7">
        <v>444.0</v>
      </c>
      <c r="C1150" s="5" t="s">
        <v>10518</v>
      </c>
      <c r="D1150" s="5" t="s">
        <v>10519</v>
      </c>
      <c r="E1150" s="9" t="s">
        <v>13933</v>
      </c>
    </row>
    <row r="1151">
      <c r="A1151" s="7">
        <v>3.9</v>
      </c>
      <c r="B1151" s="8">
        <v>4584.0</v>
      </c>
      <c r="C1151" s="5" t="s">
        <v>10529</v>
      </c>
      <c r="D1151" s="5" t="s">
        <v>10530</v>
      </c>
      <c r="E1151" s="9" t="s">
        <v>13934</v>
      </c>
    </row>
    <row r="1152">
      <c r="A1152" s="7">
        <v>4.1</v>
      </c>
      <c r="B1152" s="8">
        <v>14947.0</v>
      </c>
      <c r="C1152" s="5" t="s">
        <v>10540</v>
      </c>
      <c r="D1152" s="5" t="s">
        <v>10541</v>
      </c>
      <c r="E1152" s="9" t="s">
        <v>13933</v>
      </c>
    </row>
    <row r="1153">
      <c r="A1153" s="7">
        <v>4.2</v>
      </c>
      <c r="B1153" s="8">
        <v>1559.0</v>
      </c>
      <c r="C1153" s="5" t="s">
        <v>10550</v>
      </c>
      <c r="D1153" s="5" t="s">
        <v>10551</v>
      </c>
      <c r="E1153" s="9" t="s">
        <v>13933</v>
      </c>
    </row>
    <row r="1154">
      <c r="A1154" s="7">
        <v>4.1</v>
      </c>
      <c r="B1154" s="8">
        <v>1660.0</v>
      </c>
      <c r="C1154" s="5" t="s">
        <v>10561</v>
      </c>
      <c r="D1154" s="5" t="s">
        <v>10562</v>
      </c>
      <c r="E1154" s="9" t="s">
        <v>13933</v>
      </c>
    </row>
    <row r="1155">
      <c r="A1155" s="7">
        <v>3.5</v>
      </c>
      <c r="B1155" s="7">
        <v>132.0</v>
      </c>
      <c r="C1155" s="5" t="s">
        <v>10571</v>
      </c>
      <c r="D1155" s="5" t="s">
        <v>10572</v>
      </c>
      <c r="E1155" s="9" t="s">
        <v>13934</v>
      </c>
    </row>
    <row r="1156">
      <c r="A1156" s="7">
        <v>4.3</v>
      </c>
      <c r="B1156" s="8">
        <v>28629.0</v>
      </c>
      <c r="C1156" s="5" t="s">
        <v>10583</v>
      </c>
      <c r="D1156" s="5" t="s">
        <v>10584</v>
      </c>
      <c r="E1156" s="9" t="s">
        <v>13933</v>
      </c>
    </row>
    <row r="1157">
      <c r="A1157" s="7">
        <v>3.9</v>
      </c>
      <c r="B1157" s="8">
        <v>8446.0</v>
      </c>
      <c r="C1157" s="5" t="s">
        <v>10593</v>
      </c>
      <c r="D1157" s="5" t="s">
        <v>10594</v>
      </c>
      <c r="E1157" s="9" t="s">
        <v>13934</v>
      </c>
    </row>
    <row r="1158">
      <c r="A1158" s="7">
        <v>4.2</v>
      </c>
      <c r="B1158" s="8">
        <v>11199.0</v>
      </c>
      <c r="C1158" s="5" t="s">
        <v>10604</v>
      </c>
      <c r="D1158" s="5" t="s">
        <v>10605</v>
      </c>
      <c r="E1158" s="9" t="s">
        <v>13933</v>
      </c>
    </row>
    <row r="1159">
      <c r="A1159" s="7">
        <v>3.8</v>
      </c>
      <c r="B1159" s="8">
        <v>1118.0</v>
      </c>
      <c r="C1159" s="5" t="s">
        <v>10616</v>
      </c>
      <c r="D1159" s="5" t="s">
        <v>10617</v>
      </c>
      <c r="E1159" s="9" t="s">
        <v>13934</v>
      </c>
    </row>
    <row r="1160">
      <c r="A1160" s="7">
        <v>4.5</v>
      </c>
      <c r="B1160" s="7">
        <v>11.0</v>
      </c>
      <c r="C1160" s="5" t="s">
        <v>10627</v>
      </c>
      <c r="D1160" s="5" t="s">
        <v>10628</v>
      </c>
      <c r="E1160" s="9" t="s">
        <v>13933</v>
      </c>
    </row>
    <row r="1161">
      <c r="A1161" s="7">
        <v>3.8</v>
      </c>
      <c r="B1161" s="8">
        <v>4353.0</v>
      </c>
      <c r="C1161" s="5" t="s">
        <v>10638</v>
      </c>
      <c r="D1161" s="5" t="s">
        <v>10639</v>
      </c>
      <c r="E1161" s="9" t="s">
        <v>13934</v>
      </c>
    </row>
    <row r="1162">
      <c r="A1162" s="7">
        <v>4.1</v>
      </c>
      <c r="B1162" s="7">
        <v>185.0</v>
      </c>
      <c r="C1162" s="5" t="s">
        <v>10648</v>
      </c>
      <c r="D1162" s="5" t="s">
        <v>10649</v>
      </c>
      <c r="E1162" s="9" t="s">
        <v>13933</v>
      </c>
    </row>
    <row r="1163">
      <c r="A1163" s="7">
        <v>4.2</v>
      </c>
      <c r="B1163" s="8">
        <v>14290.0</v>
      </c>
      <c r="C1163" s="5" t="s">
        <v>10658</v>
      </c>
      <c r="D1163" s="5" t="s">
        <v>10659</v>
      </c>
      <c r="E1163" s="9" t="s">
        <v>13933</v>
      </c>
    </row>
    <row r="1164">
      <c r="A1164" s="7">
        <v>4.1</v>
      </c>
      <c r="B1164" s="8">
        <v>3036.0</v>
      </c>
      <c r="C1164" s="5" t="s">
        <v>10668</v>
      </c>
      <c r="D1164" s="5" t="s">
        <v>10669</v>
      </c>
      <c r="E1164" s="9" t="s">
        <v>13933</v>
      </c>
    </row>
    <row r="1165">
      <c r="A1165" s="7">
        <v>4.2</v>
      </c>
      <c r="B1165" s="8">
        <v>1296.0</v>
      </c>
      <c r="C1165" s="5" t="s">
        <v>10678</v>
      </c>
      <c r="D1165" s="5" t="s">
        <v>10679</v>
      </c>
      <c r="E1165" s="9" t="s">
        <v>13933</v>
      </c>
    </row>
    <row r="1166">
      <c r="A1166" s="7">
        <v>4.5</v>
      </c>
      <c r="B1166" s="7">
        <v>19.0</v>
      </c>
      <c r="C1166" s="5" t="s">
        <v>10689</v>
      </c>
      <c r="D1166" s="5" t="s">
        <v>10690</v>
      </c>
      <c r="E1166" s="9" t="s">
        <v>13933</v>
      </c>
    </row>
    <row r="1167">
      <c r="A1167" s="7">
        <v>4.0</v>
      </c>
      <c r="B1167" s="7">
        <v>97.0</v>
      </c>
      <c r="C1167" s="5" t="s">
        <v>10699</v>
      </c>
      <c r="D1167" s="5" t="s">
        <v>10700</v>
      </c>
      <c r="E1167" s="9" t="s">
        <v>13933</v>
      </c>
    </row>
    <row r="1168">
      <c r="A1168" s="7">
        <v>4.4</v>
      </c>
      <c r="B1168" s="8">
        <v>1771.0</v>
      </c>
      <c r="C1168" s="5" t="s">
        <v>10710</v>
      </c>
      <c r="D1168" s="5" t="s">
        <v>10711</v>
      </c>
      <c r="E1168" s="9" t="s">
        <v>13933</v>
      </c>
    </row>
    <row r="1169">
      <c r="A1169" s="7">
        <v>4.0</v>
      </c>
      <c r="B1169" s="8">
        <v>15034.0</v>
      </c>
      <c r="C1169" s="5" t="s">
        <v>10721</v>
      </c>
      <c r="D1169" s="5" t="s">
        <v>10722</v>
      </c>
      <c r="E1169" s="9" t="s">
        <v>13933</v>
      </c>
    </row>
    <row r="1170">
      <c r="A1170" s="7">
        <v>4.0</v>
      </c>
      <c r="B1170" s="8">
        <v>3242.0</v>
      </c>
      <c r="C1170" s="5" t="s">
        <v>10731</v>
      </c>
      <c r="D1170" s="5" t="s">
        <v>10732</v>
      </c>
      <c r="E1170" s="9" t="s">
        <v>13933</v>
      </c>
    </row>
    <row r="1171">
      <c r="A1171" s="7">
        <v>3.9</v>
      </c>
      <c r="B1171" s="8">
        <v>2832.0</v>
      </c>
      <c r="C1171" s="5" t="s">
        <v>10742</v>
      </c>
      <c r="D1171" s="5" t="s">
        <v>10743</v>
      </c>
      <c r="E1171" s="9" t="s">
        <v>13934</v>
      </c>
    </row>
    <row r="1172">
      <c r="A1172" s="7">
        <v>4.0</v>
      </c>
      <c r="B1172" s="8">
        <v>1498.0</v>
      </c>
      <c r="C1172" s="5" t="s">
        <v>10753</v>
      </c>
      <c r="D1172" s="5" t="s">
        <v>10754</v>
      </c>
      <c r="E1172" s="9" t="s">
        <v>13933</v>
      </c>
    </row>
    <row r="1173">
      <c r="A1173" s="7">
        <v>3.8</v>
      </c>
      <c r="B1173" s="7">
        <v>305.0</v>
      </c>
      <c r="C1173" s="5" t="s">
        <v>10763</v>
      </c>
      <c r="D1173" s="5" t="s">
        <v>10764</v>
      </c>
      <c r="E1173" s="9" t="s">
        <v>13934</v>
      </c>
    </row>
    <row r="1174">
      <c r="A1174" s="7">
        <v>4.2</v>
      </c>
      <c r="B1174" s="8">
        <v>1191.0</v>
      </c>
      <c r="C1174" s="5" t="s">
        <v>10773</v>
      </c>
      <c r="D1174" s="5" t="s">
        <v>10774</v>
      </c>
      <c r="E1174" s="9" t="s">
        <v>13933</v>
      </c>
    </row>
    <row r="1175">
      <c r="A1175" s="7">
        <v>4.3</v>
      </c>
      <c r="B1175" s="8">
        <v>4049.0</v>
      </c>
      <c r="C1175" s="5" t="s">
        <v>10785</v>
      </c>
      <c r="D1175" s="5" t="s">
        <v>10786</v>
      </c>
      <c r="E1175" s="9" t="s">
        <v>13933</v>
      </c>
    </row>
    <row r="1176">
      <c r="A1176" s="7">
        <v>4.2</v>
      </c>
      <c r="B1176" s="8">
        <v>3160.0</v>
      </c>
      <c r="C1176" s="5" t="s">
        <v>10797</v>
      </c>
      <c r="D1176" s="5" t="s">
        <v>10798</v>
      </c>
      <c r="E1176" s="9" t="s">
        <v>13933</v>
      </c>
    </row>
    <row r="1177">
      <c r="A1177" s="7">
        <v>4.3</v>
      </c>
      <c r="B1177" s="8">
        <v>9650.0</v>
      </c>
      <c r="C1177" s="5" t="s">
        <v>10807</v>
      </c>
      <c r="D1177" s="5" t="s">
        <v>10808</v>
      </c>
      <c r="E1177" s="9" t="s">
        <v>13933</v>
      </c>
    </row>
    <row r="1178">
      <c r="A1178" s="7">
        <v>4.2</v>
      </c>
      <c r="B1178" s="8">
        <v>3846.0</v>
      </c>
      <c r="C1178" s="5" t="s">
        <v>10818</v>
      </c>
      <c r="D1178" s="5" t="s">
        <v>10819</v>
      </c>
      <c r="E1178" s="9" t="s">
        <v>13933</v>
      </c>
    </row>
    <row r="1179">
      <c r="A1179" s="7">
        <v>4.4</v>
      </c>
      <c r="B1179" s="7">
        <v>290.0</v>
      </c>
      <c r="C1179" s="5" t="s">
        <v>10828</v>
      </c>
      <c r="D1179" s="5" t="s">
        <v>10829</v>
      </c>
      <c r="E1179" s="9" t="s">
        <v>13933</v>
      </c>
    </row>
    <row r="1180">
      <c r="A1180" s="7">
        <v>3.8</v>
      </c>
      <c r="B1180" s="8">
        <v>2206.0</v>
      </c>
      <c r="C1180" s="5" t="s">
        <v>10838</v>
      </c>
      <c r="D1180" s="5" t="s">
        <v>10839</v>
      </c>
      <c r="E1180" s="9" t="s">
        <v>13934</v>
      </c>
    </row>
    <row r="1181">
      <c r="A1181" s="7">
        <v>4.1</v>
      </c>
      <c r="B1181" s="8">
        <v>9349.0</v>
      </c>
      <c r="C1181" s="5" t="s">
        <v>10849</v>
      </c>
      <c r="D1181" s="5" t="s">
        <v>10850</v>
      </c>
      <c r="E1181" s="9" t="s">
        <v>13933</v>
      </c>
    </row>
    <row r="1182">
      <c r="A1182" s="7">
        <v>3.9</v>
      </c>
      <c r="B1182" s="7">
        <v>578.0</v>
      </c>
      <c r="C1182" s="5" t="s">
        <v>10859</v>
      </c>
      <c r="D1182" s="5" t="s">
        <v>10860</v>
      </c>
      <c r="E1182" s="9" t="s">
        <v>13934</v>
      </c>
    </row>
    <row r="1183">
      <c r="A1183" s="7">
        <v>4.3</v>
      </c>
      <c r="B1183" s="8">
        <v>9331.0</v>
      </c>
      <c r="C1183" s="5" t="s">
        <v>10869</v>
      </c>
      <c r="D1183" s="5" t="s">
        <v>10870</v>
      </c>
      <c r="E1183" s="9" t="s">
        <v>13933</v>
      </c>
    </row>
    <row r="1184">
      <c r="A1184" s="7">
        <v>4.4</v>
      </c>
      <c r="B1184" s="8">
        <v>3837.0</v>
      </c>
      <c r="C1184" s="5" t="s">
        <v>10881</v>
      </c>
      <c r="D1184" s="5" t="s">
        <v>10882</v>
      </c>
      <c r="E1184" s="9" t="s">
        <v>13933</v>
      </c>
    </row>
    <row r="1185">
      <c r="A1185" s="7">
        <v>3.6</v>
      </c>
      <c r="B1185" s="8">
        <v>11456.0</v>
      </c>
      <c r="C1185" s="5" t="s">
        <v>10891</v>
      </c>
      <c r="D1185" s="5" t="s">
        <v>10892</v>
      </c>
      <c r="E1185" s="9" t="s">
        <v>13934</v>
      </c>
    </row>
    <row r="1186">
      <c r="A1186" s="7">
        <v>3.8</v>
      </c>
      <c r="B1186" s="7">
        <v>49.0</v>
      </c>
      <c r="C1186" s="5" t="s">
        <v>10901</v>
      </c>
      <c r="D1186" s="5" t="s">
        <v>10902</v>
      </c>
      <c r="E1186" s="9" t="s">
        <v>13934</v>
      </c>
    </row>
    <row r="1187">
      <c r="A1187" s="7">
        <v>4.0</v>
      </c>
      <c r="B1187" s="8">
        <v>4978.0</v>
      </c>
      <c r="C1187" s="5" t="s">
        <v>10912</v>
      </c>
      <c r="D1187" s="5" t="s">
        <v>10913</v>
      </c>
      <c r="E1187" s="9" t="s">
        <v>13933</v>
      </c>
    </row>
    <row r="1188">
      <c r="A1188" s="7">
        <v>4.1</v>
      </c>
      <c r="B1188" s="8">
        <v>1996.0</v>
      </c>
      <c r="C1188" s="5" t="s">
        <v>10922</v>
      </c>
      <c r="D1188" s="5" t="s">
        <v>10923</v>
      </c>
      <c r="E1188" s="9" t="s">
        <v>13933</v>
      </c>
    </row>
    <row r="1189">
      <c r="A1189" s="7">
        <v>4.3</v>
      </c>
      <c r="B1189" s="8">
        <v>1811.0</v>
      </c>
      <c r="C1189" s="5" t="s">
        <v>10932</v>
      </c>
      <c r="D1189" s="5" t="s">
        <v>10933</v>
      </c>
      <c r="E1189" s="9" t="s">
        <v>13933</v>
      </c>
    </row>
    <row r="1190">
      <c r="A1190" s="7">
        <v>4.0</v>
      </c>
      <c r="B1190" s="8">
        <v>2198.0</v>
      </c>
      <c r="C1190" s="5" t="s">
        <v>10943</v>
      </c>
      <c r="D1190" s="5" t="s">
        <v>10944</v>
      </c>
      <c r="E1190" s="9" t="s">
        <v>13933</v>
      </c>
    </row>
    <row r="1191">
      <c r="A1191" s="7">
        <v>3.9</v>
      </c>
      <c r="B1191" s="8">
        <v>13127.0</v>
      </c>
      <c r="C1191" s="5" t="s">
        <v>10954</v>
      </c>
      <c r="D1191" s="5" t="s">
        <v>10955</v>
      </c>
      <c r="E1191" s="9" t="s">
        <v>13934</v>
      </c>
    </row>
    <row r="1192">
      <c r="A1192" s="7">
        <v>4.4</v>
      </c>
      <c r="B1192" s="8">
        <v>5865.0</v>
      </c>
      <c r="C1192" s="5" t="s">
        <v>10965</v>
      </c>
      <c r="D1192" s="5" t="s">
        <v>10966</v>
      </c>
      <c r="E1192" s="9" t="s">
        <v>13933</v>
      </c>
    </row>
    <row r="1193">
      <c r="A1193" s="7">
        <v>3.7</v>
      </c>
      <c r="B1193" s="8">
        <v>1067.0</v>
      </c>
      <c r="C1193" s="5" t="s">
        <v>10977</v>
      </c>
      <c r="D1193" s="5" t="s">
        <v>10978</v>
      </c>
      <c r="E1193" s="9" t="s">
        <v>13934</v>
      </c>
    </row>
    <row r="1194">
      <c r="A1194" s="7">
        <v>3.6</v>
      </c>
      <c r="B1194" s="8">
        <v>4881.0</v>
      </c>
      <c r="C1194" s="5" t="s">
        <v>10988</v>
      </c>
      <c r="D1194" s="5" t="s">
        <v>10989</v>
      </c>
      <c r="E1194" s="9" t="s">
        <v>13934</v>
      </c>
    </row>
    <row r="1195">
      <c r="A1195" s="7">
        <v>3.7</v>
      </c>
      <c r="B1195" s="8">
        <v>11217.0</v>
      </c>
      <c r="C1195" s="5" t="s">
        <v>10999</v>
      </c>
      <c r="D1195" s="5" t="s">
        <v>11000</v>
      </c>
      <c r="E1195" s="9" t="s">
        <v>13934</v>
      </c>
    </row>
    <row r="1196">
      <c r="A1196" s="7">
        <v>4.0</v>
      </c>
      <c r="B1196" s="7">
        <v>43.0</v>
      </c>
      <c r="C1196" s="5" t="s">
        <v>11009</v>
      </c>
      <c r="D1196" s="5" t="s">
        <v>11010</v>
      </c>
      <c r="E1196" s="9" t="s">
        <v>13933</v>
      </c>
    </row>
    <row r="1197">
      <c r="A1197" s="7">
        <v>4.2</v>
      </c>
      <c r="B1197" s="8">
        <v>4664.0</v>
      </c>
      <c r="C1197" s="5" t="s">
        <v>11020</v>
      </c>
      <c r="D1197" s="5" t="s">
        <v>11021</v>
      </c>
      <c r="E1197" s="9" t="s">
        <v>13933</v>
      </c>
    </row>
    <row r="1198">
      <c r="A1198" s="7">
        <v>3.8</v>
      </c>
      <c r="B1198" s="8">
        <v>2112.0</v>
      </c>
      <c r="C1198" s="5" t="s">
        <v>11032</v>
      </c>
      <c r="D1198" s="5" t="s">
        <v>11033</v>
      </c>
      <c r="E1198" s="9" t="s">
        <v>13934</v>
      </c>
    </row>
    <row r="1199">
      <c r="A1199" s="7">
        <v>4.2</v>
      </c>
      <c r="B1199" s="8">
        <v>2737.0</v>
      </c>
      <c r="C1199" s="5" t="s">
        <v>11044</v>
      </c>
      <c r="D1199" s="5" t="s">
        <v>11045</v>
      </c>
      <c r="E1199" s="9" t="s">
        <v>13933</v>
      </c>
    </row>
    <row r="1200">
      <c r="A1200" s="7">
        <v>3.9</v>
      </c>
      <c r="B1200" s="8">
        <v>9019.0</v>
      </c>
      <c r="C1200" s="5" t="s">
        <v>11056</v>
      </c>
      <c r="D1200" s="5" t="s">
        <v>11057</v>
      </c>
      <c r="E1200" s="9" t="s">
        <v>13934</v>
      </c>
    </row>
    <row r="1201">
      <c r="A1201" s="7">
        <v>4.0</v>
      </c>
      <c r="B1201" s="8">
        <v>10234.0</v>
      </c>
      <c r="C1201" s="5" t="s">
        <v>11066</v>
      </c>
      <c r="D1201" s="5" t="s">
        <v>11067</v>
      </c>
      <c r="E1201" s="9" t="s">
        <v>13933</v>
      </c>
    </row>
    <row r="1202">
      <c r="A1202" s="7">
        <v>4.1</v>
      </c>
      <c r="B1202" s="7">
        <v>550.0</v>
      </c>
      <c r="C1202" s="5" t="s">
        <v>11077</v>
      </c>
      <c r="D1202" s="5" t="s">
        <v>11078</v>
      </c>
      <c r="E1202" s="9" t="s">
        <v>13933</v>
      </c>
    </row>
    <row r="1203">
      <c r="A1203" s="7">
        <v>4.8</v>
      </c>
      <c r="B1203" s="7">
        <v>28.0</v>
      </c>
      <c r="C1203" s="5" t="s">
        <v>11087</v>
      </c>
      <c r="D1203" s="5" t="s">
        <v>11088</v>
      </c>
      <c r="E1203" s="9" t="s">
        <v>13933</v>
      </c>
    </row>
    <row r="1204">
      <c r="A1204" s="7">
        <v>4.2</v>
      </c>
      <c r="B1204" s="8">
        <v>1353.0</v>
      </c>
      <c r="C1204" s="5" t="s">
        <v>11098</v>
      </c>
      <c r="D1204" s="5" t="s">
        <v>11099</v>
      </c>
      <c r="E1204" s="9" t="s">
        <v>13933</v>
      </c>
    </row>
    <row r="1205">
      <c r="A1205" s="7">
        <v>4.1</v>
      </c>
      <c r="B1205" s="8">
        <v>2138.0</v>
      </c>
      <c r="C1205" s="5" t="s">
        <v>11109</v>
      </c>
      <c r="D1205" s="5" t="s">
        <v>11110</v>
      </c>
      <c r="E1205" s="9" t="s">
        <v>13933</v>
      </c>
    </row>
    <row r="1206">
      <c r="A1206" s="7">
        <v>4.0</v>
      </c>
      <c r="B1206" s="8">
        <v>1679.0</v>
      </c>
      <c r="C1206" s="5" t="s">
        <v>11119</v>
      </c>
      <c r="D1206" s="5" t="s">
        <v>11120</v>
      </c>
      <c r="E1206" s="9" t="s">
        <v>13933</v>
      </c>
    </row>
    <row r="1207">
      <c r="A1207" s="7">
        <v>3.9</v>
      </c>
      <c r="B1207" s="8">
        <v>12837.0</v>
      </c>
      <c r="C1207" s="5" t="s">
        <v>11132</v>
      </c>
      <c r="D1207" s="5" t="s">
        <v>11133</v>
      </c>
      <c r="E1207" s="9" t="s">
        <v>13934</v>
      </c>
    </row>
    <row r="1208">
      <c r="A1208" s="7">
        <v>4.1</v>
      </c>
      <c r="B1208" s="8">
        <v>8873.0</v>
      </c>
      <c r="C1208" s="5" t="s">
        <v>11143</v>
      </c>
      <c r="D1208" s="5" t="s">
        <v>11144</v>
      </c>
      <c r="E1208" s="9" t="s">
        <v>13933</v>
      </c>
    </row>
    <row r="1209">
      <c r="A1209" s="7">
        <v>4.3</v>
      </c>
      <c r="B1209" s="8">
        <v>7681.0</v>
      </c>
      <c r="C1209" s="5" t="s">
        <v>11154</v>
      </c>
      <c r="D1209" s="5" t="s">
        <v>11155</v>
      </c>
      <c r="E1209" s="9" t="s">
        <v>13933</v>
      </c>
    </row>
    <row r="1210">
      <c r="A1210" s="7">
        <v>4.1</v>
      </c>
      <c r="B1210" s="7">
        <v>322.0</v>
      </c>
      <c r="C1210" s="5" t="s">
        <v>11165</v>
      </c>
      <c r="D1210" s="5" t="s">
        <v>11166</v>
      </c>
      <c r="E1210" s="9" t="s">
        <v>13933</v>
      </c>
    </row>
    <row r="1211">
      <c r="A1211" s="7">
        <v>4.2</v>
      </c>
      <c r="B1211" s="8">
        <v>9772.0</v>
      </c>
      <c r="C1211" s="5" t="s">
        <v>11176</v>
      </c>
      <c r="D1211" s="5" t="s">
        <v>11177</v>
      </c>
      <c r="E1211" s="9" t="s">
        <v>13933</v>
      </c>
    </row>
    <row r="1212">
      <c r="A1212" s="7">
        <v>3.9</v>
      </c>
      <c r="B1212" s="8">
        <v>18497.0</v>
      </c>
      <c r="C1212" s="5" t="s">
        <v>11188</v>
      </c>
      <c r="D1212" s="5" t="s">
        <v>11189</v>
      </c>
      <c r="E1212" s="9" t="s">
        <v>13934</v>
      </c>
    </row>
    <row r="1213">
      <c r="A1213" s="7">
        <v>3.7</v>
      </c>
      <c r="B1213" s="7">
        <v>53.0</v>
      </c>
      <c r="C1213" s="5" t="s">
        <v>11198</v>
      </c>
      <c r="D1213" s="5" t="s">
        <v>11199</v>
      </c>
      <c r="E1213" s="9" t="s">
        <v>13934</v>
      </c>
    </row>
    <row r="1214">
      <c r="A1214" s="7">
        <v>4.1</v>
      </c>
      <c r="B1214" s="8">
        <v>1728.0</v>
      </c>
      <c r="C1214" s="5" t="s">
        <v>11208</v>
      </c>
      <c r="D1214" s="5" t="s">
        <v>11209</v>
      </c>
      <c r="E1214" s="9" t="s">
        <v>13933</v>
      </c>
    </row>
    <row r="1215">
      <c r="A1215" s="7">
        <v>4.0</v>
      </c>
      <c r="B1215" s="8">
        <v>2877.0</v>
      </c>
      <c r="C1215" s="5" t="s">
        <v>11218</v>
      </c>
      <c r="D1215" s="5" t="s">
        <v>11219</v>
      </c>
      <c r="E1215" s="9" t="s">
        <v>13933</v>
      </c>
    </row>
    <row r="1216">
      <c r="A1216" s="7">
        <v>3.8</v>
      </c>
      <c r="B1216" s="7">
        <v>250.0</v>
      </c>
      <c r="C1216" s="5" t="s">
        <v>11228</v>
      </c>
      <c r="D1216" s="5" t="s">
        <v>11229</v>
      </c>
      <c r="E1216" s="9" t="s">
        <v>13934</v>
      </c>
    </row>
    <row r="1217">
      <c r="A1217" s="7">
        <v>4.2</v>
      </c>
      <c r="B1217" s="8">
        <v>5178.0</v>
      </c>
      <c r="C1217" s="5" t="s">
        <v>11239</v>
      </c>
      <c r="D1217" s="5" t="s">
        <v>11240</v>
      </c>
      <c r="E1217" s="9" t="s">
        <v>13933</v>
      </c>
    </row>
    <row r="1218">
      <c r="A1218" s="7">
        <v>4.6</v>
      </c>
      <c r="B1218" s="7">
        <v>79.0</v>
      </c>
      <c r="C1218" s="5" t="s">
        <v>11249</v>
      </c>
      <c r="D1218" s="5" t="s">
        <v>11250</v>
      </c>
      <c r="E1218" s="9" t="s">
        <v>13933</v>
      </c>
    </row>
    <row r="1219">
      <c r="A1219" s="7">
        <v>4.1</v>
      </c>
      <c r="B1219" s="8">
        <v>4157.0</v>
      </c>
      <c r="C1219" s="5" t="s">
        <v>11260</v>
      </c>
      <c r="D1219" s="5" t="s">
        <v>11261</v>
      </c>
      <c r="E1219" s="9" t="s">
        <v>13933</v>
      </c>
    </row>
    <row r="1220">
      <c r="A1220" s="7">
        <v>3.3</v>
      </c>
      <c r="B1220" s="7">
        <v>29.0</v>
      </c>
      <c r="C1220" s="5" t="s">
        <v>11270</v>
      </c>
      <c r="D1220" s="5" t="s">
        <v>11271</v>
      </c>
      <c r="E1220" s="9" t="s">
        <v>13934</v>
      </c>
    </row>
    <row r="1221">
      <c r="A1221" s="7">
        <v>4.2</v>
      </c>
      <c r="B1221" s="8">
        <v>4580.0</v>
      </c>
      <c r="C1221" s="5" t="s">
        <v>11281</v>
      </c>
      <c r="D1221" s="5" t="s">
        <v>11282</v>
      </c>
      <c r="E1221" s="9" t="s">
        <v>13933</v>
      </c>
    </row>
    <row r="1222">
      <c r="A1222" s="7">
        <v>4.3</v>
      </c>
      <c r="B1222" s="8">
        <v>1404.0</v>
      </c>
      <c r="C1222" s="5" t="s">
        <v>11292</v>
      </c>
      <c r="D1222" s="5" t="s">
        <v>11293</v>
      </c>
      <c r="E1222" s="9" t="s">
        <v>13933</v>
      </c>
    </row>
    <row r="1223">
      <c r="A1223" s="7">
        <v>4.3</v>
      </c>
      <c r="B1223" s="8">
        <v>2810.0</v>
      </c>
      <c r="C1223" s="5" t="s">
        <v>11304</v>
      </c>
      <c r="D1223" s="5" t="s">
        <v>11305</v>
      </c>
      <c r="E1223" s="9" t="s">
        <v>13933</v>
      </c>
    </row>
    <row r="1224">
      <c r="A1224" s="7">
        <v>4.3</v>
      </c>
      <c r="B1224" s="7">
        <v>7.0</v>
      </c>
      <c r="C1224" s="5" t="s">
        <v>11314</v>
      </c>
      <c r="D1224" s="5" t="s">
        <v>11315</v>
      </c>
      <c r="E1224" s="9" t="s">
        <v>13933</v>
      </c>
    </row>
    <row r="1225">
      <c r="A1225" s="7">
        <v>4.7</v>
      </c>
      <c r="B1225" s="8">
        <v>1729.0</v>
      </c>
      <c r="C1225" s="5" t="s">
        <v>11324</v>
      </c>
      <c r="D1225" s="5" t="s">
        <v>11325</v>
      </c>
      <c r="E1225" s="9" t="s">
        <v>13933</v>
      </c>
    </row>
    <row r="1226">
      <c r="A1226" s="7">
        <v>4.4</v>
      </c>
      <c r="B1226" s="8">
        <v>2116.0</v>
      </c>
      <c r="C1226" s="5" t="s">
        <v>11336</v>
      </c>
      <c r="D1226" s="5" t="s">
        <v>11337</v>
      </c>
      <c r="E1226" s="9" t="s">
        <v>13933</v>
      </c>
    </row>
    <row r="1227">
      <c r="A1227" s="7">
        <v>3.9</v>
      </c>
      <c r="B1227" s="7">
        <v>463.0</v>
      </c>
      <c r="C1227" s="5" t="s">
        <v>11346</v>
      </c>
      <c r="D1227" s="5" t="s">
        <v>11347</v>
      </c>
      <c r="E1227" s="9" t="s">
        <v>13934</v>
      </c>
    </row>
    <row r="1228">
      <c r="A1228" s="7">
        <v>4.7</v>
      </c>
      <c r="B1228" s="7">
        <v>54.0</v>
      </c>
      <c r="C1228" s="5" t="s">
        <v>11356</v>
      </c>
      <c r="D1228" s="5" t="s">
        <v>11357</v>
      </c>
      <c r="E1228" s="9" t="s">
        <v>13933</v>
      </c>
    </row>
    <row r="1229">
      <c r="A1229" s="7">
        <v>4.1</v>
      </c>
      <c r="B1229" s="8">
        <v>7229.0</v>
      </c>
      <c r="C1229" s="5" t="s">
        <v>11368</v>
      </c>
      <c r="D1229" s="5" t="s">
        <v>11369</v>
      </c>
      <c r="E1229" s="9" t="s">
        <v>13933</v>
      </c>
    </row>
    <row r="1230">
      <c r="A1230" s="7">
        <v>3.8</v>
      </c>
      <c r="B1230" s="8">
        <v>3842.0</v>
      </c>
      <c r="C1230" s="5" t="s">
        <v>11379</v>
      </c>
      <c r="D1230" s="5" t="s">
        <v>11380</v>
      </c>
      <c r="E1230" s="9" t="s">
        <v>13934</v>
      </c>
    </row>
    <row r="1231">
      <c r="A1231" s="7">
        <v>4.4</v>
      </c>
      <c r="B1231" s="7">
        <v>646.0</v>
      </c>
      <c r="C1231" s="5" t="s">
        <v>11390</v>
      </c>
      <c r="D1231" s="5" t="s">
        <v>11391</v>
      </c>
      <c r="E1231" s="9" t="s">
        <v>13933</v>
      </c>
    </row>
    <row r="1232">
      <c r="A1232" s="7">
        <v>4.3</v>
      </c>
      <c r="B1232" s="8">
        <v>1802.0</v>
      </c>
      <c r="C1232" s="5" t="s">
        <v>11399</v>
      </c>
      <c r="D1232" s="5" t="s">
        <v>11400</v>
      </c>
      <c r="E1232" s="9" t="s">
        <v>13933</v>
      </c>
    </row>
    <row r="1233">
      <c r="A1233" s="7">
        <v>3.4</v>
      </c>
      <c r="B1233" s="7">
        <v>252.0</v>
      </c>
      <c r="C1233" s="5" t="s">
        <v>11410</v>
      </c>
      <c r="D1233" s="5" t="s">
        <v>11411</v>
      </c>
      <c r="E1233" s="9" t="s">
        <v>13934</v>
      </c>
    </row>
    <row r="1234">
      <c r="A1234" s="7">
        <v>4.2</v>
      </c>
      <c r="B1234" s="7">
        <v>780.0</v>
      </c>
      <c r="C1234" s="5" t="s">
        <v>11421</v>
      </c>
      <c r="D1234" s="5" t="s">
        <v>11422</v>
      </c>
      <c r="E1234" s="9" t="s">
        <v>13933</v>
      </c>
    </row>
    <row r="1235">
      <c r="A1235" s="7">
        <v>3.7</v>
      </c>
      <c r="B1235" s="7">
        <v>74.0</v>
      </c>
      <c r="C1235" s="5" t="s">
        <v>11431</v>
      </c>
      <c r="D1235" s="5" t="s">
        <v>11432</v>
      </c>
      <c r="E1235" s="9" t="s">
        <v>13934</v>
      </c>
    </row>
    <row r="1236">
      <c r="A1236" s="7">
        <v>4.3</v>
      </c>
      <c r="B1236" s="8">
        <v>2026.0</v>
      </c>
      <c r="C1236" s="5" t="s">
        <v>11443</v>
      </c>
      <c r="D1236" s="5" t="s">
        <v>11444</v>
      </c>
      <c r="E1236" s="9" t="s">
        <v>13933</v>
      </c>
    </row>
    <row r="1237">
      <c r="A1237" s="7">
        <v>4.3</v>
      </c>
      <c r="B1237" s="8">
        <v>5911.0</v>
      </c>
      <c r="C1237" s="5" t="s">
        <v>11454</v>
      </c>
      <c r="D1237" s="5" t="s">
        <v>11455</v>
      </c>
      <c r="E1237" s="9" t="s">
        <v>13933</v>
      </c>
    </row>
    <row r="1238">
      <c r="A1238" s="7">
        <v>4.4</v>
      </c>
      <c r="B1238" s="8">
        <v>1964.0</v>
      </c>
      <c r="C1238" s="5" t="s">
        <v>11465</v>
      </c>
      <c r="D1238" s="5" t="s">
        <v>11466</v>
      </c>
      <c r="E1238" s="9" t="s">
        <v>13933</v>
      </c>
    </row>
    <row r="1239">
      <c r="A1239" s="7">
        <v>4.1</v>
      </c>
      <c r="B1239" s="7">
        <v>25.0</v>
      </c>
      <c r="C1239" s="5" t="s">
        <v>11477</v>
      </c>
      <c r="D1239" s="5" t="s">
        <v>11478</v>
      </c>
      <c r="E1239" s="9" t="s">
        <v>13933</v>
      </c>
    </row>
    <row r="1240">
      <c r="A1240" s="7">
        <v>4.0</v>
      </c>
      <c r="B1240" s="8">
        <v>3160.0</v>
      </c>
      <c r="C1240" s="5" t="s">
        <v>11488</v>
      </c>
      <c r="D1240" s="5" t="s">
        <v>11489</v>
      </c>
      <c r="E1240" s="9" t="s">
        <v>13933</v>
      </c>
    </row>
    <row r="1241">
      <c r="A1241" s="7">
        <v>4.4</v>
      </c>
      <c r="B1241" s="8">
        <v>1558.0</v>
      </c>
      <c r="C1241" s="5" t="s">
        <v>11498</v>
      </c>
      <c r="D1241" s="5" t="s">
        <v>11499</v>
      </c>
      <c r="E1241" s="9" t="s">
        <v>13933</v>
      </c>
    </row>
    <row r="1242">
      <c r="A1242" s="7">
        <v>3.8</v>
      </c>
      <c r="B1242" s="8">
        <v>8958.0</v>
      </c>
      <c r="C1242" s="5" t="s">
        <v>11509</v>
      </c>
      <c r="D1242" s="5" t="s">
        <v>11510</v>
      </c>
      <c r="E1242" s="9" t="s">
        <v>13934</v>
      </c>
    </row>
    <row r="1243">
      <c r="A1243" s="7">
        <v>4.3</v>
      </c>
      <c r="B1243" s="8">
        <v>13251.0</v>
      </c>
      <c r="C1243" s="5" t="s">
        <v>11521</v>
      </c>
      <c r="D1243" s="5" t="s">
        <v>11522</v>
      </c>
      <c r="E1243" s="9" t="s">
        <v>13933</v>
      </c>
    </row>
    <row r="1244">
      <c r="A1244" s="7">
        <v>3.8</v>
      </c>
      <c r="B1244" s="8">
        <v>1393.0</v>
      </c>
      <c r="C1244" s="5" t="s">
        <v>11532</v>
      </c>
      <c r="D1244" s="5" t="s">
        <v>11533</v>
      </c>
      <c r="E1244" s="9" t="s">
        <v>13934</v>
      </c>
    </row>
    <row r="1245">
      <c r="A1245" s="7">
        <v>2.3</v>
      </c>
      <c r="B1245" s="7">
        <v>13.0</v>
      </c>
      <c r="C1245" s="5" t="s">
        <v>11543</v>
      </c>
      <c r="D1245" s="5" t="s">
        <v>11544</v>
      </c>
      <c r="E1245" s="9" t="s">
        <v>13935</v>
      </c>
    </row>
    <row r="1246">
      <c r="A1246" s="7">
        <v>4.5</v>
      </c>
      <c r="B1246" s="8">
        <v>7241.0</v>
      </c>
      <c r="C1246" s="5" t="s">
        <v>11554</v>
      </c>
      <c r="D1246" s="5" t="s">
        <v>11555</v>
      </c>
      <c r="E1246" s="9" t="s">
        <v>13933</v>
      </c>
    </row>
    <row r="1247">
      <c r="A1247" s="7">
        <v>4.0</v>
      </c>
      <c r="B1247" s="8">
        <v>16020.0</v>
      </c>
      <c r="C1247" s="5" t="s">
        <v>11566</v>
      </c>
      <c r="D1247" s="5" t="s">
        <v>11567</v>
      </c>
      <c r="E1247" s="9" t="s">
        <v>13933</v>
      </c>
    </row>
    <row r="1248">
      <c r="A1248" s="7">
        <v>3.7</v>
      </c>
      <c r="B1248" s="8">
        <v>1470.0</v>
      </c>
      <c r="C1248" s="5" t="s">
        <v>11576</v>
      </c>
      <c r="D1248" s="5" t="s">
        <v>11577</v>
      </c>
      <c r="E1248" s="9" t="s">
        <v>13934</v>
      </c>
    </row>
    <row r="1249">
      <c r="A1249" s="7">
        <v>4.0</v>
      </c>
      <c r="B1249" s="8">
        <v>3663.0</v>
      </c>
      <c r="C1249" s="5" t="s">
        <v>11587</v>
      </c>
      <c r="D1249" s="5" t="s">
        <v>11588</v>
      </c>
      <c r="E1249" s="9" t="s">
        <v>13933</v>
      </c>
    </row>
    <row r="1250">
      <c r="A1250" s="7">
        <v>4.4</v>
      </c>
      <c r="B1250" s="7">
        <v>638.0</v>
      </c>
      <c r="C1250" s="5" t="s">
        <v>11597</v>
      </c>
      <c r="D1250" s="5" t="s">
        <v>11598</v>
      </c>
      <c r="E1250" s="9" t="s">
        <v>13933</v>
      </c>
    </row>
    <row r="1251">
      <c r="A1251" s="7">
        <v>4.1</v>
      </c>
      <c r="B1251" s="8">
        <v>3552.0</v>
      </c>
      <c r="C1251" s="5" t="s">
        <v>11608</v>
      </c>
      <c r="D1251" s="5" t="s">
        <v>11609</v>
      </c>
      <c r="E1251" s="9" t="s">
        <v>13933</v>
      </c>
    </row>
    <row r="1252">
      <c r="A1252" s="7">
        <v>4.4</v>
      </c>
      <c r="B1252" s="8">
        <v>11148.0</v>
      </c>
      <c r="C1252" s="5" t="s">
        <v>11620</v>
      </c>
      <c r="D1252" s="5" t="s">
        <v>11621</v>
      </c>
      <c r="E1252" s="9" t="s">
        <v>13933</v>
      </c>
    </row>
    <row r="1253">
      <c r="A1253" s="7">
        <v>3.1</v>
      </c>
      <c r="B1253" s="8">
        <v>2449.0</v>
      </c>
      <c r="C1253" s="5" t="s">
        <v>11631</v>
      </c>
      <c r="D1253" s="5" t="s">
        <v>11632</v>
      </c>
      <c r="E1253" s="9" t="s">
        <v>13934</v>
      </c>
    </row>
    <row r="1254">
      <c r="A1254" s="7">
        <v>4.3</v>
      </c>
      <c r="B1254" s="8">
        <v>2299.0</v>
      </c>
      <c r="C1254" s="5" t="s">
        <v>11642</v>
      </c>
      <c r="D1254" s="5" t="s">
        <v>11643</v>
      </c>
      <c r="E1254" s="9" t="s">
        <v>13933</v>
      </c>
    </row>
    <row r="1255">
      <c r="A1255" s="7">
        <v>4.4</v>
      </c>
      <c r="B1255" s="8">
        <v>6027.0</v>
      </c>
      <c r="C1255" s="5" t="s">
        <v>11654</v>
      </c>
      <c r="D1255" s="5" t="s">
        <v>11655</v>
      </c>
      <c r="E1255" s="9" t="s">
        <v>13933</v>
      </c>
    </row>
    <row r="1256">
      <c r="A1256" s="7">
        <v>4.4</v>
      </c>
      <c r="B1256" s="7">
        <v>461.0</v>
      </c>
      <c r="C1256" s="5" t="s">
        <v>11665</v>
      </c>
      <c r="D1256" s="5" t="s">
        <v>11666</v>
      </c>
      <c r="E1256" s="9" t="s">
        <v>13933</v>
      </c>
    </row>
    <row r="1257">
      <c r="A1257" s="7">
        <v>4.1</v>
      </c>
      <c r="B1257" s="7">
        <v>282.0</v>
      </c>
      <c r="C1257" s="5" t="s">
        <v>11677</v>
      </c>
      <c r="D1257" s="5" t="s">
        <v>11678</v>
      </c>
      <c r="E1257" s="9" t="s">
        <v>13933</v>
      </c>
    </row>
    <row r="1258">
      <c r="A1258" s="7">
        <v>4.1</v>
      </c>
      <c r="B1258" s="8">
        <v>9275.0</v>
      </c>
      <c r="C1258" s="5" t="s">
        <v>11687</v>
      </c>
      <c r="D1258" s="5" t="s">
        <v>11688</v>
      </c>
      <c r="E1258" s="9" t="s">
        <v>13933</v>
      </c>
    </row>
    <row r="1259">
      <c r="A1259" s="7">
        <v>4.0</v>
      </c>
      <c r="B1259" s="7">
        <v>743.0</v>
      </c>
      <c r="C1259" s="5" t="s">
        <v>11698</v>
      </c>
      <c r="D1259" s="5" t="s">
        <v>11699</v>
      </c>
      <c r="E1259" s="9" t="s">
        <v>13933</v>
      </c>
    </row>
    <row r="1260">
      <c r="A1260" s="7">
        <v>3.6</v>
      </c>
      <c r="B1260" s="7">
        <v>328.0</v>
      </c>
      <c r="C1260" s="5" t="s">
        <v>11708</v>
      </c>
      <c r="D1260" s="5" t="s">
        <v>11709</v>
      </c>
      <c r="E1260" s="9" t="s">
        <v>13934</v>
      </c>
    </row>
    <row r="1261">
      <c r="A1261" s="7">
        <v>3.9</v>
      </c>
      <c r="B1261" s="7">
        <v>942.0</v>
      </c>
      <c r="C1261" s="5" t="s">
        <v>11719</v>
      </c>
      <c r="D1261" s="5" t="s">
        <v>11720</v>
      </c>
      <c r="E1261" s="9" t="s">
        <v>13934</v>
      </c>
    </row>
    <row r="1262">
      <c r="A1262" s="7">
        <v>3.9</v>
      </c>
      <c r="B1262" s="8">
        <v>3815.0</v>
      </c>
      <c r="C1262" s="5" t="s">
        <v>11731</v>
      </c>
      <c r="D1262" s="5" t="s">
        <v>11732</v>
      </c>
      <c r="E1262" s="9" t="s">
        <v>13934</v>
      </c>
    </row>
    <row r="1263">
      <c r="A1263" s="7">
        <v>3.8</v>
      </c>
      <c r="B1263" s="8">
        <v>7988.0</v>
      </c>
      <c r="C1263" s="5" t="s">
        <v>11742</v>
      </c>
      <c r="D1263" s="5" t="s">
        <v>11743</v>
      </c>
      <c r="E1263" s="9" t="s">
        <v>13934</v>
      </c>
    </row>
    <row r="1264">
      <c r="A1264" s="7">
        <v>4.1</v>
      </c>
      <c r="B1264" s="7">
        <v>925.0</v>
      </c>
      <c r="C1264" s="5" t="s">
        <v>11752</v>
      </c>
      <c r="D1264" s="5" t="s">
        <v>11753</v>
      </c>
      <c r="E1264" s="9" t="s">
        <v>13933</v>
      </c>
    </row>
    <row r="1265">
      <c r="A1265" s="7">
        <v>4.1</v>
      </c>
      <c r="B1265" s="8">
        <v>4370.0</v>
      </c>
      <c r="C1265" s="5" t="s">
        <v>11765</v>
      </c>
      <c r="D1265" s="5" t="s">
        <v>11766</v>
      </c>
      <c r="E1265" s="9" t="s">
        <v>13933</v>
      </c>
    </row>
    <row r="1266">
      <c r="A1266" s="7">
        <v>4.1</v>
      </c>
      <c r="B1266" s="8">
        <v>7619.0</v>
      </c>
      <c r="C1266" s="5" t="s">
        <v>11776</v>
      </c>
      <c r="D1266" s="5" t="s">
        <v>11777</v>
      </c>
      <c r="E1266" s="9" t="s">
        <v>13933</v>
      </c>
    </row>
    <row r="1267">
      <c r="A1267" s="7">
        <v>3.8</v>
      </c>
      <c r="B1267" s="8">
        <v>2593.0</v>
      </c>
      <c r="C1267" s="5" t="s">
        <v>11786</v>
      </c>
      <c r="D1267" s="5" t="s">
        <v>11787</v>
      </c>
      <c r="E1267" s="9" t="s">
        <v>13934</v>
      </c>
    </row>
    <row r="1268">
      <c r="A1268" s="7">
        <v>4.3</v>
      </c>
      <c r="B1268" s="7">
        <v>356.0</v>
      </c>
      <c r="C1268" s="5" t="s">
        <v>11798</v>
      </c>
      <c r="D1268" s="5" t="s">
        <v>11799</v>
      </c>
      <c r="E1268" s="9" t="s">
        <v>13933</v>
      </c>
    </row>
    <row r="1269">
      <c r="A1269" s="7">
        <v>4.5</v>
      </c>
      <c r="B1269" s="7">
        <v>63.0</v>
      </c>
      <c r="C1269" s="5" t="s">
        <v>11808</v>
      </c>
      <c r="D1269" s="5" t="s">
        <v>11809</v>
      </c>
      <c r="E1269" s="9" t="s">
        <v>13933</v>
      </c>
    </row>
    <row r="1270">
      <c r="A1270" s="7">
        <v>4.2</v>
      </c>
      <c r="B1270" s="8">
        <v>4740.0</v>
      </c>
      <c r="C1270" s="5" t="s">
        <v>11819</v>
      </c>
      <c r="D1270" s="5" t="s">
        <v>11820</v>
      </c>
      <c r="E1270" s="9" t="s">
        <v>13933</v>
      </c>
    </row>
    <row r="1271">
      <c r="A1271" s="7">
        <v>3.9</v>
      </c>
      <c r="B1271" s="7">
        <v>296.0</v>
      </c>
      <c r="C1271" s="5" t="s">
        <v>11829</v>
      </c>
      <c r="D1271" s="5" t="s">
        <v>11830</v>
      </c>
      <c r="E1271" s="9" t="s">
        <v>13934</v>
      </c>
    </row>
    <row r="1272">
      <c r="A1272" s="7">
        <v>3.5</v>
      </c>
      <c r="B1272" s="7">
        <v>185.0</v>
      </c>
      <c r="C1272" s="5" t="s">
        <v>11840</v>
      </c>
      <c r="D1272" s="5" t="s">
        <v>11841</v>
      </c>
      <c r="E1272" s="9" t="s">
        <v>13934</v>
      </c>
    </row>
    <row r="1273">
      <c r="A1273" s="7">
        <v>4.3</v>
      </c>
      <c r="B1273" s="8">
        <v>1954.0</v>
      </c>
      <c r="C1273" s="5" t="s">
        <v>11851</v>
      </c>
      <c r="D1273" s="5" t="s">
        <v>11852</v>
      </c>
      <c r="E1273" s="9" t="s">
        <v>13933</v>
      </c>
    </row>
    <row r="1274">
      <c r="A1274" s="7">
        <v>3.9</v>
      </c>
      <c r="B1274" s="7">
        <v>959.0</v>
      </c>
      <c r="C1274" s="5" t="s">
        <v>11862</v>
      </c>
      <c r="D1274" s="5" t="s">
        <v>11863</v>
      </c>
      <c r="E1274" s="9" t="s">
        <v>13934</v>
      </c>
    </row>
    <row r="1275">
      <c r="A1275" s="7">
        <v>3.9</v>
      </c>
      <c r="B1275" s="8">
        <v>1015.0</v>
      </c>
      <c r="C1275" s="5" t="s">
        <v>11872</v>
      </c>
      <c r="D1275" s="5" t="s">
        <v>11873</v>
      </c>
      <c r="E1275" s="9" t="s">
        <v>13934</v>
      </c>
    </row>
    <row r="1276">
      <c r="A1276" s="7">
        <v>4.0</v>
      </c>
      <c r="B1276" s="8">
        <v>3973.0</v>
      </c>
      <c r="C1276" s="5" t="s">
        <v>11885</v>
      </c>
      <c r="D1276" s="5" t="s">
        <v>11886</v>
      </c>
      <c r="E1276" s="9" t="s">
        <v>13933</v>
      </c>
    </row>
    <row r="1277">
      <c r="A1277" s="7">
        <v>4.7</v>
      </c>
      <c r="B1277" s="8">
        <v>2300.0</v>
      </c>
      <c r="C1277" s="5" t="s">
        <v>11895</v>
      </c>
      <c r="D1277" s="5" t="s">
        <v>11896</v>
      </c>
      <c r="E1277" s="9" t="s">
        <v>13933</v>
      </c>
    </row>
    <row r="1278">
      <c r="A1278" s="7">
        <v>4.1</v>
      </c>
      <c r="B1278" s="7">
        <v>203.0</v>
      </c>
      <c r="C1278" s="5" t="s">
        <v>11906</v>
      </c>
      <c r="D1278" s="5" t="s">
        <v>11907</v>
      </c>
      <c r="E1278" s="9" t="s">
        <v>13933</v>
      </c>
    </row>
    <row r="1279">
      <c r="A1279" s="7">
        <v>3.8</v>
      </c>
      <c r="B1279" s="7">
        <v>441.0</v>
      </c>
      <c r="C1279" s="5" t="s">
        <v>11916</v>
      </c>
      <c r="D1279" s="5" t="s">
        <v>11917</v>
      </c>
      <c r="E1279" s="9" t="s">
        <v>13934</v>
      </c>
    </row>
    <row r="1280">
      <c r="A1280" s="7">
        <v>4.1</v>
      </c>
      <c r="B1280" s="8">
        <v>10308.0</v>
      </c>
      <c r="C1280" s="5" t="s">
        <v>11927</v>
      </c>
      <c r="D1280" s="5" t="s">
        <v>11928</v>
      </c>
      <c r="E1280" s="9" t="s">
        <v>13933</v>
      </c>
    </row>
    <row r="1281">
      <c r="A1281" s="5" t="s">
        <v>11933</v>
      </c>
      <c r="B1281" s="7">
        <v>992.0</v>
      </c>
      <c r="C1281" s="5" t="s">
        <v>11938</v>
      </c>
      <c r="D1281" s="5" t="s">
        <v>11939</v>
      </c>
      <c r="E1281" s="9" t="s">
        <v>13933</v>
      </c>
    </row>
    <row r="1282">
      <c r="A1282" s="7">
        <v>4.1</v>
      </c>
      <c r="B1282" s="8">
        <v>4716.0</v>
      </c>
      <c r="C1282" s="5" t="s">
        <v>11949</v>
      </c>
      <c r="D1282" s="5" t="s">
        <v>11950</v>
      </c>
      <c r="E1282" s="9" t="s">
        <v>13933</v>
      </c>
    </row>
    <row r="1283">
      <c r="A1283" s="7">
        <v>3.9</v>
      </c>
      <c r="B1283" s="7">
        <v>313.0</v>
      </c>
      <c r="C1283" s="5" t="s">
        <v>11960</v>
      </c>
      <c r="D1283" s="5" t="s">
        <v>11961</v>
      </c>
      <c r="E1283" s="9" t="s">
        <v>13934</v>
      </c>
    </row>
    <row r="1284">
      <c r="A1284" s="7">
        <v>3.8</v>
      </c>
      <c r="B1284" s="7">
        <v>166.0</v>
      </c>
      <c r="C1284" s="5" t="s">
        <v>11970</v>
      </c>
      <c r="D1284" s="5" t="s">
        <v>11971</v>
      </c>
      <c r="E1284" s="9" t="s">
        <v>13934</v>
      </c>
    </row>
    <row r="1285">
      <c r="A1285" s="7">
        <v>4.1</v>
      </c>
      <c r="B1285" s="7">
        <v>303.0</v>
      </c>
      <c r="C1285" s="5" t="s">
        <v>11980</v>
      </c>
      <c r="D1285" s="5" t="s">
        <v>11981</v>
      </c>
      <c r="E1285" s="9" t="s">
        <v>13933</v>
      </c>
    </row>
    <row r="1286">
      <c r="A1286" s="7">
        <v>4.3</v>
      </c>
      <c r="B1286" s="7">
        <v>562.0</v>
      </c>
      <c r="C1286" s="5" t="s">
        <v>11992</v>
      </c>
      <c r="D1286" s="5" t="s">
        <v>11993</v>
      </c>
      <c r="E1286" s="9" t="s">
        <v>13933</v>
      </c>
    </row>
    <row r="1287">
      <c r="A1287" s="7">
        <v>3.9</v>
      </c>
      <c r="B1287" s="8">
        <v>8095.0</v>
      </c>
      <c r="C1287" s="5" t="s">
        <v>12004</v>
      </c>
      <c r="D1287" s="5" t="s">
        <v>12005</v>
      </c>
      <c r="E1287" s="9" t="s">
        <v>13934</v>
      </c>
    </row>
    <row r="1288">
      <c r="A1288" s="7">
        <v>2.8</v>
      </c>
      <c r="B1288" s="7">
        <v>109.0</v>
      </c>
      <c r="C1288" s="5" t="s">
        <v>12014</v>
      </c>
      <c r="D1288" s="5" t="s">
        <v>12015</v>
      </c>
      <c r="E1288" s="9" t="s">
        <v>13935</v>
      </c>
    </row>
    <row r="1289">
      <c r="A1289" s="7">
        <v>4.0</v>
      </c>
      <c r="B1289" s="8">
        <v>15382.0</v>
      </c>
      <c r="C1289" s="5" t="s">
        <v>12026</v>
      </c>
      <c r="D1289" s="5" t="s">
        <v>12027</v>
      </c>
      <c r="E1289" s="9" t="s">
        <v>13933</v>
      </c>
    </row>
    <row r="1290">
      <c r="A1290" s="7">
        <v>4.5</v>
      </c>
      <c r="B1290" s="8">
        <v>5137.0</v>
      </c>
      <c r="C1290" s="5" t="s">
        <v>12038</v>
      </c>
      <c r="D1290" s="5" t="s">
        <v>12039</v>
      </c>
      <c r="E1290" s="9" t="s">
        <v>13933</v>
      </c>
    </row>
    <row r="1291">
      <c r="A1291" s="7">
        <v>4.6</v>
      </c>
      <c r="B1291" s="7">
        <v>124.0</v>
      </c>
      <c r="C1291" s="5" t="s">
        <v>12048</v>
      </c>
      <c r="D1291" s="5" t="s">
        <v>12049</v>
      </c>
      <c r="E1291" s="9" t="s">
        <v>13933</v>
      </c>
    </row>
    <row r="1292">
      <c r="A1292" s="7">
        <v>4.1</v>
      </c>
      <c r="B1292" s="7">
        <v>618.0</v>
      </c>
      <c r="C1292" s="5" t="s">
        <v>12059</v>
      </c>
      <c r="D1292" s="5" t="s">
        <v>12060</v>
      </c>
      <c r="E1292" s="9" t="s">
        <v>13933</v>
      </c>
    </row>
    <row r="1293">
      <c r="A1293" s="7">
        <v>4.1</v>
      </c>
      <c r="B1293" s="7">
        <v>63.0</v>
      </c>
      <c r="C1293" s="5" t="s">
        <v>12071</v>
      </c>
      <c r="D1293" s="5" t="s">
        <v>12072</v>
      </c>
      <c r="E1293" s="9" t="s">
        <v>13933</v>
      </c>
    </row>
    <row r="1294">
      <c r="A1294" s="7">
        <v>3.4</v>
      </c>
      <c r="B1294" s="7">
        <v>15.0</v>
      </c>
      <c r="C1294" s="5" t="s">
        <v>12081</v>
      </c>
      <c r="D1294" s="5" t="s">
        <v>12082</v>
      </c>
      <c r="E1294" s="9" t="s">
        <v>13934</v>
      </c>
    </row>
    <row r="1295">
      <c r="A1295" s="7">
        <v>4.6</v>
      </c>
      <c r="B1295" s="7">
        <v>9.0</v>
      </c>
      <c r="C1295" s="5" t="s">
        <v>12092</v>
      </c>
      <c r="D1295" s="5" t="s">
        <v>12093</v>
      </c>
      <c r="E1295" s="9" t="s">
        <v>13933</v>
      </c>
    </row>
    <row r="1296">
      <c r="A1296" s="7">
        <v>4.2</v>
      </c>
      <c r="B1296" s="8">
        <v>7274.0</v>
      </c>
      <c r="C1296" s="5" t="s">
        <v>12104</v>
      </c>
      <c r="D1296" s="5" t="s">
        <v>12105</v>
      </c>
      <c r="E1296" s="9" t="s">
        <v>13933</v>
      </c>
    </row>
    <row r="1297">
      <c r="A1297" s="7">
        <v>3.9</v>
      </c>
      <c r="B1297" s="8">
        <v>5911.0</v>
      </c>
      <c r="C1297" s="5" t="s">
        <v>12114</v>
      </c>
      <c r="D1297" s="5" t="s">
        <v>12115</v>
      </c>
      <c r="E1297" s="9" t="s">
        <v>13934</v>
      </c>
    </row>
    <row r="1298">
      <c r="A1298" s="7">
        <v>4.2</v>
      </c>
      <c r="B1298" s="7">
        <v>170.0</v>
      </c>
      <c r="C1298" s="5" t="s">
        <v>12124</v>
      </c>
      <c r="D1298" s="5" t="s">
        <v>12125</v>
      </c>
      <c r="E1298" s="9" t="s">
        <v>13933</v>
      </c>
    </row>
    <row r="1299">
      <c r="A1299" s="7">
        <v>4.2</v>
      </c>
      <c r="B1299" s="8">
        <v>3065.0</v>
      </c>
      <c r="C1299" s="5" t="s">
        <v>12136</v>
      </c>
      <c r="D1299" s="5" t="s">
        <v>12137</v>
      </c>
      <c r="E1299" s="9" t="s">
        <v>13933</v>
      </c>
    </row>
    <row r="1300">
      <c r="A1300" s="7">
        <v>4.1</v>
      </c>
      <c r="B1300" s="8">
        <v>1021.0</v>
      </c>
      <c r="C1300" s="5" t="s">
        <v>12146</v>
      </c>
      <c r="D1300" s="5" t="s">
        <v>12147</v>
      </c>
      <c r="E1300" s="9" t="s">
        <v>13933</v>
      </c>
    </row>
    <row r="1301">
      <c r="A1301" s="7">
        <v>4.8</v>
      </c>
      <c r="B1301" s="8">
        <v>3964.0</v>
      </c>
      <c r="C1301" s="5" t="s">
        <v>12157</v>
      </c>
      <c r="D1301" s="5" t="s">
        <v>12158</v>
      </c>
      <c r="E1301" s="9" t="s">
        <v>13933</v>
      </c>
    </row>
    <row r="1302">
      <c r="A1302" s="7">
        <v>4.4</v>
      </c>
      <c r="B1302" s="8">
        <v>8948.0</v>
      </c>
      <c r="C1302" s="5" t="s">
        <v>12168</v>
      </c>
      <c r="D1302" s="5" t="s">
        <v>12169</v>
      </c>
      <c r="E1302" s="9" t="s">
        <v>13933</v>
      </c>
    </row>
    <row r="1303">
      <c r="A1303" s="7">
        <v>4.3</v>
      </c>
      <c r="B1303" s="7">
        <v>97.0</v>
      </c>
      <c r="C1303" s="5" t="s">
        <v>12179</v>
      </c>
      <c r="D1303" s="5" t="s">
        <v>12180</v>
      </c>
      <c r="E1303" s="9" t="s">
        <v>13933</v>
      </c>
    </row>
    <row r="1304">
      <c r="A1304" s="7">
        <v>4.3</v>
      </c>
      <c r="B1304" s="8">
        <v>7223.0</v>
      </c>
      <c r="C1304" s="5" t="s">
        <v>12190</v>
      </c>
      <c r="D1304" s="5" t="s">
        <v>12191</v>
      </c>
      <c r="E1304" s="9" t="s">
        <v>13933</v>
      </c>
    </row>
    <row r="1305">
      <c r="A1305" s="7">
        <v>4.0</v>
      </c>
      <c r="B1305" s="7">
        <v>330.0</v>
      </c>
      <c r="C1305" s="5" t="s">
        <v>12200</v>
      </c>
      <c r="D1305" s="5" t="s">
        <v>12201</v>
      </c>
      <c r="E1305" s="9" t="s">
        <v>13933</v>
      </c>
    </row>
    <row r="1306">
      <c r="A1306" s="7">
        <v>4.3</v>
      </c>
      <c r="B1306" s="8">
        <v>4570.0</v>
      </c>
      <c r="C1306" s="5" t="s">
        <v>12212</v>
      </c>
      <c r="D1306" s="5" t="s">
        <v>12213</v>
      </c>
      <c r="E1306" s="9" t="s">
        <v>13933</v>
      </c>
    </row>
    <row r="1307">
      <c r="A1307" s="7">
        <v>4.0</v>
      </c>
      <c r="B1307" s="8">
        <v>4867.0</v>
      </c>
      <c r="C1307" s="5" t="s">
        <v>12222</v>
      </c>
      <c r="D1307" s="5" t="s">
        <v>12223</v>
      </c>
      <c r="E1307" s="9" t="s">
        <v>13933</v>
      </c>
    </row>
    <row r="1308">
      <c r="A1308" s="7">
        <v>4.4</v>
      </c>
      <c r="B1308" s="8">
        <v>5298.0</v>
      </c>
      <c r="C1308" s="5" t="s">
        <v>12234</v>
      </c>
      <c r="D1308" s="5" t="s">
        <v>12235</v>
      </c>
      <c r="E1308" s="9" t="s">
        <v>13933</v>
      </c>
    </row>
    <row r="1309">
      <c r="A1309" s="7">
        <v>4.1</v>
      </c>
      <c r="B1309" s="8">
        <v>7786.0</v>
      </c>
      <c r="C1309" s="5" t="s">
        <v>12244</v>
      </c>
      <c r="D1309" s="5" t="s">
        <v>12245</v>
      </c>
      <c r="E1309" s="9" t="s">
        <v>13933</v>
      </c>
    </row>
    <row r="1310">
      <c r="A1310" s="7">
        <v>3.6</v>
      </c>
      <c r="B1310" s="7">
        <v>37.0</v>
      </c>
      <c r="C1310" s="5" t="s">
        <v>12255</v>
      </c>
      <c r="D1310" s="5" t="s">
        <v>12256</v>
      </c>
      <c r="E1310" s="9" t="s">
        <v>13934</v>
      </c>
    </row>
    <row r="1311">
      <c r="A1311" s="7">
        <v>2.0</v>
      </c>
      <c r="B1311" s="7">
        <v>2.0</v>
      </c>
      <c r="C1311" s="5" t="s">
        <v>12265</v>
      </c>
      <c r="D1311" s="5" t="s">
        <v>12266</v>
      </c>
      <c r="E1311" s="9" t="s">
        <v>13935</v>
      </c>
    </row>
    <row r="1312">
      <c r="A1312" s="7">
        <v>4.0</v>
      </c>
      <c r="B1312" s="8">
        <v>5206.0</v>
      </c>
      <c r="C1312" s="5" t="s">
        <v>12277</v>
      </c>
      <c r="D1312" s="5" t="s">
        <v>12278</v>
      </c>
      <c r="E1312" s="9" t="s">
        <v>13933</v>
      </c>
    </row>
    <row r="1313">
      <c r="A1313" s="7">
        <v>3.7</v>
      </c>
      <c r="B1313" s="7">
        <v>638.0</v>
      </c>
      <c r="C1313" s="5" t="s">
        <v>12286</v>
      </c>
      <c r="D1313" s="5" t="s">
        <v>12287</v>
      </c>
      <c r="E1313" s="9" t="s">
        <v>13934</v>
      </c>
    </row>
    <row r="1314">
      <c r="A1314" s="7">
        <v>3.8</v>
      </c>
      <c r="B1314" s="7">
        <v>397.0</v>
      </c>
      <c r="C1314" s="5" t="s">
        <v>12296</v>
      </c>
      <c r="D1314" s="5" t="s">
        <v>12297</v>
      </c>
      <c r="E1314" s="9" t="s">
        <v>13934</v>
      </c>
    </row>
    <row r="1315">
      <c r="A1315" s="7">
        <v>3.9</v>
      </c>
      <c r="B1315" s="7">
        <v>326.0</v>
      </c>
      <c r="C1315" s="5" t="s">
        <v>12307</v>
      </c>
      <c r="D1315" s="5" t="s">
        <v>12308</v>
      </c>
      <c r="E1315" s="9" t="s">
        <v>13934</v>
      </c>
    </row>
    <row r="1316">
      <c r="A1316" s="7">
        <v>3.1</v>
      </c>
      <c r="B1316" s="8">
        <v>3527.0</v>
      </c>
      <c r="C1316" s="5" t="s">
        <v>12317</v>
      </c>
      <c r="D1316" s="5" t="s">
        <v>12318</v>
      </c>
      <c r="E1316" s="9" t="s">
        <v>13934</v>
      </c>
    </row>
    <row r="1317">
      <c r="A1317" s="7">
        <v>3.0</v>
      </c>
      <c r="B1317" s="7">
        <v>617.0</v>
      </c>
      <c r="C1317" s="5" t="s">
        <v>12327</v>
      </c>
      <c r="D1317" s="5" t="s">
        <v>12328</v>
      </c>
      <c r="E1317" s="9" t="s">
        <v>13934</v>
      </c>
    </row>
    <row r="1318">
      <c r="A1318" s="7">
        <v>4.0</v>
      </c>
      <c r="B1318" s="7">
        <v>314.0</v>
      </c>
      <c r="C1318" s="5" t="s">
        <v>12337</v>
      </c>
      <c r="D1318" s="5" t="s">
        <v>12338</v>
      </c>
      <c r="E1318" s="9" t="s">
        <v>13933</v>
      </c>
    </row>
    <row r="1319">
      <c r="A1319" s="7">
        <v>4.4</v>
      </c>
      <c r="B1319" s="7">
        <v>535.0</v>
      </c>
      <c r="C1319" s="5" t="s">
        <v>12348</v>
      </c>
      <c r="D1319" s="5" t="s">
        <v>12349</v>
      </c>
      <c r="E1319" s="9" t="s">
        <v>13933</v>
      </c>
    </row>
    <row r="1320">
      <c r="A1320" s="7">
        <v>4.1</v>
      </c>
      <c r="B1320" s="8">
        <v>17325.0</v>
      </c>
      <c r="C1320" s="5" t="s">
        <v>12360</v>
      </c>
      <c r="D1320" s="5" t="s">
        <v>12361</v>
      </c>
      <c r="E1320" s="9" t="s">
        <v>13933</v>
      </c>
    </row>
    <row r="1321">
      <c r="A1321" s="7">
        <v>3.6</v>
      </c>
      <c r="B1321" s="7">
        <v>91.0</v>
      </c>
      <c r="C1321" s="5" t="s">
        <v>12371</v>
      </c>
      <c r="D1321" s="5" t="s">
        <v>12372</v>
      </c>
      <c r="E1321" s="9" t="s">
        <v>13934</v>
      </c>
    </row>
    <row r="1322">
      <c r="A1322" s="7">
        <v>4.4</v>
      </c>
      <c r="B1322" s="7">
        <v>227.0</v>
      </c>
      <c r="C1322" s="5" t="s">
        <v>12382</v>
      </c>
      <c r="D1322" s="5" t="s">
        <v>12383</v>
      </c>
      <c r="E1322" s="9" t="s">
        <v>13933</v>
      </c>
    </row>
    <row r="1323">
      <c r="A1323" s="7">
        <v>4.2</v>
      </c>
      <c r="B1323" s="8">
        <v>11957.0</v>
      </c>
      <c r="C1323" s="5" t="s">
        <v>12394</v>
      </c>
      <c r="D1323" s="5" t="s">
        <v>12395</v>
      </c>
      <c r="E1323" s="9" t="s">
        <v>13933</v>
      </c>
    </row>
    <row r="1324">
      <c r="A1324" s="7">
        <v>4.3</v>
      </c>
      <c r="B1324" s="8">
        <v>7140.0</v>
      </c>
      <c r="C1324" s="5" t="s">
        <v>12405</v>
      </c>
      <c r="D1324" s="5" t="s">
        <v>12406</v>
      </c>
      <c r="E1324" s="9" t="s">
        <v>13933</v>
      </c>
    </row>
    <row r="1325">
      <c r="A1325" s="7">
        <v>3.8</v>
      </c>
      <c r="B1325" s="7">
        <v>687.0</v>
      </c>
      <c r="C1325" s="5" t="s">
        <v>12415</v>
      </c>
      <c r="D1325" s="5" t="s">
        <v>12416</v>
      </c>
      <c r="E1325" s="9" t="s">
        <v>13934</v>
      </c>
    </row>
    <row r="1326">
      <c r="A1326" s="7">
        <v>4.1</v>
      </c>
      <c r="B1326" s="8">
        <v>1045.0</v>
      </c>
      <c r="C1326" s="5" t="s">
        <v>12427</v>
      </c>
      <c r="D1326" s="5" t="s">
        <v>12428</v>
      </c>
      <c r="E1326" s="9" t="s">
        <v>13933</v>
      </c>
    </row>
    <row r="1327">
      <c r="A1327" s="7">
        <v>4.0</v>
      </c>
      <c r="B1327" s="8">
        <v>11206.0</v>
      </c>
      <c r="C1327" s="5" t="s">
        <v>12438</v>
      </c>
      <c r="D1327" s="5" t="s">
        <v>12439</v>
      </c>
      <c r="E1327" s="9" t="s">
        <v>13933</v>
      </c>
    </row>
    <row r="1328">
      <c r="A1328" s="7">
        <v>4.2</v>
      </c>
      <c r="B1328" s="7">
        <v>561.0</v>
      </c>
      <c r="C1328" s="5" t="s">
        <v>12449</v>
      </c>
      <c r="D1328" s="5" t="s">
        <v>12450</v>
      </c>
      <c r="E1328" s="9" t="s">
        <v>13933</v>
      </c>
    </row>
    <row r="1329">
      <c r="A1329" s="7">
        <v>3.6</v>
      </c>
      <c r="B1329" s="8">
        <v>1988.0</v>
      </c>
      <c r="C1329" s="5" t="s">
        <v>12459</v>
      </c>
      <c r="D1329" s="5" t="s">
        <v>12460</v>
      </c>
      <c r="E1329" s="9" t="s">
        <v>13934</v>
      </c>
    </row>
    <row r="1330">
      <c r="A1330" s="7">
        <v>4.2</v>
      </c>
      <c r="B1330" s="8">
        <v>3740.0</v>
      </c>
      <c r="C1330" s="5" t="s">
        <v>12470</v>
      </c>
      <c r="D1330" s="5" t="s">
        <v>12471</v>
      </c>
      <c r="E1330" s="9" t="s">
        <v>13933</v>
      </c>
    </row>
    <row r="1331">
      <c r="A1331" s="7">
        <v>4.1</v>
      </c>
      <c r="B1331" s="8">
        <v>4401.0</v>
      </c>
      <c r="C1331" s="5" t="s">
        <v>12480</v>
      </c>
      <c r="D1331" s="5" t="s">
        <v>12481</v>
      </c>
      <c r="E1331" s="9" t="s">
        <v>13933</v>
      </c>
    </row>
    <row r="1332">
      <c r="A1332" s="7">
        <v>4.2</v>
      </c>
      <c r="B1332" s="7">
        <v>611.0</v>
      </c>
      <c r="C1332" s="5" t="s">
        <v>12492</v>
      </c>
      <c r="D1332" s="5" t="s">
        <v>12493</v>
      </c>
      <c r="E1332" s="9" t="s">
        <v>13933</v>
      </c>
    </row>
    <row r="1333">
      <c r="A1333" s="7">
        <v>3.9</v>
      </c>
      <c r="B1333" s="8">
        <v>2162.0</v>
      </c>
      <c r="C1333" s="5" t="s">
        <v>12503</v>
      </c>
      <c r="D1333" s="5" t="s">
        <v>12504</v>
      </c>
      <c r="E1333" s="9" t="s">
        <v>13934</v>
      </c>
    </row>
    <row r="1334">
      <c r="A1334" s="7">
        <v>4.0</v>
      </c>
      <c r="B1334" s="7">
        <v>97.0</v>
      </c>
      <c r="C1334" s="5" t="s">
        <v>12513</v>
      </c>
      <c r="D1334" s="5" t="s">
        <v>12514</v>
      </c>
      <c r="E1334" s="9" t="s">
        <v>13933</v>
      </c>
    </row>
    <row r="1335">
      <c r="A1335" s="7">
        <v>4.2</v>
      </c>
      <c r="B1335" s="8">
        <v>6055.0</v>
      </c>
      <c r="C1335" s="5" t="s">
        <v>12524</v>
      </c>
      <c r="D1335" s="5" t="s">
        <v>12525</v>
      </c>
      <c r="E1335" s="9" t="s">
        <v>13933</v>
      </c>
    </row>
    <row r="1336">
      <c r="A1336" s="7">
        <v>4.2</v>
      </c>
      <c r="B1336" s="7">
        <v>386.0</v>
      </c>
      <c r="C1336" s="5" t="s">
        <v>12534</v>
      </c>
      <c r="D1336" s="5" t="s">
        <v>12535</v>
      </c>
      <c r="E1336" s="9" t="s">
        <v>13933</v>
      </c>
    </row>
    <row r="1337">
      <c r="A1337" s="7">
        <v>4.1</v>
      </c>
      <c r="B1337" s="7">
        <v>557.0</v>
      </c>
      <c r="C1337" s="5" t="s">
        <v>12546</v>
      </c>
      <c r="D1337" s="5" t="s">
        <v>12547</v>
      </c>
      <c r="E1337" s="9" t="s">
        <v>13933</v>
      </c>
    </row>
    <row r="1338">
      <c r="A1338" s="7">
        <v>4.4</v>
      </c>
      <c r="B1338" s="8">
        <v>2288.0</v>
      </c>
      <c r="C1338" s="5" t="s">
        <v>12558</v>
      </c>
      <c r="D1338" s="5" t="s">
        <v>12559</v>
      </c>
      <c r="E1338" s="9" t="s">
        <v>13933</v>
      </c>
    </row>
    <row r="1339">
      <c r="A1339" s="7">
        <v>4.1</v>
      </c>
      <c r="B1339" s="8">
        <v>1106.0</v>
      </c>
      <c r="C1339" s="5" t="s">
        <v>12568</v>
      </c>
      <c r="D1339" s="5" t="s">
        <v>12569</v>
      </c>
      <c r="E1339" s="9" t="s">
        <v>13933</v>
      </c>
    </row>
    <row r="1340">
      <c r="A1340" s="7">
        <v>4.2</v>
      </c>
      <c r="B1340" s="8">
        <v>11935.0</v>
      </c>
      <c r="C1340" s="5" t="s">
        <v>12578</v>
      </c>
      <c r="D1340" s="5" t="s">
        <v>12579</v>
      </c>
      <c r="E1340" s="9" t="s">
        <v>13933</v>
      </c>
    </row>
    <row r="1341">
      <c r="A1341" s="7">
        <v>4.1</v>
      </c>
      <c r="B1341" s="8">
        <v>5059.0</v>
      </c>
      <c r="C1341" s="5" t="s">
        <v>12588</v>
      </c>
      <c r="D1341" s="5" t="s">
        <v>12589</v>
      </c>
      <c r="E1341" s="9" t="s">
        <v>13933</v>
      </c>
    </row>
    <row r="1342">
      <c r="A1342" s="7">
        <v>3.9</v>
      </c>
      <c r="B1342" s="7">
        <v>157.0</v>
      </c>
      <c r="C1342" s="5" t="s">
        <v>12599</v>
      </c>
      <c r="D1342" s="5" t="s">
        <v>12600</v>
      </c>
      <c r="E1342" s="9" t="s">
        <v>13934</v>
      </c>
    </row>
    <row r="1343">
      <c r="A1343" s="7">
        <v>3.9</v>
      </c>
      <c r="B1343" s="8">
        <v>3584.0</v>
      </c>
      <c r="C1343" s="5" t="s">
        <v>12611</v>
      </c>
      <c r="D1343" s="5" t="s">
        <v>12612</v>
      </c>
      <c r="E1343" s="9" t="s">
        <v>13934</v>
      </c>
    </row>
    <row r="1344">
      <c r="A1344" s="7">
        <v>4.2</v>
      </c>
      <c r="B1344" s="8">
        <v>1899.0</v>
      </c>
      <c r="C1344" s="5" t="s">
        <v>12621</v>
      </c>
      <c r="D1344" s="5" t="s">
        <v>12622</v>
      </c>
      <c r="E1344" s="9" t="s">
        <v>13933</v>
      </c>
    </row>
    <row r="1345">
      <c r="A1345" s="7">
        <v>4.2</v>
      </c>
      <c r="B1345" s="8">
        <v>15252.0</v>
      </c>
      <c r="C1345" s="5" t="s">
        <v>12632</v>
      </c>
      <c r="D1345" s="5" t="s">
        <v>12633</v>
      </c>
      <c r="E1345" s="9" t="s">
        <v>13933</v>
      </c>
    </row>
    <row r="1346">
      <c r="A1346" s="7">
        <v>3.7</v>
      </c>
      <c r="B1346" s="7">
        <v>4.0</v>
      </c>
      <c r="C1346" s="5" t="s">
        <v>12643</v>
      </c>
      <c r="D1346" s="5" t="s">
        <v>12644</v>
      </c>
      <c r="E1346" s="9" t="s">
        <v>13934</v>
      </c>
    </row>
    <row r="1347">
      <c r="A1347" s="7">
        <v>3.7</v>
      </c>
      <c r="B1347" s="8">
        <v>1662.0</v>
      </c>
      <c r="C1347" s="5" t="s">
        <v>12655</v>
      </c>
      <c r="D1347" s="5" t="s">
        <v>12656</v>
      </c>
      <c r="E1347" s="9" t="s">
        <v>13934</v>
      </c>
    </row>
    <row r="1348">
      <c r="A1348" s="7">
        <v>3.4</v>
      </c>
      <c r="B1348" s="7">
        <v>422.0</v>
      </c>
      <c r="C1348" s="5" t="s">
        <v>12666</v>
      </c>
      <c r="D1348" s="5" t="s">
        <v>12667</v>
      </c>
      <c r="E1348" s="9" t="s">
        <v>13934</v>
      </c>
    </row>
    <row r="1349">
      <c r="A1349" s="7">
        <v>4.2</v>
      </c>
      <c r="B1349" s="7">
        <v>79.0</v>
      </c>
      <c r="C1349" s="5" t="s">
        <v>12677</v>
      </c>
      <c r="D1349" s="5" t="s">
        <v>12678</v>
      </c>
      <c r="E1349" s="9" t="s">
        <v>13933</v>
      </c>
    </row>
    <row r="1350">
      <c r="A1350" s="7">
        <v>4.0</v>
      </c>
      <c r="B1350" s="8">
        <v>5160.0</v>
      </c>
      <c r="C1350" s="5" t="s">
        <v>12688</v>
      </c>
      <c r="D1350" s="5" t="s">
        <v>12689</v>
      </c>
      <c r="E1350" s="9" t="s">
        <v>13933</v>
      </c>
    </row>
    <row r="1351">
      <c r="A1351" s="7">
        <v>4.1</v>
      </c>
      <c r="B1351" s="8">
        <v>2311.0</v>
      </c>
      <c r="C1351" s="5" t="s">
        <v>12699</v>
      </c>
      <c r="D1351" s="5" t="s">
        <v>12700</v>
      </c>
      <c r="E1351" s="9" t="s">
        <v>13933</v>
      </c>
    </row>
    <row r="1352">
      <c r="A1352" s="7">
        <v>3.9</v>
      </c>
      <c r="B1352" s="7">
        <v>588.0</v>
      </c>
      <c r="C1352" s="5" t="s">
        <v>12710</v>
      </c>
      <c r="D1352" s="5" t="s">
        <v>12711</v>
      </c>
      <c r="E1352" s="9" t="s">
        <v>13934</v>
      </c>
    </row>
    <row r="1353">
      <c r="A1353" s="7">
        <v>4.0</v>
      </c>
      <c r="B1353" s="8">
        <v>3271.0</v>
      </c>
      <c r="C1353" s="5" t="s">
        <v>12721</v>
      </c>
      <c r="D1353" s="5" t="s">
        <v>12722</v>
      </c>
      <c r="E1353" s="9" t="s">
        <v>13933</v>
      </c>
    </row>
    <row r="1354">
      <c r="A1354" s="7">
        <v>3.9</v>
      </c>
      <c r="B1354" s="8">
        <v>11004.0</v>
      </c>
      <c r="C1354" s="5" t="s">
        <v>12733</v>
      </c>
      <c r="D1354" s="5" t="s">
        <v>12734</v>
      </c>
      <c r="E1354" s="9" t="s">
        <v>13934</v>
      </c>
    </row>
    <row r="1355">
      <c r="A1355" s="7">
        <v>4.2</v>
      </c>
      <c r="B1355" s="8">
        <v>3195.0</v>
      </c>
      <c r="C1355" s="5" t="s">
        <v>12745</v>
      </c>
      <c r="D1355" s="5" t="s">
        <v>12746</v>
      </c>
      <c r="E1355" s="9" t="s">
        <v>13933</v>
      </c>
    </row>
    <row r="1356">
      <c r="A1356" s="7">
        <v>4.3</v>
      </c>
      <c r="B1356" s="8">
        <v>3231.0</v>
      </c>
      <c r="C1356" s="5" t="s">
        <v>12758</v>
      </c>
      <c r="D1356" s="5" t="s">
        <v>12759</v>
      </c>
      <c r="E1356" s="9" t="s">
        <v>13933</v>
      </c>
    </row>
    <row r="1357">
      <c r="A1357" s="7">
        <v>4.0</v>
      </c>
      <c r="B1357" s="8">
        <v>3246.0</v>
      </c>
      <c r="C1357" s="5" t="s">
        <v>12768</v>
      </c>
      <c r="D1357" s="5" t="s">
        <v>12769</v>
      </c>
      <c r="E1357" s="9" t="s">
        <v>13933</v>
      </c>
    </row>
    <row r="1358">
      <c r="A1358" s="7">
        <v>2.6</v>
      </c>
      <c r="B1358" s="7">
        <v>24.0</v>
      </c>
      <c r="C1358" s="5" t="s">
        <v>12779</v>
      </c>
      <c r="D1358" s="5" t="s">
        <v>12780</v>
      </c>
      <c r="E1358" s="9" t="s">
        <v>13935</v>
      </c>
    </row>
    <row r="1359">
      <c r="A1359" s="7">
        <v>3.8</v>
      </c>
      <c r="B1359" s="7">
        <v>144.0</v>
      </c>
      <c r="C1359" s="5" t="s">
        <v>12790</v>
      </c>
      <c r="D1359" s="5" t="s">
        <v>12791</v>
      </c>
      <c r="E1359" s="9" t="s">
        <v>13934</v>
      </c>
    </row>
    <row r="1360">
      <c r="A1360" s="7">
        <v>4.5</v>
      </c>
      <c r="B1360" s="8">
        <v>2280.0</v>
      </c>
      <c r="C1360" s="5" t="s">
        <v>12803</v>
      </c>
      <c r="D1360" s="5" t="s">
        <v>12804</v>
      </c>
      <c r="E1360" s="9" t="s">
        <v>13933</v>
      </c>
    </row>
    <row r="1361">
      <c r="A1361" s="7">
        <v>3.5</v>
      </c>
      <c r="B1361" s="7">
        <v>340.0</v>
      </c>
      <c r="C1361" s="5" t="s">
        <v>12813</v>
      </c>
      <c r="D1361" s="5" t="s">
        <v>12814</v>
      </c>
      <c r="E1361" s="9" t="s">
        <v>13934</v>
      </c>
    </row>
    <row r="1362">
      <c r="A1362" s="7">
        <v>3.9</v>
      </c>
      <c r="B1362" s="7">
        <v>144.0</v>
      </c>
      <c r="C1362" s="5" t="s">
        <v>12824</v>
      </c>
      <c r="D1362" s="5" t="s">
        <v>12825</v>
      </c>
      <c r="E1362" s="9" t="s">
        <v>13934</v>
      </c>
    </row>
    <row r="1363">
      <c r="A1363" s="7">
        <v>4.0</v>
      </c>
      <c r="B1363" s="7">
        <v>727.0</v>
      </c>
      <c r="C1363" s="5" t="s">
        <v>12834</v>
      </c>
      <c r="D1363" s="5" t="s">
        <v>12835</v>
      </c>
      <c r="E1363" s="9" t="s">
        <v>13933</v>
      </c>
    </row>
    <row r="1364">
      <c r="A1364" s="7">
        <v>4.0</v>
      </c>
      <c r="B1364" s="7">
        <v>832.0</v>
      </c>
      <c r="C1364" s="5" t="s">
        <v>12845</v>
      </c>
      <c r="D1364" s="5" t="s">
        <v>12846</v>
      </c>
      <c r="E1364" s="9" t="s">
        <v>13933</v>
      </c>
    </row>
    <row r="1365">
      <c r="A1365" s="7">
        <v>3.5</v>
      </c>
      <c r="B1365" s="7">
        <v>57.0</v>
      </c>
      <c r="C1365" s="5" t="s">
        <v>12855</v>
      </c>
      <c r="D1365" s="5" t="s">
        <v>12856</v>
      </c>
      <c r="E1365" s="9" t="s">
        <v>13934</v>
      </c>
    </row>
    <row r="1366">
      <c r="A1366" s="7">
        <v>4.0</v>
      </c>
      <c r="B1366" s="8">
        <v>1644.0</v>
      </c>
      <c r="C1366" s="5" t="s">
        <v>12866</v>
      </c>
      <c r="D1366" s="5" t="s">
        <v>12867</v>
      </c>
      <c r="E1366" s="9" t="s">
        <v>13933</v>
      </c>
    </row>
    <row r="1367">
      <c r="A1367" s="7">
        <v>3.4</v>
      </c>
      <c r="B1367" s="8">
        <v>1066.0</v>
      </c>
      <c r="C1367" s="5" t="s">
        <v>12876</v>
      </c>
      <c r="D1367" s="5" t="s">
        <v>12877</v>
      </c>
      <c r="E1367" s="9" t="s">
        <v>13934</v>
      </c>
    </row>
    <row r="1368">
      <c r="A1368" s="7">
        <v>4.2</v>
      </c>
      <c r="B1368" s="8">
        <v>7968.0</v>
      </c>
      <c r="C1368" s="5" t="s">
        <v>12888</v>
      </c>
      <c r="D1368" s="5" t="s">
        <v>12889</v>
      </c>
      <c r="E1368" s="9" t="s">
        <v>13933</v>
      </c>
    </row>
    <row r="1369">
      <c r="A1369" s="7">
        <v>3.8</v>
      </c>
      <c r="B1369" s="8">
        <v>3195.0</v>
      </c>
      <c r="C1369" s="5" t="s">
        <v>12899</v>
      </c>
      <c r="D1369" s="5" t="s">
        <v>12900</v>
      </c>
      <c r="E1369" s="9" t="s">
        <v>13934</v>
      </c>
    </row>
    <row r="1370">
      <c r="A1370" s="7">
        <v>4.1</v>
      </c>
      <c r="B1370" s="8">
        <v>1456.0</v>
      </c>
      <c r="C1370" s="5" t="s">
        <v>12909</v>
      </c>
      <c r="D1370" s="5" t="s">
        <v>12910</v>
      </c>
      <c r="E1370" s="9" t="s">
        <v>13933</v>
      </c>
    </row>
    <row r="1371">
      <c r="A1371" s="7">
        <v>4.2</v>
      </c>
      <c r="B1371" s="7">
        <v>590.0</v>
      </c>
      <c r="C1371" s="5" t="s">
        <v>12920</v>
      </c>
      <c r="D1371" s="5" t="s">
        <v>12921</v>
      </c>
      <c r="E1371" s="9" t="s">
        <v>13933</v>
      </c>
    </row>
    <row r="1372">
      <c r="A1372" s="7">
        <v>4.3</v>
      </c>
      <c r="B1372" s="8">
        <v>1436.0</v>
      </c>
      <c r="C1372" s="5" t="s">
        <v>12930</v>
      </c>
      <c r="D1372" s="5" t="s">
        <v>12931</v>
      </c>
      <c r="E1372" s="9" t="s">
        <v>13933</v>
      </c>
    </row>
    <row r="1373">
      <c r="A1373" s="7">
        <v>4.2</v>
      </c>
      <c r="B1373" s="8">
        <v>4184.0</v>
      </c>
      <c r="C1373" s="5" t="s">
        <v>12940</v>
      </c>
      <c r="D1373" s="5" t="s">
        <v>12941</v>
      </c>
      <c r="E1373" s="9" t="s">
        <v>13933</v>
      </c>
    </row>
    <row r="1374">
      <c r="A1374" s="7">
        <v>4.1</v>
      </c>
      <c r="B1374" s="7">
        <v>693.0</v>
      </c>
      <c r="C1374" s="5" t="s">
        <v>12950</v>
      </c>
      <c r="D1374" s="5" t="s">
        <v>12951</v>
      </c>
      <c r="E1374" s="9" t="s">
        <v>13933</v>
      </c>
    </row>
    <row r="1375">
      <c r="A1375" s="7">
        <v>3.9</v>
      </c>
      <c r="B1375" s="8">
        <v>1306.0</v>
      </c>
      <c r="C1375" s="5" t="s">
        <v>12960</v>
      </c>
      <c r="D1375" s="5" t="s">
        <v>12961</v>
      </c>
      <c r="E1375" s="9" t="s">
        <v>13934</v>
      </c>
    </row>
    <row r="1376">
      <c r="A1376" s="7">
        <v>3.3</v>
      </c>
      <c r="B1376" s="7">
        <v>8.0</v>
      </c>
      <c r="C1376" s="5" t="s">
        <v>12971</v>
      </c>
      <c r="D1376" s="5" t="s">
        <v>12972</v>
      </c>
      <c r="E1376" s="9" t="s">
        <v>13934</v>
      </c>
    </row>
    <row r="1377">
      <c r="A1377" s="7">
        <v>4.3</v>
      </c>
      <c r="B1377" s="8">
        <v>2326.0</v>
      </c>
      <c r="C1377" s="5" t="s">
        <v>12982</v>
      </c>
      <c r="D1377" s="5" t="s">
        <v>12983</v>
      </c>
      <c r="E1377" s="9" t="s">
        <v>13933</v>
      </c>
    </row>
    <row r="1378">
      <c r="A1378" s="7">
        <v>3.9</v>
      </c>
      <c r="B1378" s="8">
        <v>1004.0</v>
      </c>
      <c r="C1378" s="5" t="s">
        <v>12992</v>
      </c>
      <c r="D1378" s="5" t="s">
        <v>12993</v>
      </c>
      <c r="E1378" s="9" t="s">
        <v>13934</v>
      </c>
    </row>
    <row r="1379">
      <c r="A1379" s="7">
        <v>4.3</v>
      </c>
      <c r="B1379" s="8">
        <v>6400.0</v>
      </c>
      <c r="C1379" s="5" t="s">
        <v>13002</v>
      </c>
      <c r="D1379" s="5" t="s">
        <v>13003</v>
      </c>
      <c r="E1379" s="9" t="s">
        <v>13933</v>
      </c>
    </row>
    <row r="1380">
      <c r="A1380" s="7">
        <v>3.6</v>
      </c>
      <c r="B1380" s="7">
        <v>63.0</v>
      </c>
      <c r="C1380" s="5" t="s">
        <v>13012</v>
      </c>
      <c r="D1380" s="5" t="s">
        <v>13013</v>
      </c>
      <c r="E1380" s="9" t="s">
        <v>13934</v>
      </c>
    </row>
    <row r="1381">
      <c r="A1381" s="7">
        <v>3.8</v>
      </c>
      <c r="B1381" s="8">
        <v>1181.0</v>
      </c>
      <c r="C1381" s="5" t="s">
        <v>13023</v>
      </c>
      <c r="D1381" s="5" t="s">
        <v>13024</v>
      </c>
      <c r="E1381" s="9" t="s">
        <v>13934</v>
      </c>
    </row>
    <row r="1382">
      <c r="A1382" s="7">
        <v>3.9</v>
      </c>
      <c r="B1382" s="8">
        <v>1888.0</v>
      </c>
      <c r="C1382" s="5" t="s">
        <v>13033</v>
      </c>
      <c r="D1382" s="5" t="s">
        <v>13034</v>
      </c>
      <c r="E1382" s="9" t="s">
        <v>13934</v>
      </c>
    </row>
    <row r="1383">
      <c r="A1383" s="7">
        <v>4.6</v>
      </c>
      <c r="B1383" s="8">
        <v>6550.0</v>
      </c>
      <c r="C1383" s="5" t="s">
        <v>13045</v>
      </c>
      <c r="D1383" s="5" t="s">
        <v>13046</v>
      </c>
      <c r="E1383" s="9" t="s">
        <v>13933</v>
      </c>
    </row>
    <row r="1384">
      <c r="A1384" s="7">
        <v>3.8</v>
      </c>
      <c r="B1384" s="8">
        <v>1846.0</v>
      </c>
      <c r="C1384" s="5" t="s">
        <v>13055</v>
      </c>
      <c r="D1384" s="5" t="s">
        <v>13056</v>
      </c>
      <c r="E1384" s="9" t="s">
        <v>13934</v>
      </c>
    </row>
    <row r="1385">
      <c r="A1385" s="7">
        <v>3.9</v>
      </c>
      <c r="B1385" s="8">
        <v>1085.0</v>
      </c>
      <c r="C1385" s="5" t="s">
        <v>13066</v>
      </c>
      <c r="D1385" s="5" t="s">
        <v>13067</v>
      </c>
      <c r="E1385" s="9" t="s">
        <v>13934</v>
      </c>
    </row>
    <row r="1386">
      <c r="A1386" s="7">
        <v>4.1</v>
      </c>
      <c r="B1386" s="7">
        <v>290.0</v>
      </c>
      <c r="C1386" s="5" t="s">
        <v>13078</v>
      </c>
      <c r="D1386" s="5" t="s">
        <v>13079</v>
      </c>
      <c r="E1386" s="9" t="s">
        <v>13933</v>
      </c>
    </row>
    <row r="1387">
      <c r="A1387" s="7">
        <v>3.6</v>
      </c>
      <c r="B1387" s="7">
        <v>4.0</v>
      </c>
      <c r="C1387" s="5" t="s">
        <v>13088</v>
      </c>
      <c r="D1387" s="5" t="s">
        <v>13089</v>
      </c>
      <c r="E1387" s="9" t="s">
        <v>13934</v>
      </c>
    </row>
    <row r="1388">
      <c r="A1388" s="7">
        <v>4.4</v>
      </c>
      <c r="B1388" s="8">
        <v>9734.0</v>
      </c>
      <c r="C1388" s="5" t="s">
        <v>13099</v>
      </c>
      <c r="D1388" s="5" t="s">
        <v>13100</v>
      </c>
      <c r="E1388" s="9" t="s">
        <v>13933</v>
      </c>
    </row>
    <row r="1389">
      <c r="A1389" s="7">
        <v>4.3</v>
      </c>
      <c r="B1389" s="8">
        <v>4022.0</v>
      </c>
      <c r="C1389" s="5" t="s">
        <v>13110</v>
      </c>
      <c r="D1389" s="5" t="s">
        <v>13111</v>
      </c>
      <c r="E1389" s="9" t="s">
        <v>13933</v>
      </c>
    </row>
    <row r="1390">
      <c r="A1390" s="7">
        <v>4.7</v>
      </c>
      <c r="B1390" s="8">
        <v>2591.0</v>
      </c>
      <c r="C1390" s="5" t="s">
        <v>13120</v>
      </c>
      <c r="D1390" s="5" t="s">
        <v>13121</v>
      </c>
      <c r="E1390" s="9" t="s">
        <v>13933</v>
      </c>
    </row>
    <row r="1391">
      <c r="A1391" s="7">
        <v>4.3</v>
      </c>
      <c r="B1391" s="7">
        <v>532.0</v>
      </c>
      <c r="C1391" s="5" t="s">
        <v>13131</v>
      </c>
      <c r="D1391" s="5" t="s">
        <v>13132</v>
      </c>
      <c r="E1391" s="9" t="s">
        <v>13933</v>
      </c>
    </row>
    <row r="1392">
      <c r="A1392" s="7">
        <v>3.9</v>
      </c>
      <c r="B1392" s="7">
        <v>260.0</v>
      </c>
      <c r="C1392" s="5" t="s">
        <v>13142</v>
      </c>
      <c r="D1392" s="5" t="s">
        <v>13143</v>
      </c>
      <c r="E1392" s="9" t="s">
        <v>13934</v>
      </c>
    </row>
    <row r="1393">
      <c r="A1393" s="7">
        <v>3.9</v>
      </c>
      <c r="B1393" s="8">
        <v>1672.0</v>
      </c>
      <c r="C1393" s="5" t="s">
        <v>13152</v>
      </c>
      <c r="D1393" s="5" t="s">
        <v>13153</v>
      </c>
      <c r="E1393" s="9" t="s">
        <v>13934</v>
      </c>
    </row>
    <row r="1394">
      <c r="A1394" s="7">
        <v>3.7</v>
      </c>
      <c r="B1394" s="8">
        <v>7945.0</v>
      </c>
      <c r="C1394" s="5" t="s">
        <v>13162</v>
      </c>
      <c r="D1394" s="5" t="s">
        <v>13163</v>
      </c>
      <c r="E1394" s="9" t="s">
        <v>13934</v>
      </c>
    </row>
    <row r="1395">
      <c r="A1395" s="7">
        <v>3.5</v>
      </c>
      <c r="B1395" s="8">
        <v>1367.0</v>
      </c>
      <c r="C1395" s="5" t="s">
        <v>13172</v>
      </c>
      <c r="D1395" s="5" t="s">
        <v>13173</v>
      </c>
      <c r="E1395" s="9" t="s">
        <v>13934</v>
      </c>
    </row>
    <row r="1396">
      <c r="A1396" s="7">
        <v>4.0</v>
      </c>
      <c r="B1396" s="8">
        <v>1313.0</v>
      </c>
      <c r="C1396" s="5" t="s">
        <v>13182</v>
      </c>
      <c r="D1396" s="5" t="s">
        <v>13183</v>
      </c>
      <c r="E1396" s="9" t="s">
        <v>13933</v>
      </c>
    </row>
    <row r="1397">
      <c r="A1397" s="7">
        <v>4.1</v>
      </c>
      <c r="B1397" s="7">
        <v>212.0</v>
      </c>
      <c r="C1397" s="5" t="s">
        <v>13193</v>
      </c>
      <c r="D1397" s="5" t="s">
        <v>13194</v>
      </c>
      <c r="E1397" s="9" t="s">
        <v>13933</v>
      </c>
    </row>
    <row r="1398">
      <c r="A1398" s="7">
        <v>3.9</v>
      </c>
      <c r="B1398" s="7">
        <v>65.0</v>
      </c>
      <c r="C1398" s="5" t="s">
        <v>13203</v>
      </c>
      <c r="D1398" s="5" t="s">
        <v>13204</v>
      </c>
      <c r="E1398" s="9" t="s">
        <v>13934</v>
      </c>
    </row>
    <row r="1399">
      <c r="A1399" s="7">
        <v>4.4</v>
      </c>
      <c r="B1399" s="8">
        <v>2737.0</v>
      </c>
      <c r="C1399" s="5" t="s">
        <v>13215</v>
      </c>
      <c r="D1399" s="5" t="s">
        <v>13216</v>
      </c>
      <c r="E1399" s="9" t="s">
        <v>13933</v>
      </c>
    </row>
    <row r="1400">
      <c r="A1400" s="7">
        <v>4.3</v>
      </c>
      <c r="B1400" s="7">
        <v>55.0</v>
      </c>
      <c r="C1400" s="5" t="s">
        <v>13225</v>
      </c>
      <c r="D1400" s="5" t="s">
        <v>13226</v>
      </c>
      <c r="E1400" s="9" t="s">
        <v>13933</v>
      </c>
    </row>
    <row r="1401">
      <c r="A1401" s="7">
        <v>4.5</v>
      </c>
      <c r="B1401" s="8">
        <v>1065.0</v>
      </c>
      <c r="C1401" s="5" t="s">
        <v>13236</v>
      </c>
      <c r="D1401" s="5" t="s">
        <v>13237</v>
      </c>
      <c r="E1401" s="9" t="s">
        <v>13933</v>
      </c>
    </row>
    <row r="1402">
      <c r="A1402" s="7">
        <v>4.0</v>
      </c>
      <c r="B1402" s="8">
        <v>2377.0</v>
      </c>
      <c r="C1402" s="5" t="s">
        <v>13247</v>
      </c>
      <c r="D1402" s="5" t="s">
        <v>13248</v>
      </c>
      <c r="E1402" s="9" t="s">
        <v>13933</v>
      </c>
    </row>
    <row r="1403">
      <c r="A1403" s="7">
        <v>3.9</v>
      </c>
      <c r="B1403" s="8">
        <v>2569.0</v>
      </c>
      <c r="C1403" s="5" t="s">
        <v>13257</v>
      </c>
      <c r="D1403" s="5" t="s">
        <v>13258</v>
      </c>
      <c r="E1403" s="9" t="s">
        <v>13934</v>
      </c>
    </row>
    <row r="1404">
      <c r="A1404" s="7">
        <v>4.2</v>
      </c>
      <c r="B1404" s="8">
        <v>5967.0</v>
      </c>
      <c r="C1404" s="5" t="s">
        <v>13267</v>
      </c>
      <c r="D1404" s="5" t="s">
        <v>13268</v>
      </c>
      <c r="E1404" s="9" t="s">
        <v>13933</v>
      </c>
    </row>
    <row r="1405">
      <c r="A1405" s="7">
        <v>4.1</v>
      </c>
      <c r="B1405" s="8">
        <v>1776.0</v>
      </c>
      <c r="C1405" s="5" t="s">
        <v>13278</v>
      </c>
      <c r="D1405" s="5" t="s">
        <v>13279</v>
      </c>
      <c r="E1405" s="9" t="s">
        <v>13933</v>
      </c>
    </row>
    <row r="1406">
      <c r="A1406" s="7">
        <v>3.7</v>
      </c>
      <c r="B1406" s="8">
        <v>4200.0</v>
      </c>
      <c r="C1406" s="5" t="s">
        <v>13288</v>
      </c>
      <c r="D1406" s="5" t="s">
        <v>13289</v>
      </c>
      <c r="E1406" s="9" t="s">
        <v>13934</v>
      </c>
    </row>
    <row r="1407">
      <c r="A1407" s="7">
        <v>4.1</v>
      </c>
      <c r="B1407" s="7">
        <v>297.0</v>
      </c>
      <c r="C1407" s="5" t="s">
        <v>13299</v>
      </c>
      <c r="D1407" s="5" t="s">
        <v>13300</v>
      </c>
      <c r="E1407" s="9" t="s">
        <v>13933</v>
      </c>
    </row>
    <row r="1408">
      <c r="A1408" s="7">
        <v>4.2</v>
      </c>
      <c r="B1408" s="8">
        <v>3858.0</v>
      </c>
      <c r="C1408" s="5" t="s">
        <v>13309</v>
      </c>
      <c r="D1408" s="5" t="s">
        <v>13310</v>
      </c>
      <c r="E1408" s="9" t="s">
        <v>13933</v>
      </c>
    </row>
    <row r="1409">
      <c r="A1409" s="7">
        <v>4.3</v>
      </c>
      <c r="B1409" s="7">
        <v>168.0</v>
      </c>
      <c r="C1409" s="5" t="s">
        <v>13320</v>
      </c>
      <c r="D1409" s="5" t="s">
        <v>13321</v>
      </c>
      <c r="E1409" s="9" t="s">
        <v>13933</v>
      </c>
    </row>
    <row r="1410">
      <c r="A1410" s="7">
        <v>3.6</v>
      </c>
      <c r="B1410" s="7">
        <v>101.0</v>
      </c>
      <c r="C1410" s="5" t="s">
        <v>13330</v>
      </c>
      <c r="D1410" s="5" t="s">
        <v>13331</v>
      </c>
      <c r="E1410" s="9" t="s">
        <v>13934</v>
      </c>
    </row>
    <row r="1411">
      <c r="A1411" s="7">
        <v>4.1</v>
      </c>
      <c r="B1411" s="8">
        <v>4074.0</v>
      </c>
      <c r="C1411" s="5" t="s">
        <v>13340</v>
      </c>
      <c r="D1411" s="5" t="s">
        <v>13341</v>
      </c>
      <c r="E1411" s="9" t="s">
        <v>13933</v>
      </c>
    </row>
    <row r="1412">
      <c r="A1412" s="7">
        <v>4.5</v>
      </c>
      <c r="B1412" s="8">
        <v>1408.0</v>
      </c>
      <c r="C1412" s="5" t="s">
        <v>13351</v>
      </c>
      <c r="D1412" s="5" t="s">
        <v>13352</v>
      </c>
      <c r="E1412" s="9" t="s">
        <v>13933</v>
      </c>
    </row>
    <row r="1413">
      <c r="A1413" s="7">
        <v>4.2</v>
      </c>
      <c r="B1413" s="8">
        <v>3739.0</v>
      </c>
      <c r="C1413" s="5" t="s">
        <v>13361</v>
      </c>
      <c r="D1413" s="5" t="s">
        <v>13362</v>
      </c>
      <c r="E1413" s="9" t="s">
        <v>13933</v>
      </c>
    </row>
    <row r="1414">
      <c r="A1414" s="7">
        <v>4.3</v>
      </c>
      <c r="B1414" s="8">
        <v>5891.0</v>
      </c>
      <c r="C1414" s="5" t="s">
        <v>13372</v>
      </c>
      <c r="D1414" s="5" t="s">
        <v>13373</v>
      </c>
      <c r="E1414" s="9" t="s">
        <v>13933</v>
      </c>
    </row>
    <row r="1415">
      <c r="A1415" s="7">
        <v>4.0</v>
      </c>
      <c r="B1415" s="7">
        <v>777.0</v>
      </c>
      <c r="C1415" s="5" t="s">
        <v>13383</v>
      </c>
      <c r="D1415" s="5" t="s">
        <v>13384</v>
      </c>
      <c r="E1415" s="9" t="s">
        <v>13933</v>
      </c>
    </row>
    <row r="1416">
      <c r="A1416" s="7">
        <v>4.2</v>
      </c>
      <c r="B1416" s="8">
        <v>14160.0</v>
      </c>
      <c r="C1416" s="5" t="s">
        <v>13393</v>
      </c>
      <c r="D1416" s="5" t="s">
        <v>13394</v>
      </c>
      <c r="E1416" s="9" t="s">
        <v>13933</v>
      </c>
    </row>
    <row r="1417">
      <c r="A1417" s="7">
        <v>4.2</v>
      </c>
      <c r="B1417" s="8">
        <v>6919.0</v>
      </c>
      <c r="C1417" s="5" t="s">
        <v>13404</v>
      </c>
      <c r="D1417" s="5" t="s">
        <v>13405</v>
      </c>
      <c r="E1417" s="9" t="s">
        <v>13933</v>
      </c>
    </row>
    <row r="1418">
      <c r="A1418" s="7">
        <v>4.5</v>
      </c>
      <c r="B1418" s="7">
        <v>287.0</v>
      </c>
      <c r="C1418" s="5" t="s">
        <v>13414</v>
      </c>
      <c r="D1418" s="5" t="s">
        <v>13415</v>
      </c>
      <c r="E1418" s="9" t="s">
        <v>13933</v>
      </c>
    </row>
    <row r="1419">
      <c r="A1419" s="7">
        <v>3.8</v>
      </c>
      <c r="B1419" s="7">
        <v>287.0</v>
      </c>
      <c r="C1419" s="5" t="s">
        <v>13425</v>
      </c>
      <c r="D1419" s="5" t="s">
        <v>13426</v>
      </c>
      <c r="E1419" s="9" t="s">
        <v>13934</v>
      </c>
    </row>
    <row r="1420">
      <c r="A1420" s="7">
        <v>4.4</v>
      </c>
      <c r="B1420" s="7">
        <v>388.0</v>
      </c>
      <c r="C1420" s="5" t="s">
        <v>13436</v>
      </c>
      <c r="D1420" s="5" t="s">
        <v>13437</v>
      </c>
      <c r="E1420" s="9" t="s">
        <v>13933</v>
      </c>
    </row>
    <row r="1421">
      <c r="A1421" s="7">
        <v>4.1</v>
      </c>
      <c r="B1421" s="7">
        <v>827.0</v>
      </c>
      <c r="C1421" s="5" t="s">
        <v>13447</v>
      </c>
      <c r="D1421" s="5" t="s">
        <v>13448</v>
      </c>
      <c r="E1421" s="9" t="s">
        <v>13933</v>
      </c>
    </row>
    <row r="1422">
      <c r="A1422" s="7">
        <v>4.2</v>
      </c>
      <c r="B1422" s="8">
        <v>4971.0</v>
      </c>
      <c r="C1422" s="5" t="s">
        <v>13458</v>
      </c>
      <c r="D1422" s="5" t="s">
        <v>13459</v>
      </c>
      <c r="E1422" s="9" t="s">
        <v>13933</v>
      </c>
    </row>
    <row r="1423">
      <c r="A1423" s="7">
        <v>4.3</v>
      </c>
      <c r="B1423" s="7">
        <v>229.0</v>
      </c>
      <c r="C1423" s="5" t="s">
        <v>13469</v>
      </c>
      <c r="D1423" s="5" t="s">
        <v>13470</v>
      </c>
      <c r="E1423" s="9" t="s">
        <v>13933</v>
      </c>
    </row>
    <row r="1424">
      <c r="A1424" s="7">
        <v>4.1</v>
      </c>
      <c r="B1424" s="8">
        <v>3524.0</v>
      </c>
      <c r="C1424" s="5" t="s">
        <v>13480</v>
      </c>
      <c r="D1424" s="5" t="s">
        <v>13481</v>
      </c>
      <c r="E1424" s="9" t="s">
        <v>13933</v>
      </c>
    </row>
    <row r="1425">
      <c r="A1425" s="7">
        <v>4.2</v>
      </c>
      <c r="B1425" s="7">
        <v>156.0</v>
      </c>
      <c r="C1425" s="5" t="s">
        <v>13492</v>
      </c>
      <c r="D1425" s="5" t="s">
        <v>13493</v>
      </c>
      <c r="E1425" s="9" t="s">
        <v>13933</v>
      </c>
    </row>
    <row r="1426">
      <c r="A1426" s="7">
        <v>4.1</v>
      </c>
      <c r="B1426" s="7">
        <v>490.0</v>
      </c>
      <c r="C1426" s="5" t="s">
        <v>13503</v>
      </c>
      <c r="D1426" s="5" t="s">
        <v>13504</v>
      </c>
      <c r="E1426" s="9" t="s">
        <v>13933</v>
      </c>
    </row>
    <row r="1427">
      <c r="A1427" s="7">
        <v>3.9</v>
      </c>
      <c r="B1427" s="7">
        <v>82.0</v>
      </c>
      <c r="C1427" s="5" t="s">
        <v>13513</v>
      </c>
      <c r="D1427" s="5" t="s">
        <v>13514</v>
      </c>
      <c r="E1427" s="9" t="s">
        <v>13934</v>
      </c>
    </row>
    <row r="1428">
      <c r="A1428" s="7">
        <v>3.9</v>
      </c>
      <c r="B1428" s="7">
        <v>710.0</v>
      </c>
      <c r="C1428" s="5" t="s">
        <v>13523</v>
      </c>
      <c r="D1428" s="5" t="s">
        <v>13524</v>
      </c>
      <c r="E1428" s="9" t="s">
        <v>13934</v>
      </c>
    </row>
    <row r="1429">
      <c r="A1429" s="7">
        <v>3.8</v>
      </c>
      <c r="B1429" s="7">
        <v>133.0</v>
      </c>
      <c r="C1429" s="5" t="s">
        <v>13533</v>
      </c>
      <c r="D1429" s="5" t="s">
        <v>13534</v>
      </c>
      <c r="E1429" s="9" t="s">
        <v>13934</v>
      </c>
    </row>
    <row r="1430">
      <c r="A1430" s="7">
        <v>4.6</v>
      </c>
      <c r="B1430" s="8">
        <v>2751.0</v>
      </c>
      <c r="C1430" s="5" t="s">
        <v>13544</v>
      </c>
      <c r="D1430" s="5" t="s">
        <v>13545</v>
      </c>
      <c r="E1430" s="9" t="s">
        <v>13933</v>
      </c>
    </row>
    <row r="1431">
      <c r="A1431" s="7">
        <v>3.6</v>
      </c>
      <c r="B1431" s="7">
        <v>771.0</v>
      </c>
      <c r="C1431" s="5" t="s">
        <v>13554</v>
      </c>
      <c r="D1431" s="5" t="s">
        <v>13555</v>
      </c>
      <c r="E1431" s="9" t="s">
        <v>13934</v>
      </c>
    </row>
    <row r="1432">
      <c r="A1432" s="7">
        <v>4.1</v>
      </c>
      <c r="B1432" s="8">
        <v>2536.0</v>
      </c>
      <c r="C1432" s="5" t="s">
        <v>13564</v>
      </c>
      <c r="D1432" s="5" t="s">
        <v>13565</v>
      </c>
      <c r="E1432" s="9" t="s">
        <v>13933</v>
      </c>
    </row>
    <row r="1433">
      <c r="A1433" s="7">
        <v>4.2</v>
      </c>
      <c r="B1433" s="8">
        <v>7801.0</v>
      </c>
      <c r="C1433" s="5" t="s">
        <v>13575</v>
      </c>
      <c r="D1433" s="5" t="s">
        <v>13576</v>
      </c>
      <c r="E1433" s="9" t="s">
        <v>13933</v>
      </c>
    </row>
    <row r="1434">
      <c r="A1434" s="7">
        <v>4.3</v>
      </c>
      <c r="B1434" s="7">
        <v>534.0</v>
      </c>
      <c r="C1434" s="5" t="s">
        <v>13587</v>
      </c>
      <c r="D1434" s="5" t="s">
        <v>13588</v>
      </c>
      <c r="E1434" s="9" t="s">
        <v>13933</v>
      </c>
    </row>
    <row r="1435">
      <c r="A1435" s="7">
        <v>3.9</v>
      </c>
      <c r="B1435" s="7">
        <v>898.0</v>
      </c>
      <c r="C1435" s="5" t="s">
        <v>13598</v>
      </c>
      <c r="D1435" s="5" t="s">
        <v>13599</v>
      </c>
      <c r="E1435" s="9" t="s">
        <v>13934</v>
      </c>
    </row>
    <row r="1436">
      <c r="A1436" s="7">
        <v>3.9</v>
      </c>
      <c r="B1436" s="8">
        <v>1202.0</v>
      </c>
      <c r="C1436" s="5" t="s">
        <v>13608</v>
      </c>
      <c r="D1436" s="5" t="s">
        <v>13609</v>
      </c>
      <c r="E1436" s="9" t="s">
        <v>13934</v>
      </c>
    </row>
    <row r="1437">
      <c r="A1437" s="7">
        <v>4.0</v>
      </c>
      <c r="B1437" s="8">
        <v>1108.0</v>
      </c>
      <c r="C1437" s="5" t="s">
        <v>13618</v>
      </c>
      <c r="D1437" s="5" t="s">
        <v>13619</v>
      </c>
      <c r="E1437" s="9" t="s">
        <v>13933</v>
      </c>
    </row>
    <row r="1438">
      <c r="A1438" s="7">
        <v>4.4</v>
      </c>
      <c r="B1438" s="7">
        <v>17.0</v>
      </c>
      <c r="C1438" s="5" t="s">
        <v>13627</v>
      </c>
      <c r="D1438" s="5" t="s">
        <v>13628</v>
      </c>
      <c r="E1438" s="9" t="s">
        <v>13933</v>
      </c>
    </row>
    <row r="1439">
      <c r="A1439" s="7">
        <v>4.2</v>
      </c>
      <c r="B1439" s="8">
        <v>10429.0</v>
      </c>
      <c r="C1439" s="5" t="s">
        <v>13636</v>
      </c>
      <c r="D1439" s="5" t="s">
        <v>13637</v>
      </c>
      <c r="E1439" s="9" t="s">
        <v>13933</v>
      </c>
    </row>
    <row r="1440">
      <c r="A1440" s="7">
        <v>4.5</v>
      </c>
      <c r="B1440" s="8">
        <v>3192.0</v>
      </c>
      <c r="C1440" s="5" t="s">
        <v>13648</v>
      </c>
      <c r="D1440" s="5" t="s">
        <v>13649</v>
      </c>
      <c r="E1440" s="9" t="s">
        <v>13933</v>
      </c>
    </row>
    <row r="1441">
      <c r="A1441" s="7">
        <v>4.1</v>
      </c>
      <c r="B1441" s="8">
        <v>5873.0</v>
      </c>
      <c r="C1441" s="5" t="s">
        <v>13660</v>
      </c>
      <c r="D1441" s="5" t="s">
        <v>13661</v>
      </c>
      <c r="E1441" s="9" t="s">
        <v>13933</v>
      </c>
    </row>
    <row r="1442">
      <c r="A1442" s="7">
        <v>4.1</v>
      </c>
      <c r="B1442" s="8">
        <v>1379.0</v>
      </c>
      <c r="C1442" s="5" t="s">
        <v>13670</v>
      </c>
      <c r="D1442" s="5" t="s">
        <v>13671</v>
      </c>
      <c r="E1442" s="9" t="s">
        <v>13933</v>
      </c>
    </row>
    <row r="1443">
      <c r="A1443" s="7">
        <v>4.2</v>
      </c>
      <c r="B1443" s="8">
        <v>1527.0</v>
      </c>
      <c r="C1443" s="5" t="s">
        <v>13682</v>
      </c>
      <c r="D1443" s="5" t="s">
        <v>13683</v>
      </c>
      <c r="E1443" s="9" t="s">
        <v>13933</v>
      </c>
    </row>
    <row r="1444">
      <c r="A1444" s="7">
        <v>4.2</v>
      </c>
      <c r="B1444" s="8">
        <v>2686.0</v>
      </c>
      <c r="C1444" s="5" t="s">
        <v>13693</v>
      </c>
      <c r="D1444" s="5" t="s">
        <v>13694</v>
      </c>
      <c r="E1444" s="9" t="s">
        <v>13933</v>
      </c>
    </row>
    <row r="1445">
      <c r="A1445" s="7">
        <v>4.0</v>
      </c>
      <c r="B1445" s="7">
        <v>178.0</v>
      </c>
      <c r="C1445" s="5" t="s">
        <v>13703</v>
      </c>
      <c r="D1445" s="5" t="s">
        <v>13704</v>
      </c>
      <c r="E1445" s="9" t="s">
        <v>13933</v>
      </c>
    </row>
    <row r="1446">
      <c r="A1446" s="7">
        <v>4.3</v>
      </c>
      <c r="B1446" s="8">
        <v>2664.0</v>
      </c>
      <c r="C1446" s="5" t="s">
        <v>13715</v>
      </c>
      <c r="D1446" s="5" t="s">
        <v>13716</v>
      </c>
      <c r="E1446" s="9" t="s">
        <v>13933</v>
      </c>
    </row>
    <row r="1447">
      <c r="A1447" s="7">
        <v>3.6</v>
      </c>
      <c r="B1447" s="7">
        <v>212.0</v>
      </c>
      <c r="C1447" s="5" t="s">
        <v>13725</v>
      </c>
      <c r="D1447" s="5" t="s">
        <v>13726</v>
      </c>
      <c r="E1447" s="9" t="s">
        <v>13934</v>
      </c>
    </row>
    <row r="1448">
      <c r="A1448" s="7">
        <v>3.5</v>
      </c>
      <c r="B1448" s="7">
        <v>24.0</v>
      </c>
      <c r="C1448" s="5" t="s">
        <v>13735</v>
      </c>
      <c r="D1448" s="5" t="s">
        <v>13736</v>
      </c>
      <c r="E1448" s="9" t="s">
        <v>13934</v>
      </c>
    </row>
    <row r="1449">
      <c r="A1449" s="7">
        <v>4.3</v>
      </c>
      <c r="B1449" s="8">
        <v>1868.0</v>
      </c>
      <c r="C1449" s="5" t="s">
        <v>13746</v>
      </c>
      <c r="D1449" s="5" t="s">
        <v>13747</v>
      </c>
      <c r="E1449" s="9" t="s">
        <v>13933</v>
      </c>
    </row>
    <row r="1450">
      <c r="A1450" s="7">
        <v>3.6</v>
      </c>
      <c r="B1450" s="7">
        <v>451.0</v>
      </c>
      <c r="C1450" s="5" t="s">
        <v>13756</v>
      </c>
      <c r="D1450" s="5" t="s">
        <v>13757</v>
      </c>
      <c r="E1450" s="9" t="s">
        <v>13934</v>
      </c>
    </row>
    <row r="1451">
      <c r="A1451" s="7">
        <v>2.9</v>
      </c>
      <c r="B1451" s="7">
        <v>159.0</v>
      </c>
      <c r="C1451" s="5" t="s">
        <v>13766</v>
      </c>
      <c r="D1451" s="5" t="s">
        <v>13767</v>
      </c>
      <c r="E1451" s="9" t="s">
        <v>13935</v>
      </c>
    </row>
    <row r="1452">
      <c r="A1452" s="7">
        <v>4.2</v>
      </c>
      <c r="B1452" s="7">
        <v>39.0</v>
      </c>
      <c r="C1452" s="5" t="s">
        <v>13776</v>
      </c>
      <c r="D1452" s="5" t="s">
        <v>13777</v>
      </c>
      <c r="E1452" s="9" t="s">
        <v>13933</v>
      </c>
    </row>
    <row r="1453">
      <c r="A1453" s="7">
        <v>4.4</v>
      </c>
      <c r="B1453" s="8">
        <v>6531.0</v>
      </c>
      <c r="C1453" s="5" t="s">
        <v>13786</v>
      </c>
      <c r="D1453" s="5" t="s">
        <v>13787</v>
      </c>
      <c r="E1453" s="9" t="s">
        <v>13933</v>
      </c>
    </row>
    <row r="1454">
      <c r="A1454" s="7">
        <v>4.1</v>
      </c>
      <c r="B1454" s="7">
        <v>222.0</v>
      </c>
      <c r="C1454" s="5" t="s">
        <v>13797</v>
      </c>
      <c r="D1454" s="5" t="s">
        <v>13798</v>
      </c>
      <c r="E1454" s="9" t="s">
        <v>13933</v>
      </c>
    </row>
    <row r="1455">
      <c r="A1455" s="7">
        <v>3.8</v>
      </c>
      <c r="B1455" s="7">
        <v>195.0</v>
      </c>
      <c r="C1455" s="5" t="s">
        <v>13808</v>
      </c>
      <c r="D1455" s="5" t="s">
        <v>13809</v>
      </c>
      <c r="E1455" s="9" t="s">
        <v>13934</v>
      </c>
    </row>
    <row r="1456">
      <c r="A1456" s="7">
        <v>3.5</v>
      </c>
      <c r="B1456" s="8">
        <v>2283.0</v>
      </c>
      <c r="C1456" s="5" t="s">
        <v>13820</v>
      </c>
      <c r="D1456" s="5" t="s">
        <v>13821</v>
      </c>
      <c r="E1456" s="9" t="s">
        <v>13934</v>
      </c>
    </row>
    <row r="1457">
      <c r="A1457" s="7">
        <v>4.1</v>
      </c>
      <c r="B1457" s="8">
        <v>1127.0</v>
      </c>
      <c r="C1457" s="5" t="s">
        <v>13831</v>
      </c>
      <c r="D1457" s="5" t="s">
        <v>13832</v>
      </c>
      <c r="E1457" s="9" t="s">
        <v>13933</v>
      </c>
    </row>
    <row r="1458">
      <c r="A1458" s="7">
        <v>3.2</v>
      </c>
      <c r="B1458" s="7">
        <v>113.0</v>
      </c>
      <c r="C1458" s="5" t="s">
        <v>13842</v>
      </c>
      <c r="D1458" s="5" t="s">
        <v>13843</v>
      </c>
      <c r="E1458" s="9" t="s">
        <v>13934</v>
      </c>
    </row>
    <row r="1459">
      <c r="A1459" s="7">
        <v>4.4</v>
      </c>
      <c r="B1459" s="8">
        <v>2518.0</v>
      </c>
      <c r="C1459" s="5" t="s">
        <v>13852</v>
      </c>
      <c r="D1459" s="5" t="s">
        <v>13853</v>
      </c>
      <c r="E1459" s="9" t="s">
        <v>13933</v>
      </c>
    </row>
    <row r="1460">
      <c r="A1460" s="7">
        <v>3.6</v>
      </c>
      <c r="B1460" s="7">
        <v>550.0</v>
      </c>
      <c r="C1460" s="5" t="s">
        <v>13862</v>
      </c>
      <c r="D1460" s="5" t="s">
        <v>13863</v>
      </c>
      <c r="E1460" s="9" t="s">
        <v>13934</v>
      </c>
    </row>
    <row r="1461">
      <c r="A1461" s="7">
        <v>3.1</v>
      </c>
      <c r="B1461" s="7">
        <v>2.0</v>
      </c>
      <c r="C1461" s="5" t="s">
        <v>13872</v>
      </c>
      <c r="D1461" s="5" t="s">
        <v>13873</v>
      </c>
      <c r="E1461" s="9" t="s">
        <v>13934</v>
      </c>
    </row>
    <row r="1462">
      <c r="A1462" s="7">
        <v>4.0</v>
      </c>
      <c r="B1462" s="8">
        <v>1090.0</v>
      </c>
      <c r="C1462" s="5" t="s">
        <v>13883</v>
      </c>
      <c r="D1462" s="5" t="s">
        <v>13884</v>
      </c>
      <c r="E1462" s="9" t="s">
        <v>13933</v>
      </c>
    </row>
    <row r="1463">
      <c r="A1463" s="7">
        <v>4.1</v>
      </c>
      <c r="B1463" s="8">
        <v>4118.0</v>
      </c>
      <c r="C1463" s="5" t="s">
        <v>13894</v>
      </c>
      <c r="D1463" s="5" t="s">
        <v>13895</v>
      </c>
      <c r="E1463" s="9" t="s">
        <v>13933</v>
      </c>
    </row>
    <row r="1464">
      <c r="A1464" s="7">
        <v>3.6</v>
      </c>
      <c r="B1464" s="7">
        <v>468.0</v>
      </c>
      <c r="C1464" s="5" t="s">
        <v>13906</v>
      </c>
      <c r="D1464" s="5" t="s">
        <v>13907</v>
      </c>
      <c r="E1464" s="9" t="s">
        <v>13934</v>
      </c>
    </row>
    <row r="1465">
      <c r="A1465" s="7">
        <v>4.0</v>
      </c>
      <c r="B1465" s="8">
        <v>8031.0</v>
      </c>
      <c r="C1465" s="5" t="s">
        <v>13916</v>
      </c>
      <c r="D1465" s="5" t="s">
        <v>13917</v>
      </c>
      <c r="E1465" s="9" t="s">
        <v>13933</v>
      </c>
    </row>
    <row r="1466">
      <c r="A1466" s="7">
        <v>4.3</v>
      </c>
      <c r="B1466" s="8">
        <v>6987.0</v>
      </c>
      <c r="C1466" s="5" t="s">
        <v>13928</v>
      </c>
      <c r="D1466" s="5" t="s">
        <v>13929</v>
      </c>
      <c r="E1466" s="9" t="s">
        <v>13933</v>
      </c>
    </row>
    <row r="1467">
      <c r="A1467" s="5"/>
      <c r="B1467" s="5"/>
      <c r="C1467" s="5"/>
      <c r="D1467" s="5"/>
    </row>
    <row r="1468">
      <c r="A1468" s="5"/>
      <c r="B1468" s="5"/>
      <c r="C1468" s="5"/>
      <c r="D1468"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5.0"/>
    <col customWidth="1" min="5" max="5" width="18.38"/>
    <col customWidth="1" min="6" max="6" width="29.5"/>
    <col customWidth="1" min="7" max="7" width="18.38"/>
    <col customWidth="1" min="8" max="8" width="21.25"/>
    <col customWidth="1" min="9" max="9" width="20.5"/>
    <col customWidth="1" min="10" max="10" width="21.25"/>
    <col customWidth="1" min="11" max="11" width="25.75"/>
    <col customWidth="1" min="12" max="12" width="16.13"/>
  </cols>
  <sheetData>
    <row r="1">
      <c r="A1" s="1" t="s">
        <v>6</v>
      </c>
      <c r="B1" s="5" t="s">
        <v>12</v>
      </c>
      <c r="C1" s="5" t="s">
        <v>13</v>
      </c>
      <c r="D1" s="6" t="s">
        <v>13936</v>
      </c>
      <c r="E1" s="1" t="s">
        <v>0</v>
      </c>
      <c r="F1" s="6" t="s">
        <v>13937</v>
      </c>
      <c r="G1" s="6" t="s">
        <v>13938</v>
      </c>
      <c r="H1" s="6" t="s">
        <v>13939</v>
      </c>
      <c r="I1" s="6" t="s">
        <v>13940</v>
      </c>
      <c r="J1" s="6" t="s">
        <v>13941</v>
      </c>
      <c r="K1" s="9" t="s">
        <v>13942</v>
      </c>
      <c r="L1" s="10" t="s">
        <v>13942</v>
      </c>
    </row>
    <row r="2">
      <c r="A2" s="1">
        <v>4.2</v>
      </c>
      <c r="B2" s="5" t="s">
        <v>25</v>
      </c>
      <c r="C2" s="5" t="s">
        <v>26</v>
      </c>
      <c r="D2" s="9" t="str">
        <f>IFERROR(__xludf.DUMMYFUNCTION("ArrayFormula(TRIM(LOWER(REGEXREPLACE(
   REGEXREPLACE(
     REGEXREPLACE(C2:C1466, ""https?://\S+"", "" ""), 
     ""[0-9]"", "" ""),
   ""[[:punct:]]"", "" "")
)))"),"looks durable charging is fine toono complains charging is really fast good product till now satisfied with the quality this is a good product the charging speed is slower than the original iphone cable good quality would recommend had worked well till da"&amp;"te and was having no issue cable is also sturdy enough have asked for replacement and company is doing the same value for money")</f>
        <v>looks durable charging is fine toono complains charging is really fast good product till now satisfied with the quality this is a good product the charging speed is slower than the original iphone cable good quality would recommend had worked well till date and was having no issue cable is also sturdy enough have asked for replacement and company is doing the same value for money</v>
      </c>
      <c r="E2" s="1" t="s">
        <v>16</v>
      </c>
      <c r="F2" s="9" t="str">
        <f t="array" ref="F2:F1468">XLOOKUP(
   E2:E1468,
   amazon!$A$2:$A1468,
   amazon!$C$2:$C1468,
   "Category Not Found"
   )
</f>
        <v>Computers&amp;Accessories|Accessories&amp;Peripherals|Cables&amp;Accessories|Cables|USBCables</v>
      </c>
      <c r="G2" s="9">
        <f>IFERROR(__xludf.DUMMYFUNCTION("ArrayFormula(IF(REGEXMATCH(D2:D1466, ""broken|fail|defect|cheap|defective|bad quality|cheap quality|not working""), 1, 0))"),0.0)</f>
        <v>0</v>
      </c>
      <c r="H2" s="9">
        <f>IFERROR(__xludf.DUMMYFUNCTION("ArrayFormula(IF(REGEXMATCH(D2:D1466, ""delay|late|shipment|delivery|tracking|lost""),1,0))"),0.0)</f>
        <v>0</v>
      </c>
      <c r="I2" s="9">
        <f>IFERROR(__xludf.DUMMYFUNCTION("ArrayFormula(IF(REGEXMATCH(D2:D1466, ""box|package|broken|damage|seal""),1,0))"),0.0)</f>
        <v>0</v>
      </c>
      <c r="J2" s="9">
        <f>IFERROR(__xludf.DUMMYFUNCTION("ArrayFormula(IF(REGEXMATCH(D2:D1466, ""do not buy|waste of time|stupid|not worth|waste product|fool|unfortunate|disappoint|dislike""),1,0))"),0.0)</f>
        <v>0</v>
      </c>
    </row>
    <row r="3">
      <c r="A3" s="1">
        <v>4.0</v>
      </c>
      <c r="B3" s="5" t="s">
        <v>37</v>
      </c>
      <c r="C3" s="5" t="s">
        <v>38</v>
      </c>
      <c r="D3" s="9" t="str">
        <f>IFERROR(__xludf.DUMMYFUNCTION("""COMPUTED_VALUE"""),"i ordered this cable to connect my phone to android auto of car the cable is really strong and the connection ports are really well made i already has a micro usb cable from ambrane and it s still in good shape i connected my phone to the car using the ca"&amp;"ble and it got connected well and no issues i also connected it to the charging port and yes it has fast charging support it quality is good at this price and the main thing is that i didn t ever thought that this cable will be so long it s good one and c"&amp;"harging power is too good and also supports fast charging value for money with extra length👍 good working fine product quality is good good very good bought for my daughter s old phone brand new cable it was not charging i already repacked and requested "&amp;"for replacement i checked again and there was some green colour paste fungus inside the micro usb connector i cleaned with an alcoholic and starts working again checked the ampere of charging speed got around ma ma not bad came with braided m long cable p"&amp;"retty impressive for the price can t blame the manufacturer but quality issues by the distributor they might have stored in very humid place")</f>
        <v>i ordered this cable to connect my phone to android auto of car the cable is really strong and the connection ports are really well made i already has a micro usb cable from ambrane and it s still in good shape i connected my phone to the car using the cable and it got connected well and no issues i also connected it to the charging port and yes it has fast charging support it quality is good at this price and the main thing is that i didn t ever thought that this cable will be so long it s good one and charging power is too good and also supports fast charging value for money with extra length👍 good working fine product quality is good good very good bought for my daughter s old phone brand new cable it was not charging i already repacked and requested for replacement i checked again and there was some green colour paste fungus inside the micro usb connector i cleaned with an alcoholic and starts working again checked the ampere of charging speed got around ma ma not bad came with braided m long cable pretty impressive for the price can t blame the manufacturer but quality issues by the distributor they might have stored in very humid place</v>
      </c>
      <c r="E3" s="1" t="s">
        <v>29</v>
      </c>
      <c r="F3" s="9" t="s">
        <v>18</v>
      </c>
      <c r="G3" s="9">
        <f>IFERROR(__xludf.DUMMYFUNCTION("""COMPUTED_VALUE"""),0.0)</f>
        <v>0</v>
      </c>
      <c r="H3" s="9">
        <f>IFERROR(__xludf.DUMMYFUNCTION("""COMPUTED_VALUE"""),0.0)</f>
        <v>0</v>
      </c>
      <c r="I3" s="9">
        <f>IFERROR(__xludf.DUMMYFUNCTION("""COMPUTED_VALUE"""),0.0)</f>
        <v>0</v>
      </c>
      <c r="J3" s="9">
        <f>IFERROR(__xludf.DUMMYFUNCTION("""COMPUTED_VALUE"""),0.0)</f>
        <v>0</v>
      </c>
    </row>
    <row r="4">
      <c r="A4" s="1">
        <v>3.9</v>
      </c>
      <c r="B4" s="5" t="s">
        <v>48</v>
      </c>
      <c r="C4" s="5" t="s">
        <v>49</v>
      </c>
      <c r="D4" s="9" t="str">
        <f>IFERROR(__xludf.DUMMYFUNCTION("""COMPUTED_VALUE"""),"not quite durable and sturdy good nice product working well it s a really nice product")</f>
        <v>not quite durable and sturdy good nice product working well it s a really nice product</v>
      </c>
      <c r="E4" s="1" t="s">
        <v>41</v>
      </c>
      <c r="F4" s="9" t="s">
        <v>18</v>
      </c>
      <c r="G4" s="9">
        <f>IFERROR(__xludf.DUMMYFUNCTION("""COMPUTED_VALUE"""),0.0)</f>
        <v>0</v>
      </c>
      <c r="H4" s="9">
        <f>IFERROR(__xludf.DUMMYFUNCTION("""COMPUTED_VALUE"""),0.0)</f>
        <v>0</v>
      </c>
      <c r="I4" s="9">
        <f>IFERROR(__xludf.DUMMYFUNCTION("""COMPUTED_VALUE"""),0.0)</f>
        <v>0</v>
      </c>
      <c r="J4" s="9">
        <f>IFERROR(__xludf.DUMMYFUNCTION("""COMPUTED_VALUE"""),0.0)</f>
        <v>0</v>
      </c>
      <c r="K4" s="11"/>
    </row>
    <row r="5">
      <c r="A5" s="1">
        <v>4.2</v>
      </c>
      <c r="B5" s="5" t="s">
        <v>60</v>
      </c>
      <c r="C5" s="5" t="s">
        <v>61</v>
      </c>
      <c r="D5" s="9" t="str">
        <f>IFERROR(__xludf.DUMMYFUNCTION("""COMPUTED_VALUE"""),"good product long wire charges good nice i bought this cable for rs worthy product for this price i tested it in various charger adapters w and w it supports fast charging as well good ok i had got this at good price on sale on amazon and product is usefu"&amp;"l with warranty but for warranty you need to go very far not practical for such a cost and mine micro to type c connector stopped working after few days only i like this product")</f>
        <v>good product long wire charges good nice i bought this cable for rs worthy product for this price i tested it in various charger adapters w and w it supports fast charging as well good ok i had got this at good price on sale on amazon and product is useful with warranty but for warranty you need to go very far not practical for such a cost and mine micro to type c connector stopped working after few days only i like this product</v>
      </c>
      <c r="E5" s="1" t="s">
        <v>52</v>
      </c>
      <c r="F5" s="9" t="s">
        <v>18</v>
      </c>
      <c r="G5" s="9">
        <f>IFERROR(__xludf.DUMMYFUNCTION("""COMPUTED_VALUE"""),0.0)</f>
        <v>0</v>
      </c>
      <c r="H5" s="9">
        <f>IFERROR(__xludf.DUMMYFUNCTION("""COMPUTED_VALUE"""),0.0)</f>
        <v>0</v>
      </c>
      <c r="I5" s="9">
        <f>IFERROR(__xludf.DUMMYFUNCTION("""COMPUTED_VALUE"""),0.0)</f>
        <v>0</v>
      </c>
      <c r="J5" s="9">
        <f>IFERROR(__xludf.DUMMYFUNCTION("""COMPUTED_VALUE"""),0.0)</f>
        <v>0</v>
      </c>
      <c r="K5" s="12" t="s">
        <v>13943</v>
      </c>
      <c r="L5" s="9">
        <f>SUM(G2:G1466)</f>
        <v>412</v>
      </c>
    </row>
    <row r="6">
      <c r="A6" s="1">
        <v>4.2</v>
      </c>
      <c r="B6" s="5" t="s">
        <v>71</v>
      </c>
      <c r="C6" s="5" t="s">
        <v>72</v>
      </c>
      <c r="D6" s="9" t="str">
        <f>IFERROR(__xludf.DUMMYFUNCTION("""COMPUTED_VALUE"""),"bought this instead of original apple does the work for rs not as fast as apple charger but its a good option if you want cheap and good product bought it for ipad pro and it s working flawlessly build quality is ok its not like i am gonna hang my clothes"&amp;" on it and i want a very strong cable even a braided cable stop working after a year i have used both anker and apple store strong braided cable they all stop working after a year so please don t buy high end cables just for that instead choose a this one"&amp;" and even if it s stops working withing a year you only loose rs compares to rs update pin has stopped charging from one side now i have to slip the pin to charge from other side but i will update and let know for how long does it work it’s good not sure "&amp;"about durability as the pin area feels a bit fragile does not support apple carplayso was little disappointed about thatother than that cable is made up of very good quality best to buy not fathful writing this review post months and orders of the same pr"&amp;"oduct honestly portronics konnect l lightning cable works like magic with the original apple charging brick seeing the price of the cable i initially hesitated buying as it was as low as ₹ with the offers and so i wasn’t sure if it would work well with my"&amp;" iphone or whether it would impact my iphone’s battery health because all the other lightning cable brands were costing over ₹ like wayona amazon basics etc earlier i was using wayona brand lightning cable with eventually frayed and stopped working chargi"&amp;"ng speed charges my iphone fast enough almost similar compared to the original cable level when used with w original apple power adapter quality and durability great quality braided cable and doesn’t tangle easily and can withstand day to day usage l shap"&amp;"ed pin this is very innovative by portronics and it makes sure the cable doesn’t get damaged even if used while charging carplay and data sync works smoothly with carplay and syncs data effortlessly ps i have used this cable only with the original apple c"&amp;"harging brick and extremely satisfied with its performance better than i expect the product i like that quality and i plan to buy same type cable come with usb c to lighting cable for emergency purpose that much i love this cable buy for this cable only e"&amp;"mergency uses only since good one good product and value for money")</f>
        <v>bought this instead of original apple does the work for rs not as fast as apple charger but its a good option if you want cheap and good product bought it for ipad pro and it s working flawlessly build quality is ok its not like i am gonna hang my clothes on it and i want a very strong cable even a braided cable stop working after a year i have used both anker and apple store strong braided cable they all stop working after a year so please don t buy high end cables just for that instead choose a this one and even if it s stops working withing a year you only loose rs compares to rs update pin has stopped charging from one side now i have to slip the pin to charge from other side but i will update and let know for how long does it work it’s good not sure about durability as the pin area feels a bit fragile does not support apple carplayso was little disappointed about thatother than that cable is made up of very good quality best to buy not fathful writing this review post months and orders of the same product honestly portronics konnect l lightning cable works like magic with the original apple charging brick seeing the price of the cable i initially hesitated buying as it was as low as ₹ with the offers and so i wasn’t sure if it would work well with my iphone or whether it would impact my iphone’s battery health because all the other lightning cable brands were costing over ₹ like wayona amazon basics etc earlier i was using wayona brand lightning cable with eventually frayed and stopped working charging speed charges my iphone fast enough almost similar compared to the original cable level when used with w original apple power adapter quality and durability great quality braided cable and doesn’t tangle easily and can withstand day to day usage l shaped pin this is very innovative by portronics and it makes sure the cable doesn’t get damaged even if used while charging carplay and data sync works smoothly with carplay and syncs data effortlessly ps i have used this cable only with the original apple charging brick and extremely satisfied with its performance better than i expect the product i like that quality and i plan to buy same type cable come with usb c to lighting cable for emergency purpose that much i love this cable buy for this cable only emergency uses only since good one good product and value for money</v>
      </c>
      <c r="E6" s="1" t="s">
        <v>64</v>
      </c>
      <c r="F6" s="9" t="s">
        <v>18</v>
      </c>
      <c r="G6" s="9">
        <f>IFERROR(__xludf.DUMMYFUNCTION("""COMPUTED_VALUE"""),1.0)</f>
        <v>1</v>
      </c>
      <c r="H6" s="9">
        <f>IFERROR(__xludf.DUMMYFUNCTION("""COMPUTED_VALUE"""),0.0)</f>
        <v>0</v>
      </c>
      <c r="I6" s="9">
        <f>IFERROR(__xludf.DUMMYFUNCTION("""COMPUTED_VALUE"""),1.0)</f>
        <v>1</v>
      </c>
      <c r="J6" s="9">
        <f>IFERROR(__xludf.DUMMYFUNCTION("""COMPUTED_VALUE"""),1.0)</f>
        <v>1</v>
      </c>
      <c r="K6" s="12" t="s">
        <v>13944</v>
      </c>
      <c r="L6" s="9">
        <f>SUM(H2:H1466)</f>
        <v>288</v>
      </c>
    </row>
    <row r="7">
      <c r="A7" s="1">
        <v>3.9</v>
      </c>
      <c r="B7" s="5" t="s">
        <v>83</v>
      </c>
      <c r="C7" s="5" t="s">
        <v>84</v>
      </c>
      <c r="D7" s="9" t="str">
        <f>IFERROR(__xludf.DUMMYFUNCTION("""COMPUTED_VALUE"""),"it s a good product like very good item strong and useful usb cablevalue for moneythanks to amazon and producer product and useful product sturdy but does not support w charging")</f>
        <v>it s a good product like very good item strong and useful usb cablevalue for moneythanks to amazon and producer product and useful product sturdy but does not support w charging</v>
      </c>
      <c r="E7" s="1" t="s">
        <v>75</v>
      </c>
      <c r="F7" s="9" t="s">
        <v>18</v>
      </c>
      <c r="G7" s="9">
        <f>IFERROR(__xludf.DUMMYFUNCTION("""COMPUTED_VALUE"""),0.0)</f>
        <v>0</v>
      </c>
      <c r="H7" s="9">
        <f>IFERROR(__xludf.DUMMYFUNCTION("""COMPUTED_VALUE"""),0.0)</f>
        <v>0</v>
      </c>
      <c r="I7" s="9">
        <f>IFERROR(__xludf.DUMMYFUNCTION("""COMPUTED_VALUE"""),0.0)</f>
        <v>0</v>
      </c>
      <c r="J7" s="9">
        <f>IFERROR(__xludf.DUMMYFUNCTION("""COMPUTED_VALUE"""),0.0)</f>
        <v>0</v>
      </c>
      <c r="K7" s="12" t="s">
        <v>13945</v>
      </c>
      <c r="L7" s="9">
        <f>SUM(I2:I1466)</f>
        <v>382</v>
      </c>
    </row>
    <row r="8">
      <c r="A8" s="1">
        <v>4.1</v>
      </c>
      <c r="B8" s="5" t="s">
        <v>95</v>
      </c>
      <c r="C8" s="5" t="s">
        <v>96</v>
      </c>
      <c r="D8" s="9" t="str">
        <f>IFERROR(__xludf.DUMMYFUNCTION("""COMPUTED_VALUE"""),"build quality is good and it is comes with year warranty good product bought it for charging my mobile tab but it doesn t work for lenovo m tab guys this cable is is best compare of everyone over heat protection quickly charging but chance to shock circui"&amp;"t good nice good quality एम का डाटा केबल मेरे लिए बहुत ही लाभदायक है । मैं इस केबल को लाइन में चार्ज करते समय फोन बहुत आराम से उपयोग कर पा रहा हु । आप इस केबल से watt का चार्जर उसे कर सकते है इससे जड़ा नही । लोकल बाजार में इसका दाम है अमेजन पे ये केबल मुझ"&amp;"े में मिला । गर्व से कहो हम हिंदू है जय हिंद जय भारत")</f>
        <v>build quality is good and it is comes with year warranty good product bought it for charging my mobile tab but it doesn t work for lenovo m tab guys this cable is is best compare of everyone over heat protection quickly charging but chance to shock circuit good nice good quality एम का डाटा केबल मेरे लिए बहुत ही लाभदायक है । मैं इस केबल को लाइन में चार्ज करते समय फोन बहुत आराम से उपयोग कर पा रहा हु । आप इस केबल से watt का चार्जर उसे कर सकते है इससे जड़ा नही । लोकल बाजार में इसका दाम है अमेजन पे ये केबल मुझे में मिला । गर्व से कहो हम हिंदू है जय हिंद जय भारत</v>
      </c>
      <c r="E8" s="1" t="s">
        <v>87</v>
      </c>
      <c r="F8" s="9" t="s">
        <v>18</v>
      </c>
      <c r="G8" s="9">
        <f>IFERROR(__xludf.DUMMYFUNCTION("""COMPUTED_VALUE"""),0.0)</f>
        <v>0</v>
      </c>
      <c r="H8" s="9">
        <f>IFERROR(__xludf.DUMMYFUNCTION("""COMPUTED_VALUE"""),0.0)</f>
        <v>0</v>
      </c>
      <c r="I8" s="9">
        <f>IFERROR(__xludf.DUMMYFUNCTION("""COMPUTED_VALUE"""),0.0)</f>
        <v>0</v>
      </c>
      <c r="J8" s="9">
        <f>IFERROR(__xludf.DUMMYFUNCTION("""COMPUTED_VALUE"""),0.0)</f>
        <v>0</v>
      </c>
      <c r="K8" s="12" t="s">
        <v>13946</v>
      </c>
      <c r="L8" s="9">
        <f>SUM(J2:J1466)</f>
        <v>170</v>
      </c>
    </row>
    <row r="9">
      <c r="A9" s="1">
        <v>4.3</v>
      </c>
      <c r="B9" s="5" t="s">
        <v>107</v>
      </c>
      <c r="C9" s="5" t="s">
        <v>108</v>
      </c>
      <c r="D9" s="9" t="str">
        <f>IFERROR(__xludf.DUMMYFUNCTION("""COMPUTED_VALUE"""),"worth for money suitable for android auto my purpose served in car got it for rs everything is okay but packaging is not good feeling like seller gave is used cable good product good product but cost is more original cable i bought this cable at using thi"&amp;"s cable for android auto in my car perfectly works without any glitch original mi cable will charge upto watts got it for rs i have watt charger and i want a cable for my car so i went for it i checked the performance with battery charging app the chargin"&amp;"g speed is exactly half of my watt original cable go for it it provided me turbo charging i recommend for all redmi note s mobile phones as it provide turbo charging i am veri happy with this product")</f>
        <v>worth for money suitable for android auto my purpose served in car got it for rs everything is okay but packaging is not good feeling like seller gave is used cable good product good product but cost is more original cable i bought this cable at using this cable for android auto in my car perfectly works without any glitch original mi cable will charge upto watts got it for rs i have watt charger and i want a cable for my car so i went for it i checked the performance with battery charging app the charging speed is exactly half of my watt original cable go for it it provided me turbo charging i recommend for all redmi note s mobile phones as it provide turbo charging i am veri happy with this product</v>
      </c>
      <c r="E9" s="1" t="s">
        <v>99</v>
      </c>
      <c r="F9" s="9" t="s">
        <v>18</v>
      </c>
      <c r="G9" s="9">
        <f>IFERROR(__xludf.DUMMYFUNCTION("""COMPUTED_VALUE"""),0.0)</f>
        <v>0</v>
      </c>
      <c r="H9" s="9">
        <f>IFERROR(__xludf.DUMMYFUNCTION("""COMPUTED_VALUE"""),0.0)</f>
        <v>0</v>
      </c>
      <c r="I9" s="9">
        <f>IFERROR(__xludf.DUMMYFUNCTION("""COMPUTED_VALUE"""),0.0)</f>
        <v>0</v>
      </c>
      <c r="J9" s="9">
        <f>IFERROR(__xludf.DUMMYFUNCTION("""COMPUTED_VALUE"""),0.0)</f>
        <v>0</v>
      </c>
    </row>
    <row r="10">
      <c r="A10" s="1">
        <v>4.2</v>
      </c>
      <c r="B10" s="5" t="s">
        <v>120</v>
      </c>
      <c r="C10" s="5" t="s">
        <v>121</v>
      </c>
      <c r="D10" s="9" t="str">
        <f>IFERROR(__xludf.DUMMYFUNCTION("""COMPUTED_VALUE"""),"i use this to connect an old pc to internet i tried lubuntu and ubuntu it worked out of the box in both didn t have to do any setup there s an extender cable so you can place this in a comfortable place get the model with antenna because otherwise you ll "&amp;"have range problems if you re not directly in line of sight from your wifi router the wifi dongle is a simple plug play device will start catching available networks right after you plug it into your usb port no additional installations softwares requires"&amp;" signal strength is good just wonder what would be different in other adapters of lesser known brands which are available at a much more competitive pricing hence a star less pros easy to use portable can be connected to mobile hotspot and used in pc budg"&amp;"et friendly less installation process no heating issues good coverage best alternative for usb tethering phone s battery may get damaged for long term run with tethering cons internet connection speed varies at times also depends on your modem or cellular"&amp;" connection issues occur while installing via cd which is available along with the product installation driver can be downloaded from tp link site needed to reconnect the adapter every time system is turned on will not work if your software has some issue"&amp;"s so encountered any just update your system worked for me support center is worse calls are unattended most of the times or just visit nearby storeconclusion brought this ideal for users who don t need very high speed internet usage a good alternative fo"&amp;"r usb tethering and are on budge p youtube videos can be easily played with this without any interruptions wifi connectivity is a great good result for me however some jitter problems did exist this is perfect device to connect wifi go for it this wifi ad"&amp;"opter is good working pictures attached size design ★ ★ ★ ★ ★build quality ★ ★ ★ ★ ★packaging ★ ★ ★ ★ ★software ★ ★ ★ ★speed ★ ★ ★ ★ ★connectivity ★ ★ ★ ★ ★experience ★ ★ ★ ★ ★warranty ★ ★ ★ ★ ★size and design the best part about this is that it is very c"&amp;"ompact in size and very sober and elegant in design this is a big plus as it is easy plug in and use add to it the good sober design build quality the build quality is undoubtedly superb just no qualms about that at all when held it doesnt give off that c"&amp;"heap and flimsy product like feeling it is good sturdy with its build quality packaging this part is also a big plus as the item was well cushioned and packaged with all the necessary items that ensured that no damage could have been caused to the product"&amp;" during transportation this ensures that i as a customer have received something not damaged internally already software this is actually good but not great part with the product the good part is that a cd has been provided with it along with a manual the"&amp;" not great part is that no linux support has been given from version onwards this is bad really speed it easily supports net speeds upto mbps practically speaking i have tested it at my home and it easily supports net speed of over mbps without a sigh on "&amp;"testing i found that it did connect to ghz network without any issue connectivity please mark its not feet its metres multiply metres x to get the distance in feet it easily connects to my laptop or phone from metres across one room so thats feet i mean e"&amp;"ven our old bluetooth used to connect to about ft so feet is not at all an issue with this this is the big plus i found with the product experience from this point of view so far except the linux non compatibility issue i found no other flaws with this pr"&amp;"oduct so overall its a great product warranty its years so i am assured that atleast for years i am tension free and not just year contrary to most electronic items today that only provide year warranty with their items best adapter i have bought ever wor"&amp;"ks nicely seemless connectivity")</f>
        <v>i use this to connect an old pc to internet i tried lubuntu and ubuntu it worked out of the box in both didn t have to do any setup there s an extender cable so you can place this in a comfortable place get the model with antenna because otherwise you ll have range problems if you re not directly in line of sight from your wifi router the wifi dongle is a simple plug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 pros easy to use portable can be connected to mobile hotspot and used in pc budget friendly less installation process no heating issues good coverage best alternative for usb tethering phone s battery may get damaged for long term run with tethering cons internet connection speed varies at times also depends on your modem or cellular connection issues occur while installing via cd which is available along with the product installation driver can be downloaded from tp link site needed to reconnect the adapter every time system is turned on will not work if your software has some issues so encountered any just update your system worked for me support center is worse calls are unattended most of the times or just visit nearby storeconclusion brought this ideal for users who don t need very high speed internet usage a good alternative for usb tethering and are on budge p youtube videos can be easily played with this without any interruptions wifi connectivity is a great good result for me however some jitter problems did exist this is perfect device to connect wifi go for it this wifi adopter is good working pictures attached size design ★ ★ ★ ★ ★build quality ★ ★ ★ ★ ★packaging ★ ★ ★ ★ ★software ★ ★ ★ ★speed ★ ★ ★ ★ ★connectivity ★ ★ ★ ★ ★experience ★ ★ ★ ★ ★warranty ★ ★ ★ ★ ★size and design the best part about this is that it is very compact in size and very sober and elegant in design this is a big plus as it is easy plug in and use add to it the good sober design build quality the build quality is undoubtedly superb just no qualms about that at all when held it doesnt give off that cheap and flimsy product like feeling it is good sturdy with its build quality packaging this part is also a big plus as the item was well cushioned and packaged with all the necessary items that ensured that no damage could have been caused to the product during transportation this ensures that i as a customer have received something not damaged internally already software this is actually good but not great part with the product the good part is that a cd has been provided with it along with a manual the not great part is that no linux support has been given from version onwards this is bad really speed it easily supports net speeds upto mbps practically speaking i have tested it at my home and it easily supports net speed of over mbps without a sigh on testing i found that it did connect to ghz network without any issue connectivity please mark its not feet its metres multiply metres x to get the distance in feet it easily connects to my laptop or phone from metres across one room so thats feet i mean even our old bluetooth used to connect to about ft so feet is not at all an issue with this this is the big plus i found with the product experience from this point of view so far except the linux non compatibility issue i found no other flaws with this product so overall its a great product warranty its years so i am assured that atleast for years i am tension free and not just year contrary to most electronic items today that only provide year warranty with their items best adapter i have bought ever works nicely seemless connectivity</v>
      </c>
      <c r="E10" s="1" t="s">
        <v>111</v>
      </c>
      <c r="F10" s="9" t="s">
        <v>113</v>
      </c>
      <c r="G10" s="9">
        <f>IFERROR(__xludf.DUMMYFUNCTION("""COMPUTED_VALUE"""),1.0)</f>
        <v>1</v>
      </c>
      <c r="H10" s="9">
        <f>IFERROR(__xludf.DUMMYFUNCTION("""COMPUTED_VALUE"""),0.0)</f>
        <v>0</v>
      </c>
      <c r="I10" s="9">
        <f>IFERROR(__xludf.DUMMYFUNCTION("""COMPUTED_VALUE"""),1.0)</f>
        <v>1</v>
      </c>
      <c r="J10" s="9">
        <f>IFERROR(__xludf.DUMMYFUNCTION("""COMPUTED_VALUE"""),0.0)</f>
        <v>0</v>
      </c>
    </row>
    <row r="11">
      <c r="A11" s="1">
        <v>4.0</v>
      </c>
      <c r="B11" s="5" t="s">
        <v>37</v>
      </c>
      <c r="C11" s="5" t="s">
        <v>38</v>
      </c>
      <c r="D11" s="9" t="str">
        <f>IFERROR(__xludf.DUMMYFUNCTION("""COMPUTED_VALUE"""),"i ordered this cable to connect my phone to android auto of car the cable is really strong and the connection ports are really well made i already has a micro usb cable from ambrane and it s still in good shape i connected my phone to the car using the ca"&amp;"ble and it got connected well and no issues i also connected it to the charging port and yes it has fast charging support it quality is good at this price and the main thing is that i didn t ever thought that this cable will be so long it s good one and c"&amp;"harging power is too good and also supports fast charging value for money with extra length👍 good working fine product quality is good good very good bought for my daughter s old phone brand new cable it was not charging i already repacked and requested "&amp;"for replacement i checked again and there was some green colour paste fungus inside the micro usb connector i cleaned with an alcoholic and starts working again checked the ampere of charging speed got around ma ma not bad came with braided m long cable p"&amp;"retty impressive for the price can t blame the manufacturer but quality issues by the distributor they might have stored in very humid place")</f>
        <v>i ordered this cable to connect my phone to android auto of car the cable is really strong and the connection ports are really well made i already has a micro usb cable from ambrane and it s still in good shape i connected my phone to the car using the cable and it got connected well and no issues i also connected it to the charging port and yes it has fast charging support it quality is good at this price and the main thing is that i didn t ever thought that this cable will be so long it s good one and charging power is too good and also supports fast charging value for money with extra length👍 good working fine product quality is good good very good bought for my daughter s old phone brand new cable it was not charging i already repacked and requested for replacement i checked again and there was some green colour paste fungus inside the micro usb connector i cleaned with an alcoholic and starts working again checked the ampere of charging speed got around ma ma not bad came with braided m long cable pretty impressive for the price can t blame the manufacturer but quality issues by the distributor they might have stored in very humid place</v>
      </c>
      <c r="E11" s="1" t="s">
        <v>124</v>
      </c>
      <c r="F11" s="9" t="s">
        <v>18</v>
      </c>
      <c r="G11" s="9">
        <f>IFERROR(__xludf.DUMMYFUNCTION("""COMPUTED_VALUE"""),0.0)</f>
        <v>0</v>
      </c>
      <c r="H11" s="9">
        <f>IFERROR(__xludf.DUMMYFUNCTION("""COMPUTED_VALUE"""),0.0)</f>
        <v>0</v>
      </c>
      <c r="I11" s="9">
        <f>IFERROR(__xludf.DUMMYFUNCTION("""COMPUTED_VALUE"""),0.0)</f>
        <v>0</v>
      </c>
      <c r="J11" s="9">
        <f>IFERROR(__xludf.DUMMYFUNCTION("""COMPUTED_VALUE"""),0.0)</f>
        <v>0</v>
      </c>
    </row>
    <row r="12">
      <c r="A12" s="1">
        <v>4.3</v>
      </c>
      <c r="B12" s="5" t="s">
        <v>136</v>
      </c>
      <c r="C12" s="5" t="s">
        <v>137</v>
      </c>
      <c r="D12" s="9" t="str">
        <f>IFERROR(__xludf.DUMMYFUNCTION("""COMPUTED_VALUE"""),"the cable is efficient in fast charging but in quick data transfer overall fine i like the usb c l shape nylon shielded core wire it improves the life of the cable i think i buy these every months or so fast charging stops working after a while probbly so"&amp;"mething to do with the cable design the cable gets twisted over time and i suspect that breaks the high capacity wires inside but i keep buying it because there arent too many options in an l shaped design good and durable product sometime the charges doe"&amp;"sn t work on few adapters there might be few cut off or something but works fine on apple adapter car charger usb the product is really good at affordable price good and fast charging and value for money பொருள் உடைய கடினத்தன்மையின் நன்றாக உள்ளது சார்ஜ் ஏற"&amp;"ும் வேகம் wat not a fast charger very slow charging with w l shape pin is very useful")</f>
        <v>the cable is efficient in fast charging but in quick data transfer overall fine i like the usb c l shape nylon shielded core wire it improves the life of the cable i think i buy these every months or so fast charging stops working after a while probbly something to do with the cable design the cable gets twisted over time and i suspect that breaks the high capacity wires inside but i keep buying it because there arent too many options in an l shaped design good and durable product sometime the charges doesn t work on few adapters there might be few cut off or something but works fine on apple adapter car charger usb the product is really good at affordable price good and fast charging and value for money பொருள் உடைய கடினத்தன்மையின் நன்றாக உள்ளது சார்ஜ் ஏறும் வேகம் wat not a fast charger very slow charging with w l shape pin is very useful</v>
      </c>
      <c r="E12" s="1" t="s">
        <v>129</v>
      </c>
      <c r="F12" s="9" t="s">
        <v>18</v>
      </c>
      <c r="G12" s="9">
        <f>IFERROR(__xludf.DUMMYFUNCTION("""COMPUTED_VALUE"""),0.0)</f>
        <v>0</v>
      </c>
      <c r="H12" s="9">
        <f>IFERROR(__xludf.DUMMYFUNCTION("""COMPUTED_VALUE"""),0.0)</f>
        <v>0</v>
      </c>
      <c r="I12" s="9">
        <f>IFERROR(__xludf.DUMMYFUNCTION("""COMPUTED_VALUE"""),0.0)</f>
        <v>0</v>
      </c>
      <c r="J12" s="9">
        <f>IFERROR(__xludf.DUMMYFUNCTION("""COMPUTED_VALUE"""),0.0)</f>
        <v>0</v>
      </c>
    </row>
    <row r="13">
      <c r="A13" s="1">
        <v>4.2</v>
      </c>
      <c r="B13" s="5" t="s">
        <v>60</v>
      </c>
      <c r="C13" s="5" t="s">
        <v>61</v>
      </c>
      <c r="D13" s="9" t="str">
        <f>IFERROR(__xludf.DUMMYFUNCTION("""COMPUTED_VALUE"""),"good product long wire charges good nice i bought this cable for rs worthy product for this price i tested it in various charger adapters w and w it supports fast charging as well good ok i had got this at good price on sale on amazon and product is usefu"&amp;"l with warranty but for warranty you need to go very far not practical for such a cost and mine micro to type c connector stopped working after few days only i like this product")</f>
        <v>good product long wire charges good nice i bought this cable for rs worthy product for this price i tested it in various charger adapters w and w it supports fast charging as well good ok i had got this at good price on sale on amazon and product is useful with warranty but for warranty you need to go very far not practical for such a cost and mine micro to type c connector stopped working after few days only i like this product</v>
      </c>
      <c r="E13" s="1" t="s">
        <v>140</v>
      </c>
      <c r="F13" s="9" t="s">
        <v>18</v>
      </c>
      <c r="G13" s="9">
        <f>IFERROR(__xludf.DUMMYFUNCTION("""COMPUTED_VALUE"""),0.0)</f>
        <v>0</v>
      </c>
      <c r="H13" s="9">
        <f>IFERROR(__xludf.DUMMYFUNCTION("""COMPUTED_VALUE"""),0.0)</f>
        <v>0</v>
      </c>
      <c r="I13" s="9">
        <f>IFERROR(__xludf.DUMMYFUNCTION("""COMPUTED_VALUE"""),0.0)</f>
        <v>0</v>
      </c>
      <c r="J13" s="9">
        <f>IFERROR(__xludf.DUMMYFUNCTION("""COMPUTED_VALUE"""),0.0)</f>
        <v>0</v>
      </c>
      <c r="L13" s="13"/>
    </row>
    <row r="14">
      <c r="A14" s="1">
        <v>4.4</v>
      </c>
      <c r="B14" s="5" t="s">
        <v>156</v>
      </c>
      <c r="C14" s="5" t="s">
        <v>157</v>
      </c>
      <c r="D14" s="9" t="str">
        <f>IFERROR(__xludf.DUMMYFUNCTION("""COMPUTED_VALUE"""),"i am using it for days now the experience is pretty good as of now picture quality is also not bad don t expect something out of the world at this price point but you can go for it if you have a tight budget initial impressions works as said glad i didn’t"&amp;" go for cheaper options not that it’s too costly just plug and play will update if it screws up the hdmi cable is good to watch movie sports and its gives better quality while connecting your laptop with tv and play 🎮 i loved it works as expected length "&amp;"of the cable is short and it was mentioned also satisfied my requirement if you need more length better look other options all good it s the best hdmi cable at this price range no problems yet just go for it i was expecting this to be delivered on time an"&amp;"d it was delivered on time product is good as i have tried other cables and wires from amazon basica brand good one")</f>
        <v>i am using it for days now the experience is pretty good as of now picture quality is also not bad don t expect something out of the world at this price point but you can go for it if you have a tight budget initial impressions works as said glad i didn’t go for cheaper options not that it’s too costly just plug and play will update if it screws up the hdmi cable is good to watch movie sports and its gives better quality while connecting your laptop with tv and play 🎮 i loved it works as expected length of the cable is short and it was mentioned also satisfied my requirement if you need more length better look other options all good it s the best hdmi cable at this price range no problems yet just go for it i was expecting this to be delivered on time and it was delivered on time product is good as i have tried other cables and wires from amazon basica brand good one</v>
      </c>
      <c r="E14" s="1" t="s">
        <v>146</v>
      </c>
      <c r="F14" s="9" t="s">
        <v>148</v>
      </c>
      <c r="G14" s="9">
        <f>IFERROR(__xludf.DUMMYFUNCTION("""COMPUTED_VALUE"""),1.0)</f>
        <v>1</v>
      </c>
      <c r="H14" s="9">
        <f>IFERROR(__xludf.DUMMYFUNCTION("""COMPUTED_VALUE"""),0.0)</f>
        <v>0</v>
      </c>
      <c r="I14" s="9">
        <f>IFERROR(__xludf.DUMMYFUNCTION("""COMPUTED_VALUE"""),0.0)</f>
        <v>0</v>
      </c>
      <c r="J14" s="9">
        <f>IFERROR(__xludf.DUMMYFUNCTION("""COMPUTED_VALUE"""),0.0)</f>
        <v>0</v>
      </c>
      <c r="K14" s="14" t="s">
        <v>13947</v>
      </c>
      <c r="L14" s="15">
        <f>AVERAGEIF(issue_quality_tagged,1,rating)</f>
        <v>4.040533981</v>
      </c>
    </row>
    <row r="15">
      <c r="A15" s="1">
        <v>4.2</v>
      </c>
      <c r="B15" s="5" t="s">
        <v>168</v>
      </c>
      <c r="C15" s="5" t="s">
        <v>169</v>
      </c>
      <c r="D15" s="9" t="str">
        <f>IFERROR(__xludf.DUMMYFUNCTION("""COMPUTED_VALUE"""),"definitely isn’t as good as the original cord but works fast charging and pretty sturdy worth it so i had a faulty cable i was lazy and have a lot of money so instead of calling apple i bought this for like bucks didn’t expected much but for my surprise t"&amp;"his cable actually works and has fast charging just go for it felt quite sturdy the connectors look premium and were easy to insert i used this cable to switch all my data from iphone to an m s cable worked like charm while using smart switch app all my d"&amp;"ata including whatsapp data was transferred successfully satisfied with performance just good quality is very goodworking smoothly using same portronics pd charger this is a real fast charging cable that is serving the purpose very good")</f>
        <v>definitely isn’t as good as the original cord but works fast charging and pretty sturdy worth it so i had a faulty cable i was lazy and have a lot of money so instead of calling apple i bought this for like bucks didn’t expected much but for my surprise this cable actually works and has fast charging just go for it felt quite sturdy the connectors look premium and were easy to insert i used this cable to switch all my data from iphone to an m s cable worked like charm while using smart switch app all my data including whatsapp data was transferred successfully satisfied with performance just good quality is very goodworking smoothly using same portronics pd charger this is a real fast charging cable that is serving the purpose very good</v>
      </c>
      <c r="E15" s="1" t="s">
        <v>160</v>
      </c>
      <c r="F15" s="9" t="s">
        <v>18</v>
      </c>
      <c r="G15" s="9">
        <f>IFERROR(__xludf.DUMMYFUNCTION("""COMPUTED_VALUE"""),0.0)</f>
        <v>0</v>
      </c>
      <c r="H15" s="9">
        <f>IFERROR(__xludf.DUMMYFUNCTION("""COMPUTED_VALUE"""),0.0)</f>
        <v>0</v>
      </c>
      <c r="I15" s="9">
        <f>IFERROR(__xludf.DUMMYFUNCTION("""COMPUTED_VALUE"""),0.0)</f>
        <v>0</v>
      </c>
      <c r="J15" s="9">
        <f>IFERROR(__xludf.DUMMYFUNCTION("""COMPUTED_VALUE"""),0.0)</f>
        <v>0</v>
      </c>
      <c r="K15" s="14" t="s">
        <v>13948</v>
      </c>
      <c r="L15" s="15">
        <f>AVERAGEIF(issue_delivery_tagged,1,rating)</f>
        <v>4.127777778</v>
      </c>
    </row>
    <row r="16">
      <c r="A16" s="1">
        <v>4.1</v>
      </c>
      <c r="B16" s="5" t="s">
        <v>178</v>
      </c>
      <c r="C16" s="5" t="s">
        <v>179</v>
      </c>
      <c r="D16" s="9" t="str">
        <f>IFERROR(__xludf.DUMMYFUNCTION("""COMPUTED_VALUE"""),"loosing charging cable of apple is costly affair this wire was great purchase made to correct it worked well for six months that’s it now it’s stopped working now planning to buy one more because the price has come down to very good product compatible wit"&amp;"h ipad nd generation and charging very well quality of the product is very good and also works fine totally worth for its price product is super i m using from last month till now it was good functioning now i noticed phone gets disconnected at multiple o"&amp;"ccasions might be cable may be damaged overall worked well for month takes hours to charge full good item value it is the best product i have used till now")</f>
        <v>loosing charging cable of apple is costly affair this wire was great purchase made to correct it worked well for six months that’s it now it’s stopped working now planning to buy one more because the price has come down to very good product compatible with ipad nd generation and charging very well quality of the product is very good and also works fine totally worth for its price product is super i m using from last month till now it was good functioning now i noticed phone gets disconnected at multiple occasions might be cable may be damaged overall worked well for month takes hours to charge full good item value it is the best product i have used till now</v>
      </c>
      <c r="E16" s="1" t="s">
        <v>172</v>
      </c>
      <c r="F16" s="9" t="s">
        <v>18</v>
      </c>
      <c r="G16" s="9">
        <f>IFERROR(__xludf.DUMMYFUNCTION("""COMPUTED_VALUE"""),0.0)</f>
        <v>0</v>
      </c>
      <c r="H16" s="9">
        <f>IFERROR(__xludf.DUMMYFUNCTION("""COMPUTED_VALUE"""),0.0)</f>
        <v>0</v>
      </c>
      <c r="I16" s="9">
        <f>IFERROR(__xludf.DUMMYFUNCTION("""COMPUTED_VALUE"""),1.0)</f>
        <v>1</v>
      </c>
      <c r="J16" s="9">
        <f>IFERROR(__xludf.DUMMYFUNCTION("""COMPUTED_VALUE"""),0.0)</f>
        <v>0</v>
      </c>
      <c r="K16" s="16" t="s">
        <v>13949</v>
      </c>
      <c r="L16" s="17">
        <f>AVERAGE(issue_packaging_tagged,1,rating)</f>
        <v>2.177610922</v>
      </c>
    </row>
    <row r="17">
      <c r="A17" s="1">
        <v>4.4</v>
      </c>
      <c r="B17" s="5" t="s">
        <v>188</v>
      </c>
      <c r="C17" s="5" t="s">
        <v>189</v>
      </c>
      <c r="D17" s="9" t="str">
        <f>IFERROR(__xludf.DUMMYFUNCTION("""COMPUTED_VALUE"""),"i like it 👍👍 best charging power i used this cable on note pro mi using month also fast working might be a little expensive but physically it’s so good feels premium but power limitation is there it is not suitable for fast charging data cable charging "&amp;"fast very good quality and good durability overall good but need some improvement")</f>
        <v>i like it 👍👍 best charging power i used this cable on note pro mi using month also fast working might be a little expensive but physically it’s so good feels premium but power limitation is there it is not suitable for fast charging data cable charging fast very good quality and good durability overall good but need some improvement</v>
      </c>
      <c r="E17" s="1" t="s">
        <v>182</v>
      </c>
      <c r="F17" s="9" t="s">
        <v>18</v>
      </c>
      <c r="G17" s="9">
        <f>IFERROR(__xludf.DUMMYFUNCTION("""COMPUTED_VALUE"""),0.0)</f>
        <v>0</v>
      </c>
      <c r="H17" s="9">
        <f>IFERROR(__xludf.DUMMYFUNCTION("""COMPUTED_VALUE"""),0.0)</f>
        <v>0</v>
      </c>
      <c r="I17" s="9">
        <f>IFERROR(__xludf.DUMMYFUNCTION("""COMPUTED_VALUE"""),0.0)</f>
        <v>0</v>
      </c>
      <c r="J17" s="9">
        <f>IFERROR(__xludf.DUMMYFUNCTION("""COMPUTED_VALUE"""),0.0)</f>
        <v>0</v>
      </c>
      <c r="K17" s="14" t="s">
        <v>13950</v>
      </c>
      <c r="L17" s="15">
        <f>AVERAGEIF(issue_sentiment_tagged,1,rating)</f>
        <v>4.061176471</v>
      </c>
    </row>
    <row r="18">
      <c r="A18" s="1">
        <v>4.2</v>
      </c>
      <c r="B18" s="5" t="s">
        <v>201</v>
      </c>
      <c r="C18" s="5" t="s">
        <v>202</v>
      </c>
      <c r="D18" s="9" t="str">
        <f>IFERROR(__xludf.DUMMYFUNCTION("""COMPUTED_VALUE"""),"pros xiomi a is best in budget nice picture quality very nice audio output full of featurecons sometimes tv lags sometimes stucksin this prize range all tv having cons like this overall nice tv the product in this price range is good but as it is running "&amp;"in android it lags i hope after few updates the lags problem will be resolved useless product and useless quality display issues within months and service center is not upto the mark go for better brands where quality is assured i would wish if there was "&amp;"option of negative stars uses as connectes tv the picture is very good i was hopping a best level of song globaly it is a good product then ever good quality good 👍")</f>
        <v>pros xiomi a is best in budget nice picture quality very nice audio output full of featurecons sometimes tv lags sometimes stucksin this prize range all tv having cons like this overall nice tv the product in this price range is good but as it is running in android it lags i hope after few updates the lags problem will be resolved useless product and useless quality display issues within months and service center is not upto the mark go for better brands where quality is assured i would wish if there was option of negative stars uses as connectes tv the picture is very good i was hopping a best level of song globaly it is a good product then ever good quality good 👍</v>
      </c>
      <c r="E18" s="1" t="s">
        <v>192</v>
      </c>
      <c r="F18" s="9" t="s">
        <v>194</v>
      </c>
      <c r="G18" s="9">
        <f>IFERROR(__xludf.DUMMYFUNCTION("""COMPUTED_VALUE"""),0.0)</f>
        <v>0</v>
      </c>
      <c r="H18" s="9">
        <f>IFERROR(__xludf.DUMMYFUNCTION("""COMPUTED_VALUE"""),0.0)</f>
        <v>0</v>
      </c>
      <c r="I18" s="9">
        <f>IFERROR(__xludf.DUMMYFUNCTION("""COMPUTED_VALUE"""),0.0)</f>
        <v>0</v>
      </c>
      <c r="J18" s="9">
        <f>IFERROR(__xludf.DUMMYFUNCTION("""COMPUTED_VALUE"""),0.0)</f>
        <v>0</v>
      </c>
    </row>
    <row r="19">
      <c r="A19" s="1">
        <v>4.0</v>
      </c>
      <c r="B19" s="5" t="s">
        <v>37</v>
      </c>
      <c r="C19" s="5" t="s">
        <v>38</v>
      </c>
      <c r="D19" s="9" t="str">
        <f>IFERROR(__xludf.DUMMYFUNCTION("""COMPUTED_VALUE"""),"i ordered this cable to connect my phone to android auto of car the cable is really strong and the connection ports are really well made i already has a micro usb cable from ambrane and it s still in good shape i connected my phone to the car using the ca"&amp;"ble and it got connected well and no issues i also connected it to the charging port and yes it has fast charging support it quality is good at this price and the main thing is that i didn t ever thought that this cable will be so long it s good one and c"&amp;"harging power is too good and also supports fast charging value for money with extra length👍 good working fine product quality is good good very good bought for my daughter s old phone brand new cable it was not charging i already repacked and requested "&amp;"for replacement i checked again and there was some green colour paste fungus inside the micro usb connector i cleaned with an alcoholic and starts working again checked the ampere of charging speed got around ma ma not bad came with braided m long cable p"&amp;"retty impressive for the price can t blame the manufacturer but quality issues by the distributor they might have stored in very humid place")</f>
        <v>i ordered this cable to connect my phone to android auto of car the cable is really strong and the connection ports are really well made i already has a micro usb cable from ambrane and it s still in good shape i connected my phone to the car using the cable and it got connected well and no issues i also connected it to the charging port and yes it has fast charging support it quality is good at this price and the main thing is that i didn t ever thought that this cable will be so long it s good one and charging power is too good and also supports fast charging value for money with extra length👍 good working fine product quality is good good very good bought for my daughter s old phone brand new cable it was not charging i already repacked and requested for replacement i checked again and there was some green colour paste fungus inside the micro usb connector i cleaned with an alcoholic and starts working again checked the ampere of charging speed got around ma ma not bad came with braided m long cable pretty impressive for the price can t blame the manufacturer but quality issues by the distributor they might have stored in very humid place</v>
      </c>
      <c r="E19" s="1" t="s">
        <v>205</v>
      </c>
      <c r="F19" s="9" t="s">
        <v>18</v>
      </c>
      <c r="G19" s="9">
        <f>IFERROR(__xludf.DUMMYFUNCTION("""COMPUTED_VALUE"""),0.0)</f>
        <v>0</v>
      </c>
      <c r="H19" s="9">
        <f>IFERROR(__xludf.DUMMYFUNCTION("""COMPUTED_VALUE"""),0.0)</f>
        <v>0</v>
      </c>
      <c r="I19" s="9">
        <f>IFERROR(__xludf.DUMMYFUNCTION("""COMPUTED_VALUE"""),0.0)</f>
        <v>0</v>
      </c>
      <c r="J19" s="9">
        <f>IFERROR(__xludf.DUMMYFUNCTION("""COMPUTED_VALUE"""),0.0)</f>
        <v>0</v>
      </c>
    </row>
    <row r="20">
      <c r="A20" s="1">
        <v>4.1</v>
      </c>
      <c r="B20" s="5" t="s">
        <v>217</v>
      </c>
      <c r="C20" s="5" t="s">
        <v>218</v>
      </c>
      <c r="D20" s="9" t="str">
        <f>IFERROR(__xludf.DUMMYFUNCTION("""COMPUTED_VALUE"""),"check for offera before buying w charging cable awesome cable charging data transfer and durability is simply awesome and there is not a single disconnection issue which i always faced in original mi cable from box bought more time as last cable damaged w"&amp;"hen phone fell on usb cable port as my phone is heavy and i never faced any issues so i bought one more time and didn t went for replacement as its waste of time and energy i also have boat earphones that is also awesome 😄 good charging is very slow forg"&amp;"et about fast charging not useful at all cable is not fit properly on my samsung galaxy m type c port if little hit happens then cable is plug it out otherwise length and cable quality is very nice boat type c cable doesn t support fast charging on oppo f"&amp;" earlier i was using vooc cable which worked excellent")</f>
        <v>check for offera before buying w charging cable awesome cable charging data transfer and durability is simply awesome and there is not a single disconnection issue which i always faced in original mi cable from box bought more time as last cable damaged when phone fell on usb cable port as my phone is heavy and i never faced any issues so i bought one more time and didn t went for replacement as its waste of time and energy i also have boat earphones that is also awesome 😄 good charging is very slow forget about fast charging not useful at all cable is not fit properly on my samsung galaxy m type c port if little hit happens then cable is plug it out otherwise length and cable quality is very nice boat type c cable doesn t support fast charging on oppo f earlier i was using vooc cable which worked excellent</v>
      </c>
      <c r="E20" s="1" t="s">
        <v>211</v>
      </c>
      <c r="F20" s="9" t="s">
        <v>18</v>
      </c>
      <c r="G20" s="9">
        <f>IFERROR(__xludf.DUMMYFUNCTION("""COMPUTED_VALUE"""),0.0)</f>
        <v>0</v>
      </c>
      <c r="H20" s="9">
        <f>IFERROR(__xludf.DUMMYFUNCTION("""COMPUTED_VALUE"""),0.0)</f>
        <v>0</v>
      </c>
      <c r="I20" s="9">
        <f>IFERROR(__xludf.DUMMYFUNCTION("""COMPUTED_VALUE"""),1.0)</f>
        <v>1</v>
      </c>
      <c r="J20" s="9">
        <f>IFERROR(__xludf.DUMMYFUNCTION("""COMPUTED_VALUE"""),1.0)</f>
        <v>1</v>
      </c>
      <c r="K20" s="18" t="s">
        <v>13951</v>
      </c>
    </row>
    <row r="21">
      <c r="A21" s="1">
        <v>4.3</v>
      </c>
      <c r="B21" s="5" t="s">
        <v>229</v>
      </c>
      <c r="C21" s="5" t="s">
        <v>230</v>
      </c>
      <c r="D21" s="9" t="str">
        <f>IFERROR(__xludf.DUMMYFUNCTION("""COMPUTED_VALUE"""),"lg was always good correct delivery good service but sound quality was poor the speakers were fitted below the tv no clear sound that was the only problem good videogood vice picture quality is awesome good at that price okay product the os has lags after"&amp;" about a year of use this is the best you can get for the price tag it comes with i like it best one when it comes to bugdet easy installation and handy features good")</f>
        <v>lg was always good correct delivery good service but sound quality was poor the speakers were fitted below the tv no clear sound that was the only problem good videogood vice picture quality is awesome good at that price okay product the os has lags after about a year of use this is the best you can get for the price tag it comes with i like it best one when it comes to bugdet easy installation and handy features good</v>
      </c>
      <c r="E21" s="1" t="s">
        <v>221</v>
      </c>
      <c r="F21" s="9" t="s">
        <v>194</v>
      </c>
      <c r="G21" s="9">
        <f>IFERROR(__xludf.DUMMYFUNCTION("""COMPUTED_VALUE"""),0.0)</f>
        <v>0</v>
      </c>
      <c r="H21" s="9">
        <f>IFERROR(__xludf.DUMMYFUNCTION("""COMPUTED_VALUE"""),1.0)</f>
        <v>1</v>
      </c>
      <c r="I21" s="9">
        <f>IFERROR(__xludf.DUMMYFUNCTION("""COMPUTED_VALUE"""),0.0)</f>
        <v>0</v>
      </c>
      <c r="J21" s="9">
        <f>IFERROR(__xludf.DUMMYFUNCTION("""COMPUTED_VALUE"""),0.0)</f>
        <v>0</v>
      </c>
    </row>
    <row r="22">
      <c r="A22" s="1">
        <v>4.5</v>
      </c>
      <c r="B22" s="5" t="s">
        <v>241</v>
      </c>
      <c r="C22" s="5" t="s">
        <v>242</v>
      </c>
      <c r="D22" s="9" t="str">
        <f>IFERROR(__xludf.DUMMYFUNCTION("""COMPUTED_VALUE"""),"i trust this product works well with car play very good quality and charging is fine as good as original build quality is awesome best lightening cable ever seen better than a official lightening from if ur looking for a cable close your eyes and go for "&amp;"it 🔥 or you can buy a amazon basics one i was using that for past years that a bit a cheaper side i recommend both these cables had better build quality and value for money gr product overall just loved it very good charging speed good quality it well pa"&amp;"cked all sealed coveredthe wire looks of a very good qualityrecommended")</f>
        <v>i trust this product works well with car play very good quality and charging is fine as good as original build quality is awesome best lightening cable ever seen better than a official lightening from if ur looking for a cable close your eyes and go for it 🔥 or you can buy a amazon basics one i was using that for past years that a bit a cheaper side i recommend both these cables had better build quality and value for money gr product overall just loved it very good charging speed good quality it well packed all sealed coveredthe wire looks of a very good qualityrecommended</v>
      </c>
      <c r="E22" s="1" t="s">
        <v>233</v>
      </c>
      <c r="F22" s="9" t="s">
        <v>18</v>
      </c>
      <c r="G22" s="9">
        <f>IFERROR(__xludf.DUMMYFUNCTION("""COMPUTED_VALUE"""),1.0)</f>
        <v>1</v>
      </c>
      <c r="H22" s="9">
        <f>IFERROR(__xludf.DUMMYFUNCTION("""COMPUTED_VALUE"""),0.0)</f>
        <v>0</v>
      </c>
      <c r="I22" s="9">
        <f>IFERROR(__xludf.DUMMYFUNCTION("""COMPUTED_VALUE"""),1.0)</f>
        <v>1</v>
      </c>
      <c r="J22" s="9">
        <f>IFERROR(__xludf.DUMMYFUNCTION("""COMPUTED_VALUE"""),0.0)</f>
        <v>0</v>
      </c>
    </row>
    <row r="23">
      <c r="A23" s="1">
        <v>3.7</v>
      </c>
      <c r="B23" s="5" t="s">
        <v>252</v>
      </c>
      <c r="C23" s="5" t="s">
        <v>253</v>
      </c>
      <c r="D23" s="9" t="str">
        <f>IFERROR(__xludf.DUMMYFUNCTION("""COMPUTED_VALUE"""),"this connector has provided as a boon for my old samsung lcd monitor and i am proactively using that monitor as the nd screen just if the finishing of the product can be improved then it would be a better purchase option save it purpose well without any i"&amp;"ssue i am satisfied working fine go for it it’s works properly good product but poor quality i buy this product after so many reviews this product is not so much clear but it get the job done you can buy to get display only not so much clear but still pri"&amp;"ce is very good compare to other products good it worked really well for months but now it started showing its cheap chinese side display keeps disconnecting randomly and will come back it s a headache to read work on external monitor now since it keeps d"&amp;"isconnecting the external monitor and then reconnects it")</f>
        <v>this connector has provided as a boon for my old samsung lcd monitor and i am proactively using that monitor as the nd screen just if the finishing of the product can be improved then it would be a better purchase option save it purpose well without any issue i am satisfied working fine go for it it’s works properly good product but poor quality i buy this product after so many reviews this product is not so much clear but it get the job done you can buy to get display only not so much clear but still price is very good compare to other products good it worked really well for months but now it started showing its cheap chinese side display keeps disconnecting randomly and will come back it s a headache to read work on external monitor now since it keeps disconnecting the external monitor and then reconnects it</v>
      </c>
      <c r="E23" s="1" t="s">
        <v>245</v>
      </c>
      <c r="F23" s="9" t="s">
        <v>148</v>
      </c>
      <c r="G23" s="9">
        <f>IFERROR(__xludf.DUMMYFUNCTION("""COMPUTED_VALUE"""),1.0)</f>
        <v>1</v>
      </c>
      <c r="H23" s="9">
        <f>IFERROR(__xludf.DUMMYFUNCTION("""COMPUTED_VALUE"""),0.0)</f>
        <v>0</v>
      </c>
      <c r="I23" s="9">
        <f>IFERROR(__xludf.DUMMYFUNCTION("""COMPUTED_VALUE"""),0.0)</f>
        <v>0</v>
      </c>
      <c r="J23" s="9">
        <f>IFERROR(__xludf.DUMMYFUNCTION("""COMPUTED_VALUE"""),0.0)</f>
        <v>0</v>
      </c>
    </row>
    <row r="24">
      <c r="A24" s="1">
        <v>4.3</v>
      </c>
      <c r="B24" s="5" t="s">
        <v>263</v>
      </c>
      <c r="C24" s="5" t="s">
        <v>264</v>
      </c>
      <c r="D24" s="9" t="str">
        <f>IFERROR(__xludf.DUMMYFUNCTION("""COMPUTED_VALUE"""),"overall good tv picture ok smart bettersound very low another brand service provider refuse install my tv bad service and samsung i am calling times service provider not meet my home address why bad bad they product did not come with the support stand or "&amp;"wall hanging hook to install the tv picture quality is very poor in cables floor stand does not come with it you have to buy it seperately request amazon to cleary mention it in the add you will have to pay seperate charges for the installation guy to buy"&amp;" the floor mount good")</f>
        <v>overall good tv picture ok smart bettersound very low another brand service provider refuse install my tv bad service and samsung i am calling times service provider not meet my home address why bad bad they product did not come with the support stand or wall hanging hook to install the tv picture quality is very poor in cables floor stand does not come with it you have to buy it seperately request amazon to cleary mention it in the add you will have to pay seperate charges for the installation guy to buy the floor mount good</v>
      </c>
      <c r="E24" s="1" t="s">
        <v>256</v>
      </c>
      <c r="F24" s="9" t="s">
        <v>194</v>
      </c>
      <c r="G24" s="9">
        <f>IFERROR(__xludf.DUMMYFUNCTION("""COMPUTED_VALUE"""),0.0)</f>
        <v>0</v>
      </c>
      <c r="H24" s="9">
        <f>IFERROR(__xludf.DUMMYFUNCTION("""COMPUTED_VALUE"""),0.0)</f>
        <v>0</v>
      </c>
      <c r="I24" s="9">
        <f>IFERROR(__xludf.DUMMYFUNCTION("""COMPUTED_VALUE"""),0.0)</f>
        <v>0</v>
      </c>
      <c r="J24" s="9">
        <f>IFERROR(__xludf.DUMMYFUNCTION("""COMPUTED_VALUE"""),0.0)</f>
        <v>0</v>
      </c>
    </row>
    <row r="25">
      <c r="A25" s="1">
        <v>4.0</v>
      </c>
      <c r="B25" s="5" t="s">
        <v>274</v>
      </c>
      <c r="C25" s="5" t="s">
        <v>275</v>
      </c>
      <c r="D25" s="9" t="str">
        <f>IFERROR(__xludf.DUMMYFUNCTION("""COMPUTED_VALUE"""),"worked on iphone and didn’t work on iphone xr i didn’t like it still i use it for my work product is quite good and is fast charging loved it i like it looks last long the sturdiness will depend on the manner of its use but its speed of charging is great "&amp;"very good product for the average income group it s great for charging devices with various types of ports but works best when charging one device at a time good item")</f>
        <v>worked on iphone and didn’t work on iphone xr i didn’t like it still i use it for my work product is quite good and is fast charging loved it i like it looks last long the sturdiness will depend on the manner of its use but its speed of charging is great very good product for the average income group it s great for charging devices with various types of ports but works best when charging one device at a time good item</v>
      </c>
      <c r="E25" s="1" t="s">
        <v>267</v>
      </c>
      <c r="F25" s="9" t="s">
        <v>18</v>
      </c>
      <c r="G25" s="9">
        <f>IFERROR(__xludf.DUMMYFUNCTION("""COMPUTED_VALUE"""),0.0)</f>
        <v>0</v>
      </c>
      <c r="H25" s="9">
        <f>IFERROR(__xludf.DUMMYFUNCTION("""COMPUTED_VALUE"""),0.0)</f>
        <v>0</v>
      </c>
      <c r="I25" s="9">
        <f>IFERROR(__xludf.DUMMYFUNCTION("""COMPUTED_VALUE"""),0.0)</f>
        <v>0</v>
      </c>
      <c r="J25" s="9">
        <f>IFERROR(__xludf.DUMMYFUNCTION("""COMPUTED_VALUE"""),0.0)</f>
        <v>0</v>
      </c>
    </row>
    <row r="26">
      <c r="A26" s="1">
        <v>4.3</v>
      </c>
      <c r="B26" s="5" t="s">
        <v>286</v>
      </c>
      <c r="C26" s="5" t="s">
        <v>287</v>
      </c>
      <c r="D26" s="9" t="str">
        <f>IFERROR(__xludf.DUMMYFUNCTION("""COMPUTED_VALUE"""),"about the tv wonderful probably the best tv in this price range inr good google interface loaded with features lightweight watt power consumption stable designaverage sound and picture quality is quite good but if you compare it with premium brands then o"&amp;"bviously not that good features most of the streaming apps available and compatible you can connect with wifi lan cable hdmi set top box laptop usb gaming console old dish cable and direct tv antenna as well built in chromecast to cast any compatible app "&amp;"directly from phone to tv over same wifi networkways to connect phone via cast feature on mobile apps no password needed only need to be on the same wifi network via chromecast app project only selected media pics videos or entire phone screenways to conn"&amp;"ect pc laptop windows cast option project the entire laptop screen on tv using windows cast option need to be connected on same wifi network via hdmi cableabout the amazon installation service awful the technician brought a cheap hanging hook that had mrp"&amp;" inr on it and asked for inr for it without any receipt he kept telling that it was not for sale and company had sent this specially however it clearly had mrp mentioned on it i went to market and bought a much better cabinet for just inr and for installa"&amp;"tion of that as well technician was really adamant to drill the two required holes on top he just drilled one on top and one on bottom and kept all the other spare screws which i had bought with him after about half an hour of arguments he finally drilled"&amp;" the other required holes and for all this he kept cussing me that i wasted his time there was no assistance from the person who represented the service agency as well this whole process took me two hours to complete that too with lots of arguments this w"&amp;"as the worst installation experience in my life so far bottomline please do not avail the so called free installation service from amazon it is just a scam instead call the acer support they will do the job much better after using it for months here are i"&amp;"t s pros and cons pros great picture quality it s awesome blacks are very good and is adjustable sound with db is very good looks great with thin besel remote comes with favorite ott buttons content upscaling is very good cons remote could have been bette"&amp;"r can t use dth remote to turn on both televisison and set top box remote operation is bit complex motion technology not great there is a noticeable blur when watching moving ballson ott but it decreases when you switch to dth overall it s a nice buy at t"&amp;"his price point i think i am getting fairly better picture quality and sound i am satisfied with the product product has good picture quality good product at that price with w sound applications running smoothly months older no issues yet it s running smo"&amp;"othly you get decent features for the price you pay screen resolution might be set back as you may find pixalation overall it s good i am amazed with the picture quality of this p hd ready tv it is truly an amazing panel i found it suitable for a viewing "&amp;"distance of between to feet any nearer it may not look very crisp and any farther it will feel like a very small size the speakers are also very good for the price and can get very loud without any distortions however since the speaker is downward firing "&amp;"the experience will vary based on whether the tv is wall mounted or kept on a stand the remote is good voice search works well for me tv start up takes a long time in my opinion but i have not compared it against any other inch tv and hence do not know wh"&amp;"ere it stands among peers ghz wifi works very well even across walls only negative aspect i faced is w r t the experience of using my bluetooth headphones earphones firstly the connection sometimes doesn t happen automatically after a restart which means "&amp;"i have to remove and re discover the device thru the menu which is not simple secondly the signal itself seems to be very weak and even at a distance of feet in front of the tv the signal breaks even if you move your head by inches however i am still supe"&amp;"r happy with this tv i got it for k during the launch offer and it is totally worth it and is recommended from my side at this price range ₹ it is good quality product on this market acer only should work with sound quality improvement otherwise all ok pi"&amp;"cture quality really impressive wifi connectivity good easy to install boderless screen design is premium and also google voice support is good sometimes lagging no major issues found on this tv just go for it vellu for money good product very nice produc"&amp;"tsave money")</f>
        <v>about the tv wonderful probably the best tv in this price range inr good google interface loaded with features lightweight watt power consumption stable designaverage sound and picture quality is quite good but if you compare it with premium brands then obviously not that good 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via cast feature on mobile apps no password needed only need to be on the same wifi network via chromecast app project only selected media pics videos or entire phone screenways to connect pc laptop windows cast option project the entire laptop screen on tv using windows cast option need to be connected on same wifi network via hdmi cableabout the amazon installation service awful the technician brought a cheap hanging hook that had mrp inr on it and asked for inr for it without any receipt he kept telling that it was not for sale and company had sent this specially however it clearly had mrp mentioned on it i went to market and bought a much better cabinet for just inr and for installation of that as well technician was really adamant to drill the two required holes on top he just drilled one on top and one on bottom and kept all the other spare screws which i had bought with him after about half an hour of arguments he finally drilled the other required holes and for all this he kept cussing me that i wasted his time there was no assistance from the person who represented the service agency as well this whole process took me two hours to complete that too with lots of arguments this was the worst installation experience in my life so far bottomline please do not avail the so called free installation service from amazon it is just a scam instead call the acer support they will do the job much better after using it for months here are it s pros and cons pros great picture quality it s awesome blacks are very good and is adjustable sound with db is very good looks great with thin besel remote comes with favorite ott buttons content upscaling is very good cons remote could have been better can t use dth remote to turn on both televisison and set top box remote operation is bit complex motion technology not great there is a noticeable blur when watching moving ballson ott but it decreases when you switch to dth overall it s a nice buy at this price point i think i am getting fairly better picture quality and sound i am satisfied with the product product has good picture quality good product at that price with w sound applications running smoothly months older no issues yet it s running smoothly you get decent features for the price you pay screen resolution might be set back as you may find pixalation overall it s good i am amazed with the picture quality of this p hd ready tv it is truly an amazing panel i found it suitable for a viewing distance of between to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 the remote is good voice search works well for me tv start up takes a long time in my opinion but i have not compared it against any other inch tv and hence do not know where it stands among peers ghz wifi works very well even across walls only negative aspect i faced is w r t the experience of using my bluetooth headphones earphones firstly the connection sometimes doesn t happen automatically after a restart which means i have to remove and re discover the device thru the menu which is not simple secondly the signal itself seems to be very weak and even at a distance of feet in front of the tv the signal breaks even if you move your head by inches however i am still super happy with this tv i got it for k during the launch offer and it is totally worth it and is recommended from my side at this price range ₹ it is good quality product on this market acer only should work with sound quality improvement otherwise all ok picture quality really impressive wifi connectivity good easy to install boderless screen design is premium and also google voice support is good sometimes lagging no major issues found on this tv just go for it vellu for money good product very nice productsave money</v>
      </c>
      <c r="E26" s="1" t="s">
        <v>278</v>
      </c>
      <c r="F26" s="9" t="s">
        <v>194</v>
      </c>
      <c r="G26" s="9">
        <f>IFERROR(__xludf.DUMMYFUNCTION("""COMPUTED_VALUE"""),1.0)</f>
        <v>1</v>
      </c>
      <c r="H26" s="9">
        <f>IFERROR(__xludf.DUMMYFUNCTION("""COMPUTED_VALUE"""),0.0)</f>
        <v>0</v>
      </c>
      <c r="I26" s="9">
        <f>IFERROR(__xludf.DUMMYFUNCTION("""COMPUTED_VALUE"""),1.0)</f>
        <v>1</v>
      </c>
      <c r="J26" s="9">
        <f>IFERROR(__xludf.DUMMYFUNCTION("""COMPUTED_VALUE"""),0.0)</f>
        <v>0</v>
      </c>
    </row>
    <row r="27">
      <c r="A27" s="1">
        <v>4.2</v>
      </c>
      <c r="B27" s="5" t="s">
        <v>296</v>
      </c>
      <c r="C27" s="5" t="s">
        <v>297</v>
      </c>
      <c r="D27" s="9" t="str">
        <f>IFERROR(__xludf.DUMMYFUNCTION("""COMPUTED_VALUE"""),"the signal is too unstable once connect you need a bit of adjustment by unplugging or moving the wire to get a proper signal but does the job go for this if you want to experiment with hdmi as i wasn t sure it would work for me or not otherwise go for a g"&amp;"ood quality breaded cable good product the cable did not come in a box there is no box if this was to be shipped without any packaging or branding same should have been mentioned when we pay for hi quality products we expect a certain quality i still have"&amp;" no idea if this is a hi speed k cable or not good bought to connect my cp monitor cctv to mi android tv ok quality at this price i give it a on reasons as below amazon delivery super fast same day delivery within hours the delivery person was good robust"&amp;" built quality looks feels premium it is working excellent i m using for lapptop to big screen tv connectivity and could see the undistorted picture and sound nicely doing its work a few words of cons feels a little hard to adjust and bend as per requirem"&amp;"ent less flexible but this may not be a serious concern overall a nice experience so far good job like")</f>
        <v>the signal is too unstable once connect you need a bit of adjustment by unplugging or moving the wire to get a proper signal but does the job go for this if you want to experiment with hdmi as i wasn t sure it would work for me or not otherwise go for a good quality breaded cable good product the cable did not come in a box there is no box if this was to be shipped without any packaging or branding same should have been mentioned when we pay for hi quality products we expect a certain quality i still have no idea if this is a hi speed k cable or not good bought to connect my cp monitor cctv to mi android tv ok quality at this price i give it a on reasons as below amazon delivery super fast same day delivery within hours the delivery person was good robust built quality looks feels premium it is working excellent i m using for lapptop to big screen tv connectivity and could see the undistorted picture and sound nicely doing its work a few words of cons feels a little hard to adjust and bend as per requirement less flexible but this may not be a serious concern overall a nice experience so far good job like</v>
      </c>
      <c r="E27" s="1" t="s">
        <v>290</v>
      </c>
      <c r="F27" s="9" t="s">
        <v>148</v>
      </c>
      <c r="G27" s="9">
        <f>IFERROR(__xludf.DUMMYFUNCTION("""COMPUTED_VALUE"""),0.0)</f>
        <v>0</v>
      </c>
      <c r="H27" s="9">
        <f>IFERROR(__xludf.DUMMYFUNCTION("""COMPUTED_VALUE"""),1.0)</f>
        <v>1</v>
      </c>
      <c r="I27" s="9">
        <f>IFERROR(__xludf.DUMMYFUNCTION("""COMPUTED_VALUE"""),1.0)</f>
        <v>1</v>
      </c>
      <c r="J27" s="9">
        <f>IFERROR(__xludf.DUMMYFUNCTION("""COMPUTED_VALUE"""),0.0)</f>
        <v>0</v>
      </c>
    </row>
    <row r="28">
      <c r="A28" s="1">
        <v>4.2</v>
      </c>
      <c r="B28" s="5" t="s">
        <v>308</v>
      </c>
      <c r="C28" s="5" t="s">
        <v>309</v>
      </c>
      <c r="D28" s="9" t="str">
        <f>IFERROR(__xludf.DUMMYFUNCTION("""COMPUTED_VALUE"""),"this oneplus tv is great if you want a affordable and middle range features tv i got it in the offer and it was totally worth it pros sound is awesome satisfied with the quality of sound dolby audio w speakers are really great for sure affordable tv size "&amp;"and slim it is slim and looks stylish very light weight and handy to install easy to install and mount to wall tye software installation and set up is very easy and anyone can do it at home it gets integrated with mobile apps remote wifi networks very qui"&amp;"ckly and easily the overall sign up process and app installations are quick and automatic it supports all the smart features like netflix prime and youtube it is easily installable and sign in to start using quickly it is also easy to scan the setup box c"&amp;"hannels and start viewing them cons picture quality is p it s average and not very clear but it is worth the price range i ll not complaint as the cost of tv is very affordable and this quality is justified bluetooth and wifi connection can disconnect som"&amp;"etimes and cause some issues i encountered this disconnect issue and had to reset complete device and do the complete sign up again rest all is very good and loved this product i feel it was worth ordering if you are looking something is medium range and "&amp;"only need it for your old parents and don t have extensive smart use then go for this if you want to use a lot of smart features and ott platforms and watch movies and sports then go for better version with full hd and k quality this tv will not give good"&amp;" experience for sports due to less picture quality but it s very good for daily family shows and tv channels one last thing i want to express and i m ver disappointed about is this i got my order delivered on friday and i scheduled my installation for sat"&amp;"urday but nobody turned up that day and i had to reschedule it for tuesday morning and even today nobody turned up i got a call from amazon to reschedule it for tuesday evening and still nobody turned up this is very very bad and irresponsible service by "&amp;"oneplus and amazon i m very disappointed with the service and highly criticize this behavior a company should always take care of its customer satisfaction and you have failed in doing this what do you guys expect us to do wait for to days to get my tv in"&amp;"stalled even when it s been delivered and wait for you guys to come after so many days even when i m having my smart tv delivered to my home i have to wait and not enjoy it because you guys have not done your job properly at least keep some decency and re"&amp;"spect the customers who are paying a big amount and ordering a big item from your company you should take care that the money i spent has been worth it and not facing any issues highly disappointed with this behavior and service good product connectivity "&amp;"is faster but performance is little bit slower the biggest problem i face is it don t have a aux cable so i m not able to connect my sound bar the hdmi port is useless it won t work so i connect it via bluetooth but the problem is that it won t connect au"&amp;"tomatically everytime i on the tv i need to connect it manually it s a basic feature which is not provided in this tv then another drawback is that it was fast at the beginning now it s been months and it s super laggy even after the update its just the s"&amp;"ame yeaa but in this price range the picture quality is outstanding that s all good quality in picture and volume is little bit low other than that product is nice budget friendly i m happy with this after a few days the tv will perform slowly and the rem"&amp;"ote is very very sentence thank you amazon and oneplus sound is good easy installation very slim and less weight voice recognition is good likebudget friendlydislikewifi connectivity range is poor many times gets disconnected color depth not that good")</f>
        <v>this oneplus tv is great if you want a affordable and middle range features tv i got it in the offer and it was totally worth it pros sound is awesome satisfied with the quality of sound dolby audio w speakers are really great for sure affordable tv size and slim it is slim and looks stylish very light weight and handy to install easy to install and mount to wall tye software installation and set up is very easy and anyone can do it at home it gets integrated with mobile apps remote wifi networks very quickly and easily the overall sign up process and app installations are quick and automatic it supports all the smart features like netflix prime and youtube it is easily installable and sign in to start using quickly it is also easy to scan the setup box channels and start viewing them cons picture quality is p it s average and not very clear but it is worth the price range i ll not complaint as the cost of tv is very affordable and this quality is justified bluetooth and wifi connection can disconnect sometimes and cause some issues i encountered this disconnect issue and had to reset complete device and do the complete sign up again rest all is very good and loved this product i feel it was worth ordering if you are looking something is medium range and only need it for your old parents and don t have extensive smart use then go for this if you want to use a lot of smart features and ott platforms and watch movies and sports then go for better version with full hd and k quality this tv will not give good experience for sports due to less picture quality but it s very good for daily family shows and tv channels one last thing i want to express and i m ver disappointed about is this i got my order delivered on friday and i scheduled my installation for saturday but nobody turned up that day and i had to reschedule it for tuesday morning and even today nobody turned up i got a call from amazon to reschedule it for tuesday evening and still nobody turned up this is very very bad and irresponsible service by oneplus and amazon i m very disappointed with the service and highly criticize this behavior a company should always take care of its customer satisfaction and you have failed in doing this what do you guys expect us to do wait for to days to get my tv installed even when it s been delivered and wait for you guys to come after so many days even when i m having my smart tv delivered to my home i have to wait and not enjoy it because you guys have not done your job properly at least keep some decency and respect the customers who are paying a big amount and ordering a big item from your company you should take care that the money i spent has been worth it and not facing any issues highly disappointed with this behavior and service good product connectivity is faster but performance is little bit slower the biggest problem i face is it don t have a aux cable so i m not able to connect my sound bar the hdmi port is useless it won t work so i connect it via bluetooth but the problem is that it won t connect automatically everytime i on the tv i need to connect it manually it s a basic feature which is not provided in this tv then another drawback is that it was fast at the beginning now it s been months and it s super laggy even after the update its just the same yeaa but in this price range the picture quality is outstanding that s all good quality in picture and volume is little bit low other than that product is nice budget friendly i m happy with this after a few days the tv will perform slowly and the remote is very very sentence thank you amazon and oneplus sound is good easy installation very slim and less weight voice recognition is good likebudget friendlydislikewifi connectivity range is poor many times gets disconnected color depth not that good</v>
      </c>
      <c r="E28" s="1" t="s">
        <v>300</v>
      </c>
      <c r="F28" s="9" t="s">
        <v>194</v>
      </c>
      <c r="G28" s="9">
        <f>IFERROR(__xludf.DUMMYFUNCTION("""COMPUTED_VALUE"""),1.0)</f>
        <v>1</v>
      </c>
      <c r="H28" s="9">
        <f>IFERROR(__xludf.DUMMYFUNCTION("""COMPUTED_VALUE"""),0.0)</f>
        <v>0</v>
      </c>
      <c r="I28" s="9">
        <f>IFERROR(__xludf.DUMMYFUNCTION("""COMPUTED_VALUE"""),1.0)</f>
        <v>1</v>
      </c>
      <c r="J28" s="9">
        <f>IFERROR(__xludf.DUMMYFUNCTION("""COMPUTED_VALUE"""),1.0)</f>
        <v>1</v>
      </c>
    </row>
    <row r="29">
      <c r="A29" s="1">
        <v>4.0</v>
      </c>
      <c r="B29" s="5" t="s">
        <v>318</v>
      </c>
      <c r="C29" s="5" t="s">
        <v>319</v>
      </c>
      <c r="D29" s="9" t="str">
        <f>IFERROR(__xludf.DUMMYFUNCTION("""COMPUTED_VALUE"""),"the product seems and works good but it s not a fast charging cable as it has to be and when all the three ports are connected its more slower i m charging only good is single cable all three ports are there so its a ok product only if yiu are looking for"&amp;" fast charging then i would say think twice before you buyi have been using foe a while now this is for sure not a fast charging cable and in this tge lightning charger is not working properly every now and then i have to check its it charging my iphone a"&amp;"nd i had to unplug and reply for charging its getting disconnected i don t understand how so this cable is no ok i used this type c most commonly depending on my devices power wats and also etc nice charger charging is bit slow when u connect multiple dev"&amp;"ices cannot transfer data only charging purpose so nice colour cheap and best the cable looks decent with charging but not fit for me as it does not support apple car play")</f>
        <v>the product seems and works good but it s not a fast charging cable as it has to be and when all the three ports are connected its more slower i 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 t understand how so this cable is no ok i used this type c most commonly depending on my devices power wats and also etc nice charger charging is bit slow when u connect multiple devices cannot transfer data only charging purpose so nice colour cheap and best the cable looks decent with charging but not fit for me as it does not support apple car play</v>
      </c>
      <c r="E29" s="1" t="s">
        <v>312</v>
      </c>
      <c r="F29" s="9" t="s">
        <v>18</v>
      </c>
      <c r="G29" s="9">
        <f>IFERROR(__xludf.DUMMYFUNCTION("""COMPUTED_VALUE"""),1.0)</f>
        <v>1</v>
      </c>
      <c r="H29" s="9">
        <f>IFERROR(__xludf.DUMMYFUNCTION("""COMPUTED_VALUE"""),0.0)</f>
        <v>0</v>
      </c>
      <c r="I29" s="9">
        <f>IFERROR(__xludf.DUMMYFUNCTION("""COMPUTED_VALUE"""),0.0)</f>
        <v>0</v>
      </c>
      <c r="J29" s="9">
        <f>IFERROR(__xludf.DUMMYFUNCTION("""COMPUTED_VALUE"""),0.0)</f>
        <v>0</v>
      </c>
    </row>
    <row r="30">
      <c r="A30" s="1">
        <v>4.4</v>
      </c>
      <c r="B30" s="5" t="s">
        <v>329</v>
      </c>
      <c r="C30" s="5" t="s">
        <v>330</v>
      </c>
      <c r="D30" s="9" t="str">
        <f>IFERROR(__xludf.DUMMYFUNCTION("""COMPUTED_VALUE"""),"fast charging cable seems to be of good quality not used much as i keep it as backup in my car it’s good sturdy durable it supports fast charging only thing is it’s a little expensive nice product i am writing this review after days usage of this product "&amp;"and i found it very durable and sturdy it is also good for travelling where you have to keep it in the bags without any kind of box i would recommend it to all best wire type c to lighting connector go buy worth of money value for money i am happy with pr"&amp;"oduct quality is good durable")</f>
        <v>fast charging cable seems to be of good quality not used much as i keep it as backup in my car it’s good sturdy durable it supports fast charging only thing is it’s a little expensive nice product i am writing this review after days usage of this product and i found it very durable and sturdy it is also good for travelling where you have to keep it in the bags without any kind of box i would recommend it to all best wire type c to lighting connector go buy worth of money value for money i am happy with product quality is good durable</v>
      </c>
      <c r="E30" s="1" t="s">
        <v>322</v>
      </c>
      <c r="F30" s="9" t="s">
        <v>18</v>
      </c>
      <c r="G30" s="9">
        <f>IFERROR(__xludf.DUMMYFUNCTION("""COMPUTED_VALUE"""),0.0)</f>
        <v>0</v>
      </c>
      <c r="H30" s="9">
        <f>IFERROR(__xludf.DUMMYFUNCTION("""COMPUTED_VALUE"""),0.0)</f>
        <v>0</v>
      </c>
      <c r="I30" s="9">
        <f>IFERROR(__xludf.DUMMYFUNCTION("""COMPUTED_VALUE"""),1.0)</f>
        <v>1</v>
      </c>
      <c r="J30" s="9">
        <f>IFERROR(__xludf.DUMMYFUNCTION("""COMPUTED_VALUE"""),0.0)</f>
        <v>0</v>
      </c>
    </row>
    <row r="31">
      <c r="A31" s="1">
        <v>4.3</v>
      </c>
      <c r="B31" s="5" t="s">
        <v>339</v>
      </c>
      <c r="C31" s="5" t="s">
        <v>340</v>
      </c>
      <c r="D31" s="9" t="str">
        <f>IFERROR(__xludf.DUMMYFUNCTION("""COMPUTED_VALUE"""),"one amazing cable for bucks ok with charging looks very sturdy and durable fast charging upto watts m in length and really durable bought it like the th time passed down my older cables to family members all still in working state i bought it in and it al"&amp;"most last three years post heavy usage gonna buy it again very good quality good quality usb c charging cable that enables fast charging for samsung m as well as m g w seeking phones metre cable length helpful in keeping phone on desk while charging adapt"&amp;"or plugged into electric outlet best value similar m cable costs x or x in retail market this is best price great product wanted this as my portable battery has usb slot and ipad and kindle reader have usb c ports fits my requirement perfectly charges ver"&amp;"y fast good very good overall")</f>
        <v>one amazing cable for bucks ok with charging looks very sturdy and durable fast charging upto watts m in length and really durable bought it like the th time passed down my older cables to family members all still in working state i bought it in and it almost last three years post heavy usage gonna buy it again very good quality good quality usb c charging cable that enables fast charging for samsung m as well as m g w seeking phones metre cable length helpful in keeping phone on desk while charging adaptor plugged into electric outlet best value similar m cable costs x or x in retail market this is best price great product wanted this as my portable battery has usb slot and ipad and kindle reader have usb c ports fits my requirement perfectly charges very fast good very good overall</v>
      </c>
      <c r="E31" s="1" t="s">
        <v>333</v>
      </c>
      <c r="F31" s="9" t="s">
        <v>18</v>
      </c>
      <c r="G31" s="9">
        <f>IFERROR(__xludf.DUMMYFUNCTION("""COMPUTED_VALUE"""),0.0)</f>
        <v>0</v>
      </c>
      <c r="H31" s="9">
        <f>IFERROR(__xludf.DUMMYFUNCTION("""COMPUTED_VALUE"""),0.0)</f>
        <v>0</v>
      </c>
      <c r="I31" s="9">
        <f>IFERROR(__xludf.DUMMYFUNCTION("""COMPUTED_VALUE"""),0.0)</f>
        <v>0</v>
      </c>
      <c r="J31" s="9">
        <f>IFERROR(__xludf.DUMMYFUNCTION("""COMPUTED_VALUE"""),0.0)</f>
        <v>0</v>
      </c>
    </row>
    <row r="32">
      <c r="A32" s="1">
        <v>4.5</v>
      </c>
      <c r="B32" s="5" t="s">
        <v>350</v>
      </c>
      <c r="C32" s="5" t="s">
        <v>351</v>
      </c>
      <c r="D32" s="9" t="str">
        <f>IFERROR(__xludf.DUMMYFUNCTION("""COMPUTED_VALUE"""),"sufficient length excellent build quality good alternative to generic cables strong cable the cable ends are nearly like rubber gold coated cable is also of high thickness why i bought this i have dvr rack for dvr which is far above the reach limit hence "&amp;"i need a mouse to be connected to the usb port of the dvr which is in the rack above reachany alternatives wireless mouse didn t work well with my particular dvr had lots of lag hence i had to resort to a usb port extender with ample lengthresult very stu"&amp;"rdy cable able to connect to my dvr and connection is stable amazon basics is very reliable this cable is good for any device that needs extension over usb like printers tvs gaming consoles keyboards etc the build quality is good cable material is soft so"&amp;" it will not break connectors are gold plated and will not rust but remember this cable will not give usb speeds even if you connect it to a usb port for usb any usb if used will behave as usb type adirection female to malefunction extension of length of "&amp;"usbbuilt average not cloth fibre braiderlength as mentionedworks for all connections yes including pc printer console pen drive etc product is as per description good as expected")</f>
        <v>sufficient length excellent build quality good alternative to generic cables strong cable the cable ends are nearly like rubber gold coated cable is also of high thickness why i bought this i have dvr rack for dvr which is far above the reach limit hence i need a mouse to be connected to the usb port of the dvr which is in the rack above reachany alternatives wireless mouse didn t work well with my particular dvr had lots of lag hence i had to resort to a usb port extender with ample lengthresult very sturdy cable able to connect to my dvr and connection is stable amazon basics is very reliable this cable is good for any device that needs extension over usb like printers tvs gaming consoles keyboards etc the build quality is good cable material is soft so it will not break connectors are gold plated and will not rust but remember this cable will not give usb speeds even if you connect it to a usb port for usb any usb if used will behave as usb type adirection female to malefunction extension of length of usbbuilt average not cloth fibre braiderlength as mentionedworks for all connections yes including pc printer console pen drive etc product is as per description good as expected</v>
      </c>
      <c r="E32" s="1" t="s">
        <v>343</v>
      </c>
      <c r="F32" s="9" t="s">
        <v>18</v>
      </c>
      <c r="G32" s="9">
        <f>IFERROR(__xludf.DUMMYFUNCTION("""COMPUTED_VALUE"""),0.0)</f>
        <v>0</v>
      </c>
      <c r="H32" s="9">
        <f>IFERROR(__xludf.DUMMYFUNCTION("""COMPUTED_VALUE"""),1.0)</f>
        <v>1</v>
      </c>
      <c r="I32" s="9">
        <f>IFERROR(__xludf.DUMMYFUNCTION("""COMPUTED_VALUE"""),0.0)</f>
        <v>0</v>
      </c>
      <c r="J32" s="9">
        <f>IFERROR(__xludf.DUMMYFUNCTION("""COMPUTED_VALUE"""),0.0)</f>
        <v>0</v>
      </c>
    </row>
    <row r="33">
      <c r="A33" s="1">
        <v>4.0</v>
      </c>
      <c r="B33" s="5" t="s">
        <v>361</v>
      </c>
      <c r="C33" s="5" t="s">
        <v>362</v>
      </c>
      <c r="D33" s="9" t="str">
        <f>IFERROR(__xludf.DUMMYFUNCTION("""COMPUTED_VALUE"""),"the cable build quality is good for normal charging its great cable but doesn’t support quick charging works for charging but other applications are hit or miss example my external keyboard doesn t work with it best quality and length of wire was qute goo"&amp;"d and durability also good the cable is awesome and no charging issue till now because it is a braided cable chance of it damage are very less overall i like the product 🤞🏻 using this cable from past days to charge lg g thinq and samsung s fe so far sup"&amp;"er good seems durable but there is a problem with the design that the pin is not long enough base of the pin is too thick that i couldn t insert it into my phone s charging port without removing the case over all quality bht achhi hai bs jo braided materi"&amp;"al use hua hai wo nylon nhi hai cotton type ka hai lekin ₹ me m cable k hisaab se bht achhi hai majboot hai or charging bhi thik hai maine chapti wali buy ki thi jo photo me dikh rhi hai lekin delever ye gol wali hui jo ki jada better look deti hai agar ₹"&amp;" me mile to mt lena utne layak nhi hai")</f>
        <v>the cable build quality is good for normal charging its great cable but doesn’t support quick charging works for charging but other applications are hit or miss example my external keyboard doesn t work with it best quality and length of wire was qute good and durability also good the cable is awesome and no charging issue till now because it is a braided cable chance of it damage are very less overall i like the product 🤞🏻 using this cable from past days to charge lg g thinq and samsung s fe so far super good seems durable but there is a problem with the design that the pin is not long enough base of the pin is too thick that i couldn t insert it into my phone s charging port without removing the case over all quality bht achhi hai bs jo braided material use hua hai wo nylon nhi hai cotton type ka hai lekin ₹ me m cable k hisaab se bht achhi hai majboot hai or charging bhi thik hai maine chapti wali buy ki thi jo photo me dikh rhi hai lekin delever ye gol wali hui jo ki jada better look deti hai agar ₹ me mile to mt lena utne layak nhi hai</v>
      </c>
      <c r="E33" s="1" t="s">
        <v>354</v>
      </c>
      <c r="F33" s="9" t="s">
        <v>18</v>
      </c>
      <c r="G33" s="9">
        <f>IFERROR(__xludf.DUMMYFUNCTION("""COMPUTED_VALUE"""),0.0)</f>
        <v>0</v>
      </c>
      <c r="H33" s="9">
        <f>IFERROR(__xludf.DUMMYFUNCTION("""COMPUTED_VALUE"""),0.0)</f>
        <v>0</v>
      </c>
      <c r="I33" s="9">
        <f>IFERROR(__xludf.DUMMYFUNCTION("""COMPUTED_VALUE"""),1.0)</f>
        <v>1</v>
      </c>
      <c r="J33" s="9">
        <f>IFERROR(__xludf.DUMMYFUNCTION("""COMPUTED_VALUE"""),0.0)</f>
        <v>0</v>
      </c>
    </row>
    <row r="34">
      <c r="A34" s="1">
        <v>4.3</v>
      </c>
      <c r="B34" s="5" t="s">
        <v>372</v>
      </c>
      <c r="C34" s="5" t="s">
        <v>373</v>
      </c>
      <c r="D34" s="9" t="str">
        <f>IFERROR(__xludf.DUMMYFUNCTION("""COMPUTED_VALUE"""),"not charging as fast as i d have expected maybe something wrong with my unit however the cable overall is actually pretty decent the material is great it doesn t bend out of shape very easily and looks and feels premium the length is definitely a plus goo"&amp;"d a sturdy cable for mobile charging it s been month that i am using this charging cable works very well with s fe g thumbs up braided cable is sturdy and built well long cable adds extra reach and is tangle free a good buy the extra length helps a lot go"&amp;"od product ok")</f>
        <v>not charging as fast as i d have expected maybe something wrong with my unit however the cable overall is actually pretty decent the material is great it doesn t bend out of shape very easily and looks and feels premium the length is definitely a plus good a sturdy cable for mobile charging it s been month that i am using this charging cable works very well with s fe g thumbs up braided cable is sturdy and built well long cable adds extra reach and is tangle free a good buy the extra length helps a lot good product ok</v>
      </c>
      <c r="E34" s="1" t="s">
        <v>365</v>
      </c>
      <c r="F34" s="9" t="s">
        <v>18</v>
      </c>
      <c r="G34" s="9">
        <f>IFERROR(__xludf.DUMMYFUNCTION("""COMPUTED_VALUE"""),0.0)</f>
        <v>0</v>
      </c>
      <c r="H34" s="9">
        <f>IFERROR(__xludf.DUMMYFUNCTION("""COMPUTED_VALUE"""),0.0)</f>
        <v>0</v>
      </c>
      <c r="I34" s="9">
        <f>IFERROR(__xludf.DUMMYFUNCTION("""COMPUTED_VALUE"""),0.0)</f>
        <v>0</v>
      </c>
      <c r="J34" s="9">
        <f>IFERROR(__xludf.DUMMYFUNCTION("""COMPUTED_VALUE"""),0.0)</f>
        <v>0</v>
      </c>
    </row>
    <row r="35">
      <c r="A35" s="1">
        <v>4.3</v>
      </c>
      <c r="B35" s="5" t="s">
        <v>383</v>
      </c>
      <c r="C35" s="5" t="s">
        <v>384</v>
      </c>
      <c r="D35" s="9" t="str">
        <f>IFERROR(__xludf.DUMMYFUNCTION("""COMPUTED_VALUE"""),"buy it received in good condition and is working properly this price cabil not good and also short i am using from months and charging the phone in good way and it s really value for money i recommend this cable cable is perfect for a charging devices sup"&amp;"port super fast charging and can be used in vehicle chargers and adapters sturdy and durable for daily use best cable i have ever used by amazon worth it guys just take it good quality but over priced")</f>
        <v>buy it received in good condition and is working properly this price cabil not good and also short i am using from months and charging the phone in good way and it s really value for money i recommend this cable cable is perfect for a charging devices support super fast charging and can be used in vehicle chargers and adapters sturdy and durable for daily use best cable i have ever used by amazon worth it guys just take it good quality but over priced</v>
      </c>
      <c r="E35" s="1" t="s">
        <v>376</v>
      </c>
      <c r="F35" s="9" t="s">
        <v>18</v>
      </c>
      <c r="G35" s="9">
        <f>IFERROR(__xludf.DUMMYFUNCTION("""COMPUTED_VALUE"""),0.0)</f>
        <v>0</v>
      </c>
      <c r="H35" s="9">
        <f>IFERROR(__xludf.DUMMYFUNCTION("""COMPUTED_VALUE"""),0.0)</f>
        <v>0</v>
      </c>
      <c r="I35" s="9">
        <f>IFERROR(__xludf.DUMMYFUNCTION("""COMPUTED_VALUE"""),0.0)</f>
        <v>0</v>
      </c>
      <c r="J35" s="9">
        <f>IFERROR(__xludf.DUMMYFUNCTION("""COMPUTED_VALUE"""),0.0)</f>
        <v>0</v>
      </c>
    </row>
    <row r="36">
      <c r="A36" s="1">
        <v>3.9</v>
      </c>
      <c r="B36" s="5" t="s">
        <v>393</v>
      </c>
      <c r="C36" s="5" t="s">
        <v>394</v>
      </c>
      <c r="D36" s="9" t="str">
        <f>IFERROR(__xludf.DUMMYFUNCTION("""COMPUTED_VALUE"""),"it s a good data cable and i recommend it to purchase the only issue was the metal pin is not fixed firmly so it has become loose otherwise no issue must purchase cable which is sturdy it s not a fast charging cable but the three outlets does the job good"&amp;" sturdy micro usb cable with good charging speeds please don t raise prices nice product a simpla microusb cable 😂 best for this price good one")</f>
        <v>it s a good data cable and i recommend it to purchase the only issue was the metal pin is not fixed firmly so it has become loose otherwise no issue must purchase cable which is sturdy it s not a fast charging cable but the three outlets does the job good sturdy micro usb cable with good charging speeds please don t raise prices nice product a simpla microusb cable 😂 best for this price good one</v>
      </c>
      <c r="E36" s="1" t="s">
        <v>387</v>
      </c>
      <c r="F36" s="9" t="s">
        <v>18</v>
      </c>
      <c r="G36" s="9">
        <f>IFERROR(__xludf.DUMMYFUNCTION("""COMPUTED_VALUE"""),0.0)</f>
        <v>0</v>
      </c>
      <c r="H36" s="9">
        <f>IFERROR(__xludf.DUMMYFUNCTION("""COMPUTED_VALUE"""),0.0)</f>
        <v>0</v>
      </c>
      <c r="I36" s="9">
        <f>IFERROR(__xludf.DUMMYFUNCTION("""COMPUTED_VALUE"""),0.0)</f>
        <v>0</v>
      </c>
      <c r="J36" s="9">
        <f>IFERROR(__xludf.DUMMYFUNCTION("""COMPUTED_VALUE"""),0.0)</f>
        <v>0</v>
      </c>
    </row>
    <row r="37">
      <c r="A37" s="1">
        <v>3.9</v>
      </c>
      <c r="B37" s="5" t="s">
        <v>83</v>
      </c>
      <c r="C37" s="5" t="s">
        <v>402</v>
      </c>
      <c r="D37" s="9" t="str">
        <f>IFERROR(__xludf.DUMMYFUNCTION("""COMPUTED_VALUE"""),"it s a good product like very good item strong and useful usb cablevalue for moneythanks to amazon and producer product and useful product sturdy but does not support w charging")</f>
        <v>it s a good product like very good item strong and useful usb cablevalue for moneythanks to amazon and producer product and useful product sturdy but does not support w charging</v>
      </c>
      <c r="E37" s="1" t="s">
        <v>397</v>
      </c>
      <c r="F37" s="9" t="s">
        <v>18</v>
      </c>
      <c r="G37" s="9">
        <f>IFERROR(__xludf.DUMMYFUNCTION("""COMPUTED_VALUE"""),0.0)</f>
        <v>0</v>
      </c>
      <c r="H37" s="9">
        <f>IFERROR(__xludf.DUMMYFUNCTION("""COMPUTED_VALUE"""),0.0)</f>
        <v>0</v>
      </c>
      <c r="I37" s="9">
        <f>IFERROR(__xludf.DUMMYFUNCTION("""COMPUTED_VALUE"""),0.0)</f>
        <v>0</v>
      </c>
      <c r="J37" s="9">
        <f>IFERROR(__xludf.DUMMYFUNCTION("""COMPUTED_VALUE"""),0.0)</f>
        <v>0</v>
      </c>
    </row>
    <row r="38">
      <c r="A38" s="1">
        <v>4.4</v>
      </c>
      <c r="B38" s="5" t="s">
        <v>412</v>
      </c>
      <c r="C38" s="5" t="s">
        <v>413</v>
      </c>
      <c r="D38" s="9" t="str">
        <f>IFERROR(__xludf.DUMMYFUNCTION("""COMPUTED_VALUE"""),"good budget mfi certified lightly cable for this price update usage review after to months better than the original one in matter of robustness and durability better in prospect of charging it is far better in durability from the original apple wire do no"&amp;"t think more you can buy blindly worth to buy and it is mfi certified so you ios device not damaged but small negative point is packaging quality of the product the charger is a great carry on accessory while travelling without risking the original charge"&amp;"r price is also very affordable and charging speed is very good with good adaptor or power bank good product can recommend all only thing i see as issue is the material the cable threads peels off when stick to a velcro materials other wise good product c"&amp;"harges very well like original nice reliable and worth it the cable shipped in box made by apple felt less sturdy and reliable after using one or two times and felt it would break more quickly at the lighting port and had to order amazon basics cable whic"&amp;"h is miles better and apple mifi certified")</f>
        <v>good budget mfi certified lightly cable for this price update usage review after to months better than the original one in matter of robustness and durability better in prospect of charging it is far better in durability from the original apple wire do not think more you can buy blindly worth to buy and it is mfi certified so you ios device not damaged but small negative point is packaging quality of the product the charger is a great carry on accessory while travelling without risking the original charger price is also very affordable and charging speed is very good with good adaptor or power bank good product can recommend all only thing i see as issue is the material the cable threads peels off when stick to a velcro materials other wise good product charges very well like original nice reliable and worth it the cable shipped in box made by apple felt less sturdy and reliable after using one or two times and felt it would break more quickly at the lighting port and had to order amazon basics cable which is miles better and apple mifi certified</v>
      </c>
      <c r="E38" s="1" t="s">
        <v>405</v>
      </c>
      <c r="F38" s="9" t="s">
        <v>18</v>
      </c>
      <c r="G38" s="9">
        <f>IFERROR(__xludf.DUMMYFUNCTION("""COMPUTED_VALUE"""),0.0)</f>
        <v>0</v>
      </c>
      <c r="H38" s="9">
        <f>IFERROR(__xludf.DUMMYFUNCTION("""COMPUTED_VALUE"""),0.0)</f>
        <v>0</v>
      </c>
      <c r="I38" s="9">
        <f>IFERROR(__xludf.DUMMYFUNCTION("""COMPUTED_VALUE"""),1.0)</f>
        <v>1</v>
      </c>
      <c r="J38" s="9">
        <f>IFERROR(__xludf.DUMMYFUNCTION("""COMPUTED_VALUE"""),0.0)</f>
        <v>0</v>
      </c>
    </row>
    <row r="39">
      <c r="A39" s="1">
        <v>4.0</v>
      </c>
      <c r="B39" s="5" t="s">
        <v>422</v>
      </c>
      <c r="C39" s="5" t="s">
        <v>423</v>
      </c>
      <c r="D39" s="9" t="str">
        <f>IFERROR(__xludf.DUMMYFUNCTION("""COMPUTED_VALUE"""),"it does the job really well no complaints regarding the charging power at a price of rs it is worth every buck although this cable is a bit shorter than the original one but the original oneplus cable is around rs so there is a huge price difference and i"&amp;"t does the same job as the original one useful for “c” type charging but not suitable with all adapters or usb points serves the purpose sturdily built does its job well charged my samsung galaxy m quicker than the original cable hope it stays the same go"&amp;"ing ahead liked the charging speed disliked the length on ipads this is awesome but it’s is not foot long so this the only point to think otherwise it is the best cable good everything is good including connectivity and stuff nice product im using this fo"&amp;"r my car this product is nice and worth the amount i recommend it to anyone who are looking for this kind of cable")</f>
        <v>it does the job really well no complaints regarding the charging power at a price of rs it is worth every buck although this cable is a bit shorter than the original one but the original oneplus cable is around rs so there is a huge price difference and it does the same job as the original one useful for “c” type charging but not suitable with all adapters or usb points serves the purpose sturdily built does its job well charged my samsung galaxy m quicker than the original cable hope it stays the same going ahead liked the charging speed disliked the length on ipads this is awesome but it’s is not foot long so this the only point to think otherwise it is the best cable good everything is good including connectivity and stuff nice product im using this for my car this product is nice and worth the amount i recommend it to anyone who are looking for this kind of cable</v>
      </c>
      <c r="E39" s="1" t="s">
        <v>416</v>
      </c>
      <c r="F39" s="9" t="s">
        <v>18</v>
      </c>
      <c r="G39" s="9">
        <f>IFERROR(__xludf.DUMMYFUNCTION("""COMPUTED_VALUE"""),0.0)</f>
        <v>0</v>
      </c>
      <c r="H39" s="9">
        <f>IFERROR(__xludf.DUMMYFUNCTION("""COMPUTED_VALUE"""),0.0)</f>
        <v>0</v>
      </c>
      <c r="I39" s="9">
        <f>IFERROR(__xludf.DUMMYFUNCTION("""COMPUTED_VALUE"""),0.0)</f>
        <v>0</v>
      </c>
      <c r="J39" s="9">
        <f>IFERROR(__xludf.DUMMYFUNCTION("""COMPUTED_VALUE"""),1.0)</f>
        <v>1</v>
      </c>
    </row>
    <row r="40">
      <c r="A40" s="1">
        <v>4.2</v>
      </c>
      <c r="B40" s="5" t="s">
        <v>434</v>
      </c>
      <c r="C40" s="5" t="s">
        <v>435</v>
      </c>
      <c r="D40" s="9" t="str">
        <f>IFERROR(__xludf.DUMMYFUNCTION("""COMPUTED_VALUE"""),"i am posting this after a few weeks of using the product usage continuous ott only no cable dish operator average daily usage hours the tv is a great value for money product installation the installation was simple and amazon assisted installation was smo"&amp;"oth timely and hassle free picture the picture quality is not great when compared with the smoothness of a sony lg and samsung with these kind of specs movies and especially hi res tv series experience was somewhat diluted as most of the times the output "&amp;"while in hi res wouldn t look like a movie quality which we are used to of watching in the likes of sony samsung lg etc however with time you get used to it and only realize the difference when you see the same movie at someone else s better tv sound soun"&amp;"d output is decent you wouldn t need additional support to enhance the volume as such remote sleek sensitive and user friendly it s exactly like amazon s remote os same as any smart android tv works smoothly without much lags or hiccups switching apps fro"&amp;"m one to another takes a a couple of seconds more than sony but unless you have used to of those performances it looks just fine standalone and as your first smart tv you wouldn t find any reasons to not like the quality and it would like hi res from the "&amp;"beginning it is a great value for money product without a doubt however if you are considering this as an alternative or second tv after owning the better ones in the past you will have a hard time adjusting with it picture quality is good for this price "&amp;"didn’t faced any lag on ui and browsing other apps only negative will be audio definitely need a sound bar if u are a frequent movie watcher overall worth for money u spend but the installation process is just awful amazon claiming that a trained professi"&amp;"onal will visit for installation but neither they are trained nor professionals just read the installation manuals and installed the wall mount which took hours for them to buy the wall mount after charging money no demo given on tv as they have no idea a"&amp;"bout the product these things making to think twice or thrice to buy a tv through online screen looks amazing but problem is with processor i believe if k content is getting streamed on device then we can observe the green screen flickers not so often but"&amp;" problem exists even remote control is not good as it take at least sec to react for the user action reason why i believe processor is bad because i do k gaming using ps and never encountered problem with the screen if you buy tv in a small town shop it w"&amp;"ill be delivered and installed immediately within couple of hours when you want to buy a tv from amazon you need to wait for it to be delivered for couple of days and it is understandable the problem is with the installation they take so much time to inst"&amp;"all that you end up regretting buying the product it’s like you are hungry and food is in front of you but you can’t eat so i ordered my tv on monday it got delivered on friday and it will be installed on monday because of weekend where as there is no con"&amp;"cept of weekend in small towns if we had the technician details we could reach out s get it installed but that also will be shared hours before regarding product it’s good quality and very good for a average user heavy duty like games and continuous usage"&amp;" on some store will be challenging i guess this tv gives good results within the budget should definitely buy if the budget is k but most important point like to mention is after sales service and also the installation part the installation guy didn’t arr"&amp;"ive at very first day that was scheduled even after rescheduling he didn’t came for installation purpose so strictly be aware of this point the tv i got in offer with k discount on icici card but although the product came out defective it had dead pixel o"&amp;"n the display which is very bad after period of time even after the fault was from seller as it was defective piece i didn’t got the replacement for the product and it’s totally unfair deal by amazon and the seller too final verdict is the tv quality and "&amp;"feature are good but the service from seller and amazon that is got was very poor inspite i was prime member the seller dawntech electronics private limited gives very poor service and feel bad that in such cases amazon will not help you thankyou team als"&amp;"o to be added tv installation services with product while delivering and unboxing no need to other sub vendor to getting installation and demo also dependency on third party involvement should be less bad experience with tv installation stuff pls look int"&amp;"o this picture quality good sound quality not upto my xpectations not able to find the real dolby stereo effect remote not upto the mark ⭐ for picture quality ⭐ for both sound and remote quality good quality picture but it hangs on home screen")</f>
        <v>i am posting this after a few weeks of using the product usage continuous ott only no cable dish operator average daily usage hours the tv is a great value for money product installation the installation was simple and amazon assisted installation was smooth timely and hassle free picture the picture quality is not great when compared with the smoothness of a sony lg and samsung with these kind of specs movies and especially hi res tv series experience was somewhat diluted as most of the times the output while in hi res wouldn t look like a movie quality which we are used to of watching in the likes of sony samsung lg etc however with time you get used to it and only realize the difference when you see the same movie at someone else s better tv sound sound output is decent you wouldn t need additional support to enhance the volume as such remote sleek sensitive and user friendly it s exactly like amazon s remote os same as any smart android tv works smoothly without much lags or hiccups switching apps from one to another takes a a couple of seconds more than sony but unless you have used to of those performances it looks just fine standalone and as your first smart tv you wouldn t find any reasons to not like the quality and it would like hi res from the beginning it is a great value for money product without a doubt however if you are considering this as an alternative or second tv after owning the better ones in the past you will have a hard time adjusting with it 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just read the installation manuals and installed the wall mount which took hours for them to buy the wall mount after charging money no demo given on tv as they have no idea about the product these things making to think twice or thrice to buy a tv through online screen looks amazing but problem is with processor i believe if k content is getting streamed on device then we can observe the green screen flickers not so often but problem exists even remote control is not good as it take at least sec to react for the user action reason why i believe processor is bad because i do k gaming using ps and never encountered problem with the screen 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hours before regarding product it’s good quality and very good for a average user heavy duty like games and continuous usage on some store will be challenging i guess this tv gives good results within the budget should definitely buy if the budget is k but most important point like to mention is after sales service and also the installation part the installation guy didn’t arrive at very first day that was scheduled even after rescheduling he didn’t came for installation purpose so strictly be aware of this point the tv i got in offer with k discount on icici card but although the product came out defective it had dead pixel on the display which is very bad after period of time even after the fault was from seller as it was defective piece i didn’t got the replacement for the product and it’s totally unfair deal by amazon and the seller too 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 team also to be added tv installation services with product while delivering and unboxing no need to other sub vendor to getting installation and demo also dependency on third party involvement should be less bad experience with tv installation stuff pls look into this picture quality good sound quality not upto my xpectations not able to find the real dolby stereo effect remote not upto the mark ⭐ for picture quality ⭐ for both sound and remote quality good quality picture but it hangs on home screen</v>
      </c>
      <c r="E40" s="1" t="s">
        <v>426</v>
      </c>
      <c r="F40" s="9" t="s">
        <v>194</v>
      </c>
      <c r="G40" s="9">
        <f>IFERROR(__xludf.DUMMYFUNCTION("""COMPUTED_VALUE"""),1.0)</f>
        <v>1</v>
      </c>
      <c r="H40" s="9">
        <f>IFERROR(__xludf.DUMMYFUNCTION("""COMPUTED_VALUE"""),0.0)</f>
        <v>0</v>
      </c>
      <c r="I40" s="9">
        <f>IFERROR(__xludf.DUMMYFUNCTION("""COMPUTED_VALUE"""),1.0)</f>
        <v>1</v>
      </c>
      <c r="J40" s="9">
        <f>IFERROR(__xludf.DUMMYFUNCTION("""COMPUTED_VALUE"""),0.0)</f>
        <v>0</v>
      </c>
    </row>
    <row r="41">
      <c r="A41" s="1">
        <v>4.2</v>
      </c>
      <c r="B41" s="5" t="s">
        <v>444</v>
      </c>
      <c r="C41" s="5" t="s">
        <v>445</v>
      </c>
      <c r="D41" s="9" t="str">
        <f>IFERROR(__xludf.DUMMYFUNCTION("""COMPUTED_VALUE"""),"same type is available in half prize other make on amazon cable is good and well built it supports all sort of charging protocols but samsung galaxy s ultra seems to have some issues it falls back to slower charging after a second or two of ultra fast cha"&amp;"rging when plugged in it works fine with other devices just fine quality of yhe cable is good my cable is not working after months duracell team is very responsive they replaced the item immediately service is good but only one problem is thickness of the"&amp;" pin must be improved the product is upto my expectations worth the price braiding is really good i may not have the need to buy another cable again worth buying this cable very durable its very tough material and very much durable too super fast charging"&amp;" long lasting due to sturdiness strong build quality absolute value for money product plus yrs warranty sometime bit difficult to fold the cable due to its sturdy build but its ok looking at its edge just go for it a real value for money very sturdy but o"&amp;"ver priced")</f>
        <v>same type is available in half prize other make on amazon cable is good and well built it supports all sort of charging protocols but samsung galaxy s ultra seems to have some issues it falls back to slower charging after a second or two of ultra fast charging when plugged in it works fine with other devices just fine quality of yhe cable is good my cable is not working after months duracell team is very responsive they replaced the item immediately service is good but only one problem is thickness of the pin must be improved the product is upto my expectations worth the price braiding is really good i may not have the need to buy another cable again worth buying this cable very durable its very tough material and very much durable too super fast charging long lasting due to sturdiness strong build quality absolute value for money product plus yrs warranty sometime bit difficult to fold the cable due to its sturdy build but its ok looking at its edge just go for it a real value for money very sturdy but over priced</v>
      </c>
      <c r="E41" s="1" t="s">
        <v>438</v>
      </c>
      <c r="F41" s="9" t="s">
        <v>18</v>
      </c>
      <c r="G41" s="9">
        <f>IFERROR(__xludf.DUMMYFUNCTION("""COMPUTED_VALUE"""),1.0)</f>
        <v>1</v>
      </c>
      <c r="H41" s="9">
        <f>IFERROR(__xludf.DUMMYFUNCTION("""COMPUTED_VALUE"""),0.0)</f>
        <v>0</v>
      </c>
      <c r="I41" s="9">
        <f>IFERROR(__xludf.DUMMYFUNCTION("""COMPUTED_VALUE"""),0.0)</f>
        <v>0</v>
      </c>
      <c r="J41" s="9">
        <f>IFERROR(__xludf.DUMMYFUNCTION("""COMPUTED_VALUE"""),0.0)</f>
        <v>0</v>
      </c>
    </row>
    <row r="42">
      <c r="A42" s="1">
        <v>4.5</v>
      </c>
      <c r="B42" s="5" t="s">
        <v>457</v>
      </c>
      <c r="C42" s="5" t="s">
        <v>458</v>
      </c>
      <c r="D42" s="9" t="str">
        <f>IFERROR(__xludf.DUMMYFUNCTION("""COMPUTED_VALUE"""),"using it and satisfactory working good also not so expensive using this for an audio transition from yamaha mgxu sound mixer to the laptop for live purpose excellent quality bought it before one and a half month works well satisfied 🙂 good quality and ch"&amp;"eap price great for the price works with my usb mic fantastically well just i find the usb b side is a bit loose when compared to my original oem cables i have ordered several pairs but all are same at least for my mic but it’s not too loose to be called "&amp;"unusable works with my casio ct x well")</f>
        <v>using it and satisfactory working good also not so expensive using this for an audio transition from yamaha mgxu sound mixer to the laptop for live purpose excellent quality bought it before one and a half month works well satisfied 🙂 good quality and cheap price great for the price works with my usb mic fantastically well just i find the usb b side is a bit loose when compared to my original oem cables i have ordered several pairs but all are same at least for my mic but it’s not too loose to be called unusable works with my casio ct x well</v>
      </c>
      <c r="E42" s="1" t="s">
        <v>448</v>
      </c>
      <c r="F42" s="9" t="s">
        <v>18</v>
      </c>
      <c r="G42" s="9">
        <f>IFERROR(__xludf.DUMMYFUNCTION("""COMPUTED_VALUE"""),1.0)</f>
        <v>1</v>
      </c>
      <c r="H42" s="9">
        <f>IFERROR(__xludf.DUMMYFUNCTION("""COMPUTED_VALUE"""),0.0)</f>
        <v>0</v>
      </c>
      <c r="I42" s="9">
        <f>IFERROR(__xludf.DUMMYFUNCTION("""COMPUTED_VALUE"""),0.0)</f>
        <v>0</v>
      </c>
      <c r="J42" s="9">
        <f>IFERROR(__xludf.DUMMYFUNCTION("""COMPUTED_VALUE"""),0.0)</f>
        <v>0</v>
      </c>
    </row>
    <row r="43">
      <c r="A43" s="1">
        <v>4.3</v>
      </c>
      <c r="B43" s="5" t="s">
        <v>468</v>
      </c>
      <c r="C43" s="5" t="s">
        <v>469</v>
      </c>
      <c r="D43" s="9" t="str">
        <f>IFERROR(__xludf.DUMMYFUNCTION("""COMPUTED_VALUE"""),"note if you select brand authorized tv installation then do not unbox the tv until mi representative arrives this ensures that if tv is damaged in transportation then you will get replacement easily if you didn t choose installation then just shoot the vi"&amp;"deo of unboxing by yourself to avoid any hassle in case replacement is needed amazon prime and netflix are not inbuilt but can be side loaded to use your set top box with android interface you need to buy mi ir cable and set it up or else directly connect"&amp;" the set up box via av or hdmi port to use it conventionally out of gb memory you only get around gb free to use check the image attached there are hundreds of review on this tv here as well as on youtube but none explains the tv s potential completely an"&amp;"d what its actual flaws are here s a quick fact for the user s complaining about the less cost to benefits ratio guys if you buy a android tv box alone which has processing capacity similar to this tv then it would alone cost you more than k rupees here y"&amp;"ou get this tv with that android setup with various other feature under k so just check once what options you have before complaining eventually i bought this tv since i was already using a version for months and wanted smaller version for bedroom now aft"&amp;"er using this tv for over weeks i am stating my detailed user experience its a detailed huge review but do read it if you want to invest this much amount ●● if you want to get quick overview of the device then read below else scroll down for detailed revi"&amp;"ew ●● firstly its budget friendly only smart tv under k in the current market has most number of output port av hdmi usb has android out of the box along with inbuilt bluetooth has dual interface mi patchwall android tv i mostly prefer android tv interfac"&amp;"e remote has bluetooth voice search with sleek profile has better processor compared to predecessor along with gb ram gb storage gb actual speaker output is low need ir cable for using set top box with android interface amazon prime netflix is not preload"&amp;"ed but can be side loaded native display is only hd though p even k videos from youtube works well check images attached can install play tons of high quality games like rr etc check images attached finally smartphone mirroring works fine most of the time"&amp;" full detailed review built quality has combination of plastic and aluminium for the main body its not great but above average table top stands looks bit flimsy but are workable the screws which are provided in the box does not fits the tv perfectly so i "&amp;"bought new from local store it has averagely slim profile not the slimmest in the market speaker placement is inconvenient since they are placed at the bottom so when you keep it on table top the sound tends to dampen and bulge has good ventilation for el"&amp;"ectronics and it hardly heats up overall built quality is above average display quality it has very thin bezels which looks great video resolution is x p but p videos works fine on it k videos on youtube runs smoothly as well viewing angle are good compar"&amp;"ed to price check the images attached contrast is above average brightness is good and colours are quite vivid display quality is also above average not very great remote control its very sleek and compact has only buttons and is easy to operate fortunate"&amp;"ly it has volume buttons which is handy i have couple of android tv boxes without volume button on remote so i know the pain of using mouse to adjust the volume p placement of voice search button is improper its just below power button and i end up pressi"&amp;"ng power button a lot finally its bluetooth so no need to point it towards tv for operation other features it has dual interface i e patchwall and android tv has tons of content many games can be installed till you have memory left including multiplayer g"&amp;"ames google voice search is very useful if you don t want to use keyboard processing speed is fast and i haven t detected any lags yet lags in streaming can be due to slow internet speed not due to hardware bluetooth and wifi connectivity works perfectly "&amp;"cons speaker output though rated w is not upto the mark my w jbl speakers has better and louder sound placement of speaker is inconvenient as in table top position speakers face the table and sound dampens internal memory is very less no netflix and amazo"&amp;"n prime pre loaded though you can side load them miracast not supported even normal smartphone mirroring lags sometimes native resolution is just p hd though the p videos works on usb k on youtube screen is slightly reflective its similar to almost all th"&amp;"e other led tv s mixed experiences of after sales service customer care firstly the installation is a joke my installation was scheduled days after my product delivery and the fun part is there s only days replacement window for this product p company onl"&amp;"y takes replacement if the product is opened by their representative so there s no point of return window time frame mi has mixed reviews for repairs and services though i have not encountered any problem with any mi tv yet i have had issues with other mi"&amp;" products and service center near me is always very helpful verdict considering all the facts if you are fine with above average display quality want a smart tv and if you have tight budget then this the tv you should certainly go for trust me you won t g"&amp;"et any better deal than this least for coming couple of months if you have higher budget then certainly explore brands like sony samsung etc this is not a perfect smart tv but for the given price and years of warranty its no brainer to choose this its cer"&amp;"tainly worth the investment this television is definitely a perfect balance between price and performance especially during flash sale at an exceptional price of ₹ performance ⭐⭐⭐⭐⭐ the processor in this smart tv is powerful enough to play k bit hevc vide"&amp;"os right out of the box vlc or mx player can be installed for enhanced media support picture quality ⭐⭐⭐⭐⭐ many people complain about the overbright screen but it can be compensated by adjusting the display settings these are my preferred settings backlig"&amp;"ht to during night even the lowest value of is bright enough and can watch content without hurting eyes during day time adjust it as per your requirement depending on your ambient lighting conditions a maximum of would be enough setting backlight to minim"&amp;"um improves black levels reduces power consumption increases led life and reduces eye strain especially during night brightness brightness setting controls black level increasing brightness reduces black levels and hence reduces contrast brightness at pic"&amp;"tures looks washed out with poor blacks and color saturationat black looks deep but lots of details at dark areas are lost while watching movies is an optimal setting to my eyes with good blacks and not so lack of details contrast to contrast setting cont"&amp;"rols white level contrast can be set anywhere between and increasing contrast too much may cause highlight areas in a picture like bright skies or shiny objects might look overexposed as the screen itself is very bright increasing contrast further makes w"&amp;"hites look over bright also colors gets washed out while increasing contrast saturation to color saturation can be set anywhere between to at colors look more natural at colors looks a bit punchy but still its a personal preference at the above settings t"&amp;"he black levels and colors were pleasing while watching demo videos of oled tvs on youtube at p the following youtube videos help you to check the black level quality of the tv lg k oled beauty of black demolg oled eclipse demolg hd demo art nouveaufull h"&amp;"d and k videos looks sharp in this tv downloaded a sample k hevc video named life untouched and also a k hevc sample of the movie elysium both of them played smoothly on the tv with very good details screen quality ⭐⭐⭐⭐ i think this is a va panel the qual"&amp;"ity of which sits right in between tn and ips panels the screen is glossy and hence reflective this might be a problem if the tv is placed in a room with windows facing it like all other lcd panels this also has also got uneven screen uniformity but that "&amp;"s only noticed in plain dark grey backgrounds while watching movies or other content it s not at all a problem screen non uniformity is a common issue even with high end tvs of big brands like lg samsung etc luckily there s no backlight bleeding in the un"&amp;"it i received viewing angles are average with some loss of contrast even at low angles but that s a common va panel characteristic ips panels with good viewing angles can t be expected at this price point all lcd panel technologies have their strengths an"&amp;"d weaknesses ips panels have good viewing angles but has poor black levels va panels excels in black depth despite it s average viewing angles and this tv has got very impressive black levels sound quality ⭐⭐⭐⭐⭐ bass is a bit weak i think bass is improved"&amp;" following some updates so giving stars from it s very loud even at low volume midrange and treble are very good even minute high pitched click and tick sounds in movies can be heard very clearly edit in a previous review i have mentioned these eq setting"&amp;"s sounds good but it isn t hz hz hz hz hz a high value of for hz actually make the sound muddy and muffled the following settings sounds much better and here s the reason hz bassfrequency setting for deep bass male vocals and instruments like kick drum to"&amp;"ms snare etc hz low midrangeenhances bass and depth of male vocals increasing hz too much makes sounds muddy and muffled reducing clarity of high frequency sounds hz midrangeimparts a metallic tone increasing makes sound tinny and unpleasant hz upper midr"&amp;"angevocals especially female sounds best at this frequency a value of enhances vocal quality increasing too much makes vocals harsh hz trebleadds crispiness and sparkle to vocals and instruments enhances tinkling sounds of metallic instruments human ear i"&amp;"s sensitive to midrange and upper midrange frequencies here it s and hz setting these values too high can cause listening fatigue even increasing hz is disturbing great sound performance especially bass is not even expected from a television in this budge"&amp;"t but considering its midrange frequency clear treble and loudness it deserves stars remote control ⭐⭐⭐⭐ minimalism is great but minimalism with less functionality is not so great addition ofmute tv settings and video input selection buttons would ve made"&amp;" the remote more functional app support ⭐⭐⭐⭐⭐ update when the tv was released there was no support for netflix and amazon prime but now with pie update it supports both netflix and amazon prime now the tv deserves stars for app support pros and cons pros "&amp;"powerful processor for k media playback app installation via usb built in chromecast bluetooth remote voice commandcons update previously the main issues with the tv were the lack of autoplay function and standby option but in the latest update both these"&amp;" issues are solved now when the tv is turned on it will automatically go to the previous input sourceto enable it go to settngs inputs enable stay on the previous source option screen off feature is also added in the new update long pressing power button "&amp;"will show screen off option the only disadvantage left on the tv was lack of miracast but on a latest update build pi miracast is included and now its perfect to sum up overall considering the picture quality powerful hardware and the price the tv definit"&amp;"ely deserve stars devoid of it s average audio quality and the glossy screen because there are no other tvs in market with such features at this price point also xiaomi now has got very strong service support across india new brands like iffalcon blaupunk"&amp;"t thomson etc might provide better options at a competitive price but when it comes to service centres it s a dead end i am very much satisfied with the purchase it s good product good if you like a best tv on your budget i ll recommend you this stunning "&amp;"picture quality and dts surround is osm but there was a few lagging problem and miracast is not good 🙁 build quality good sound and bass excellent product is very good sound quality is crisp worth buying i brought it years back still working fine good qu"&amp;"ality")</f>
        <v>note if you select brand authorized tv installation then do not unbox the tv until mi representative arrives this ensures that if tv is damaged in transportation then you will get replacement easily if you didn t choose installation then just shoot the video of unboxing by yourself to avoid any hassle in case replacement is needed amazon prime and netflix are not inbuilt but can be side loaded to use your set top box with android interface you need to buy mi ir cable and set it up or else directly connect the set up box via av or hdmi port to use it conventionally out of gb memory you only get around gb free to use check the image attached there are hundreds of review on this tv here as well as on youtube but none explains the tv s potential completely and what its actual flaws are here s a quick fact for the user s complaining about the less cost to benefits ratio guys if you buy a android tv box alone which has processing capacity similar to this tv then it would alone cost you more than k rupees here you get this tv with that android setup with various other feature under k so just check once what options you have before complaining eventually i bought this tv since i was already using a version for months and wanted smaller version for bedroom now after using this tv for over weeks i am stating my detailed user experience its a detailed huge review but do read it if you want to invest this much amount ●● if you want to get quick overview of the device then read below else scroll down for detailed review ●● firstly its budget friendly only smart tv under k in the current market has most number of output port av hdmi usb has android out of the box along with inbuilt bluetooth has dual interface mi patchwall android tv i mostly prefer android tv interface remote has bluetooth voice search with sleek profile has better processor compared to predecessor along with gb ram gb storage gb actual speaker output is low need ir cable for using set top box with android interface amazon prime netflix is not preloaded but can be side loaded native display is only hd though p even k videos from youtube works well check images attached can install play tons of high quality games like rr etc check images attached finally smartphone mirroring works fine most of the time full detailed review built quality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 display quality it has very thin bezels which looks great video resolution is x p but p videos works fine on it k videos on youtube runs smoothly as well viewing angle are good compared to price check the images attached contrast is above average brightness is good and colours are quite vivid display quality is also above average not very great remote control its very sleek and compact has only buttons and is easy to operate fortunately it has volume buttons which is handy i have couple of android tv boxes without volume button on remote so i know the pain of using mouse to adjust the volume p placement of voice search button is improper its just below power button and i end up pressing power button a lot finally its bluetooth so no need to point it towards tv for operation other features it has dual interface i e patchwall and android tv has tons of content many games can be installed till you have memory left including multiplayer games google voice search is very useful if you don t want to use keyboard processing speed is fast and i haven t detected any lags yet lags in streaming can be due to slow internet speed not due to hardware bluetooth and wifi connectivity works perfectly cons speaker output though rated w is not upto the mark my 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p hd though the p videos works on usb k on youtube screen is slightly reflective its similar to almost all the other led tv s mixed experiences of after sales service customer care firstly the installation is a joke my installation was scheduled days after my product delivery and the fun part is there s only days replacement window for this product p company only takes replacement if the product is opened by their representative so there s no point of return window time frame mi has mixed reviews for repairs and services though i have not encountered any problem with any mi tv yet i have had issues with other mi products and service center near me is always very helpful verdict considering all the facts if you are fine with above average display quality want a smart tv and if you have tight budget then this the tv you should certainly go for trust me you won t get any better deal than this least for coming couple of months if you have higher budget then certainly explore brands like sony samsung etc this is not a perfect smart tv but for the given price and years of warranty its no brainer to choose this its certainly worth the investment this television is definitely a perfect balance between price and performance especially during flash sale at an exceptional price of ₹ performance ⭐⭐⭐⭐⭐ the processor in this smart tv is powerful enough to play k bit hevc videos right out of the box vlc or mx player can be installed for enhanced media support picture quality ⭐⭐⭐⭐⭐ many people complain about the overbright screen but it can be compensated by adjusting the display settings these are my preferred settings backlight to during night even the lowest value of is bright enough and can watch content without hurting eyes during day time adjust it as per your requirement depending on your ambient lighting conditions a maximum of would be enough setting backlight to minimum improves black levels reduces power consumption increases led life and reduces eye strain especially during night brightness brightness setting controls black level increasing brightness reduces black levels and hence reduces contrast brightness at pictures looks washed out with poor blacks and color saturationat black looks deep but lots of details at dark areas are lost while watching movies is an optimal setting to my eyes with good blacks and not so lack of details contrast to contrast setting controls white level contrast can be set anywhere between and increasing contrast too much may cause highlight areas in a picture like bright skies or shiny objects might look overexposed as the screen itself is very bright increasing contrast further makes whites look over bright also colors gets washed out while increasing contrast saturation to color saturation can be set anywhere between to at colors look more natural at colors looks a bit punchy but still its a personal preference at the above settings the black levels and colors were pleasing while watching demo videos of oled tvs on youtube at p the following youtube videos help you to check the black level quality of the tv lg k oled beauty of black demolg oled eclipse demolg hd demo art nouveaufull hd and k videos looks sharp in this tv downloaded a sample k hevc video named life untouched and also a k hevc sample of the movie elysium both of them played smoothly on the tv with very good details screen quality ⭐⭐⭐⭐ i think this is a va panel the quality of which sits right in between tn and ips panels the screen is glossy and hence reflective this might be a problem if the tv is placed in a room with windows facing it like all other lcd panels this also has also got uneven screen uniformity but that s only noticed in plain dark grey backgrounds while watching movies or other content it s not at all a problem screen non uniformity is a common issue even with high end tvs of big brands like lg samsung etc luckily there s no backlight bleeding in the unit i received viewing angles are average with some loss of contrast even at low angles but that s a common va panel characteristic ips panels with good viewing angles can t be expected at this price point all lcd panel technologies have their strengths and weaknesses ips panels have good viewing angles but has poor black levels va panels excels in black depth despite it s average viewing angles and this tv has got very impressive black levels sound quality ⭐⭐⭐⭐⭐ bass is a bit weak i think bass is improved following some updates so giving stars from it s very loud even at low volume midrange and treble are very good even minute high pitched click and tick sounds in movies can be heard very clearly edit in a previous review i have mentioned these eq settings sounds good but it isn t hz hz hz hz hz a high value of for hz actually make the sound muddy and muffled the following settings sounds much better and here s the reason hz bassfrequency setting for deep bass male vocals and instruments like kick drum toms snare etc hz low midrangeenhances bass and depth of male vocals increasing hz too much makes sounds muddy and muffled reducing clarity of high frequency sounds hz midrangeimparts a metallic tone increasing makes sound tinny and unpleasant hz upper midrangevocals especially female sounds best at this frequency a value of enhances vocal quality increasing too much makes vocals harsh hz trebleadds crispiness and sparkle to vocals and instruments enhances tinkling sounds of metallic instruments human ear is sensitive to midrange and upper midrange frequencies here it s and hz setting these values too high can cause listening fatigue even increasing hz is disturbing great sound performance especially bass is not even expected from a television in this budget but considering its midrange frequency clear treble and loudness it deserves stars remote control ⭐⭐⭐⭐ minimalism is great but minimalism with less functionality is not so great addition ofmute tv settings and video input selection buttons would ve made the remote more functional app support ⭐⭐⭐⭐⭐ update when the tv was released there was no support for netflix and amazon prime but now with pie update it supports both netflix and amazon prime now the tv deserves stars for app support pros and cons pros powerful processor for k media playback app installation via usb built in chromecast bluetooth remote voice commandcons update previously the main issues with the tv were the lack of autoplay function and standby option but in the latest update both these issues are solved now when the tv is turned on it will automatically go to the previous input sourceto enable it go to settngs inputs enable stay on the previous source option screen off feature is also added in the new update long pressing power button will show screen off option the only disadvantage left on the tv was lack of miracast but on a latest update build pi miracast is included and now its perfect to sum up overall considering the picture quality powerful hardware and the price the tv definitely deserve stars devoid of it s average audio quality and the glossy screen because there are no other tvs in market with such features at this price point also xiaomi now has got very strong service support across india new brands like iffalcon blaupunkt thomson etc might provide better options at a competitive price but when it comes to service centres it s a dead end i am very much satisfied with the purchase it s good product good if you like a best tv on your budget i ll recommend you this stunning picture quality and dts surround is osm but there was a few lagging problem and miracast is not good 🙁 build quality good sound and bass excellent product is very good sound quality is crisp worth buying i brought it years back still working fine good quality</v>
      </c>
      <c r="E43" s="1" t="s">
        <v>461</v>
      </c>
      <c r="F43" s="9" t="s">
        <v>194</v>
      </c>
      <c r="G43" s="9">
        <f>IFERROR(__xludf.DUMMYFUNCTION("""COMPUTED_VALUE"""),0.0)</f>
        <v>0</v>
      </c>
      <c r="H43" s="9">
        <f>IFERROR(__xludf.DUMMYFUNCTION("""COMPUTED_VALUE"""),1.0)</f>
        <v>1</v>
      </c>
      <c r="I43" s="9">
        <f>IFERROR(__xludf.DUMMYFUNCTION("""COMPUTED_VALUE"""),1.0)</f>
        <v>1</v>
      </c>
      <c r="J43" s="9">
        <f>IFERROR(__xludf.DUMMYFUNCTION("""COMPUTED_VALUE"""),0.0)</f>
        <v>0</v>
      </c>
    </row>
    <row r="44">
      <c r="A44" s="1">
        <v>4.2</v>
      </c>
      <c r="B44" s="5" t="s">
        <v>25</v>
      </c>
      <c r="C44" s="5" t="s">
        <v>26</v>
      </c>
      <c r="D44" s="9" t="str">
        <f>IFERROR(__xludf.DUMMYFUNCTION("""COMPUTED_VALUE"""),"looks durable charging is fine toono complains charging is really fast good product till now satisfied with the quality this is a good product the charging speed is slower than the original iphone cable good quality would recommend had worked well till da"&amp;"te and was having no issue cable is also sturdy enough have asked for replacement and company is doing the same value for money")</f>
        <v>looks durable charging is fine toono complains charging is really fast good product till now satisfied with the quality this is a good product the charging speed is slower than the original iphone cable good quality would recommend had worked well till date and was having no issue cable is also sturdy enough have asked for replacement and company is doing the same value for money</v>
      </c>
      <c r="E44" s="1" t="s">
        <v>472</v>
      </c>
      <c r="F44" s="9" t="s">
        <v>18</v>
      </c>
      <c r="G44" s="9">
        <f>IFERROR(__xludf.DUMMYFUNCTION("""COMPUTED_VALUE"""),0.0)</f>
        <v>0</v>
      </c>
      <c r="H44" s="9">
        <f>IFERROR(__xludf.DUMMYFUNCTION("""COMPUTED_VALUE"""),0.0)</f>
        <v>0</v>
      </c>
      <c r="I44" s="9">
        <f>IFERROR(__xludf.DUMMYFUNCTION("""COMPUTED_VALUE"""),0.0)</f>
        <v>0</v>
      </c>
      <c r="J44" s="9">
        <f>IFERROR(__xludf.DUMMYFUNCTION("""COMPUTED_VALUE"""),0.0)</f>
        <v>0</v>
      </c>
    </row>
    <row r="45">
      <c r="A45" s="1">
        <v>4.3</v>
      </c>
      <c r="B45" s="5" t="s">
        <v>484</v>
      </c>
      <c r="C45" s="5" t="s">
        <v>485</v>
      </c>
      <c r="D45" s="9" t="str">
        <f>IFERROR(__xludf.DUMMYFUNCTION("""COMPUTED_VALUE"""),"easy to use it s good and useful had been using this for quite sometime supports dual bands signal coverage is yet like others good use easy to install and use excellent product revived by old laptop i got this product because for some reason my laptop s "&amp;"internal wifi and bluetooth stopped working now there are options to buy two separate devices but this solves my purpose and it doesn t sticks out as well it s having dual wifi but i will suggest you to use on ghz as the ghz is a bit slow slower then the "&amp;"regular ghz it s a good device good strength plug and play so no installation needed but got a defective device first which malfunction immediately on plugging replaced it with a new one and it s been working well using it for a couple of months now this "&amp;"has proved to be the much helpful adapter i needed when i moved my pc from wired to wireless in a different room getting speeds of mbps in my mbps subscription speeds")</f>
        <v>easy to use it s good and useful had been using this for quite sometime supports dual bands signal coverage is yet like others good use easy to install and use excellent product revived by old laptop i got this product because for some reason my laptop s internal wifi and bluetooth stopped working now there are options to buy two separate devices but this solves my purpose and it doesn t sticks out as well it s having dual wifi but i will suggest you to use on ghz as the ghz is a bit slow slower then the regular ghz it s a good device good strength plug and play so no installation needed but got a defective device first which malfunction immediately on plugging replaced it with a new one and it s been working well using it for a couple of months now this has proved to be the much helpful adapter i needed when i moved my pc from wired to wireless in a different room getting speeds of mbps in my mbps subscription speeds</v>
      </c>
      <c r="E45" s="1" t="s">
        <v>477</v>
      </c>
      <c r="F45" s="9" t="s">
        <v>113</v>
      </c>
      <c r="G45" s="9">
        <f>IFERROR(__xludf.DUMMYFUNCTION("""COMPUTED_VALUE"""),1.0)</f>
        <v>1</v>
      </c>
      <c r="H45" s="9">
        <f>IFERROR(__xludf.DUMMYFUNCTION("""COMPUTED_VALUE"""),0.0)</f>
        <v>0</v>
      </c>
      <c r="I45" s="9">
        <f>IFERROR(__xludf.DUMMYFUNCTION("""COMPUTED_VALUE"""),0.0)</f>
        <v>0</v>
      </c>
      <c r="J45" s="9">
        <f>IFERROR(__xludf.DUMMYFUNCTION("""COMPUTED_VALUE"""),0.0)</f>
        <v>0</v>
      </c>
    </row>
    <row r="46">
      <c r="A46" s="1">
        <v>4.0</v>
      </c>
      <c r="B46" s="5" t="s">
        <v>274</v>
      </c>
      <c r="C46" s="5" t="s">
        <v>275</v>
      </c>
      <c r="D46" s="9" t="str">
        <f>IFERROR(__xludf.DUMMYFUNCTION("""COMPUTED_VALUE"""),"worked on iphone and didn’t work on iphone xr i didn’t like it still i use it for my work product is quite good and is fast charging loved it i like it looks last long the sturdiness will depend on the manner of its use but its speed of charging is great "&amp;"very good product for the average income group it s great for charging devices with various types of ports but works best when charging one device at a time good item")</f>
        <v>worked on iphone and didn’t work on iphone xr i didn’t like it still i use it for my work product is quite good and is fast charging loved it i like it looks last long the sturdiness will depend on the manner of its use but its speed of charging is great very good product for the average income group it s great for charging devices with various types of ports but works best when charging one device at a time good item</v>
      </c>
      <c r="E46" s="1" t="s">
        <v>488</v>
      </c>
      <c r="F46" s="9" t="s">
        <v>18</v>
      </c>
      <c r="G46" s="9">
        <f>IFERROR(__xludf.DUMMYFUNCTION("""COMPUTED_VALUE"""),0.0)</f>
        <v>0</v>
      </c>
      <c r="H46" s="9">
        <f>IFERROR(__xludf.DUMMYFUNCTION("""COMPUTED_VALUE"""),0.0)</f>
        <v>0</v>
      </c>
      <c r="I46" s="9">
        <f>IFERROR(__xludf.DUMMYFUNCTION("""COMPUTED_VALUE"""),0.0)</f>
        <v>0</v>
      </c>
      <c r="J46" s="9">
        <f>IFERROR(__xludf.DUMMYFUNCTION("""COMPUTED_VALUE"""),0.0)</f>
        <v>0</v>
      </c>
    </row>
    <row r="47">
      <c r="A47" s="1">
        <v>3.3</v>
      </c>
      <c r="B47" s="5" t="s">
        <v>500</v>
      </c>
      <c r="C47" s="5" t="s">
        <v>501</v>
      </c>
      <c r="D47" s="9" t="str">
        <f>IFERROR(__xludf.DUMMYFUNCTION("""COMPUTED_VALUE"""),"charging power is very less it takes hours to charge even a single phone ok type product not very sturdy although it is written fast charging however it charges quite slow compared to original chargers even when one mobile is charged at one time when usin"&amp;"g a regular cable it takes about hrs for a full charge when using this cable to the same socket and charger it showing hrs iphone charger last for two months only charging not fast slow charging amh battery watt charger khant full charge slow charging spe"&amp;"ed")</f>
        <v>charging power is very less it takes hours to charge even a single phone ok type product not very sturdy although it is written fast charging however it charges quite slow compared to original chargers even when one mobile is charged at one time when using a regular cable it takes about hrs for a full charge when using this cable to the same socket and charger it showing hrs iphone charger last for two months only charging not fast slow charging amh battery watt charger khant full charge slow charging speed</v>
      </c>
      <c r="E47" s="1" t="s">
        <v>493</v>
      </c>
      <c r="F47" s="9" t="s">
        <v>18</v>
      </c>
      <c r="G47" s="9">
        <f>IFERROR(__xludf.DUMMYFUNCTION("""COMPUTED_VALUE"""),0.0)</f>
        <v>0</v>
      </c>
      <c r="H47" s="9">
        <f>IFERROR(__xludf.DUMMYFUNCTION("""COMPUTED_VALUE"""),0.0)</f>
        <v>0</v>
      </c>
      <c r="I47" s="9">
        <f>IFERROR(__xludf.DUMMYFUNCTION("""COMPUTED_VALUE"""),0.0)</f>
        <v>0</v>
      </c>
      <c r="J47" s="9">
        <f>IFERROR(__xludf.DUMMYFUNCTION("""COMPUTED_VALUE"""),0.0)</f>
        <v>0</v>
      </c>
    </row>
    <row r="48">
      <c r="A48" s="1">
        <v>4.1</v>
      </c>
      <c r="B48" s="5" t="s">
        <v>512</v>
      </c>
      <c r="C48" s="5" t="s">
        <v>513</v>
      </c>
      <c r="D48" s="9" t="str">
        <f>IFERROR(__xludf.DUMMYFUNCTION("""COMPUTED_VALUE"""),"good quality tool from d linkwifi signal is good nice product overall good and a better experience it funcions properly and useful to me i you want to buy it for cp plus orange dvr it works nice its not plug an play u need to install the driver and will s"&amp;"upport till ghz not above that im using in jio wifi so its not supporting g connectivity as its the first reason i bought this item was to have a surveillance camera in my house to view it on my mobile used etc")</f>
        <v>good quality tool from d linkwifi signal is good nice product overall good and a better experience it funcions properly and useful to me i you want to buy it for cp plus orange dvr it works nice its not plug an play u need to install the driver and will support till ghz not above that im using in jio wifi so its not supporting g connectivity as its the first reason i bought this item was to have a surveillance camera in my house to view it on my mobile used etc</v>
      </c>
      <c r="E48" s="1" t="s">
        <v>504</v>
      </c>
      <c r="F48" s="9" t="s">
        <v>113</v>
      </c>
      <c r="G48" s="9">
        <f>IFERROR(__xludf.DUMMYFUNCTION("""COMPUTED_VALUE"""),0.0)</f>
        <v>0</v>
      </c>
      <c r="H48" s="9">
        <f>IFERROR(__xludf.DUMMYFUNCTION("""COMPUTED_VALUE"""),0.0)</f>
        <v>0</v>
      </c>
      <c r="I48" s="9">
        <f>IFERROR(__xludf.DUMMYFUNCTION("""COMPUTED_VALUE"""),0.0)</f>
        <v>0</v>
      </c>
      <c r="J48" s="9">
        <f>IFERROR(__xludf.DUMMYFUNCTION("""COMPUTED_VALUE"""),0.0)</f>
        <v>0</v>
      </c>
    </row>
    <row r="49">
      <c r="A49" s="1">
        <v>4.4</v>
      </c>
      <c r="B49" s="5" t="s">
        <v>156</v>
      </c>
      <c r="C49" s="5" t="s">
        <v>157</v>
      </c>
      <c r="D49" s="9" t="str">
        <f>IFERROR(__xludf.DUMMYFUNCTION("""COMPUTED_VALUE"""),"i am using it for days now the experience is pretty good as of now picture quality is also not bad don t expect something out of the world at this price point but you can go for it if you have a tight budget initial impressions works as said glad i didn’t"&amp;" go for cheaper options not that it’s too costly just plug and play will update if it screws up the hdmi cable is good to watch movie sports and its gives better quality while connecting your laptop with tv and play 🎮 i loved it works as expected length "&amp;"of the cable is short and it was mentioned also satisfied my requirement if you need more length better look other options all good it s the best hdmi cable at this price range no problems yet just go for it i was expecting this to be delivered on time an"&amp;"d it was delivered on time product is good as i have tried other cables and wires from amazon basica brand good one")</f>
        <v>i am using it for days now the experience is pretty good as of now picture quality is also not bad don t expect something out of the world at this price point but you can go for it if you have a tight budget initial impressions works as said glad i didn’t go for cheaper options not that it’s too costly just plug and play will update if it screws up the hdmi cable is good to watch movie sports and its gives better quality while connecting your laptop with tv and play 🎮 i loved it works as expected length of the cable is short and it was mentioned also satisfied my requirement if you need more length better look other options all good it s the best hdmi cable at this price range no problems yet just go for it i was expecting this to be delivered on time and it was delivered on time product is good as i have tried other cables and wires from amazon basica brand good one</v>
      </c>
      <c r="E49" s="1" t="s">
        <v>516</v>
      </c>
      <c r="F49" s="9" t="s">
        <v>148</v>
      </c>
      <c r="G49" s="9">
        <f>IFERROR(__xludf.DUMMYFUNCTION("""COMPUTED_VALUE"""),1.0)</f>
        <v>1</v>
      </c>
      <c r="H49" s="9">
        <f>IFERROR(__xludf.DUMMYFUNCTION("""COMPUTED_VALUE"""),0.0)</f>
        <v>0</v>
      </c>
      <c r="I49" s="9">
        <f>IFERROR(__xludf.DUMMYFUNCTION("""COMPUTED_VALUE"""),0.0)</f>
        <v>0</v>
      </c>
      <c r="J49" s="9">
        <f>IFERROR(__xludf.DUMMYFUNCTION("""COMPUTED_VALUE"""),0.0)</f>
        <v>0</v>
      </c>
    </row>
    <row r="50">
      <c r="A50" s="1">
        <v>3.6</v>
      </c>
      <c r="B50" s="5" t="s">
        <v>530</v>
      </c>
      <c r="C50" s="5" t="s">
        <v>531</v>
      </c>
      <c r="D50" s="9" t="str">
        <f>IFERROR(__xludf.DUMMYFUNCTION("""COMPUTED_VALUE"""),"overall replacement of original samsung remote its compatible easily with my samsung uhd tv but there is no voice command in the remote works well will comment on durability after using it for a few months it uses two aa battery seems durable product qual"&amp;"ity of good but the channel button doesn t work i did return and replaced the same product but it s th same result channel button doesn t work good to go with this rather than purchasing a original one from samsung we have an expensive samsung tv tv is gr"&amp;"eat but original remote started draining battery and we had to put in new battery every days which was not ideal replacing with original remote is a costly affair k this is a good cheap replacement has all the functionalities except voice which we rarely "&amp;"use everything works fine except number keys which is very important to change channels what a waste of money had to buy another remote like the design")</f>
        <v>overall replacement of original samsung remote its compatible easily with my samsung uhd tv but there is no voice command in the remote works well will comment on durability after using it for a few months it uses two aa battery seems durable product quality of good but the channel button doesn t work i did return and replaced the same product but it s th same result channel button doesn t work good to go with this rather than purchasing a original one from samsung we have an expensive samsung tv tv is great but original remote started draining battery and we had to put in new battery every days which was not ideal replacing with original remote is a costly affair k this is a good cheap replacement has all the functionalities except voice which we rarely use everything works fine except number keys which is very important to change channels what a waste of money had to buy another remote like the design</v>
      </c>
      <c r="E50" s="1" t="s">
        <v>523</v>
      </c>
      <c r="F50" s="9" t="s">
        <v>525</v>
      </c>
      <c r="G50" s="9">
        <f>IFERROR(__xludf.DUMMYFUNCTION("""COMPUTED_VALUE"""),1.0)</f>
        <v>1</v>
      </c>
      <c r="H50" s="9">
        <f>IFERROR(__xludf.DUMMYFUNCTION("""COMPUTED_VALUE"""),0.0)</f>
        <v>0</v>
      </c>
      <c r="I50" s="9">
        <f>IFERROR(__xludf.DUMMYFUNCTION("""COMPUTED_VALUE"""),0.0)</f>
        <v>0</v>
      </c>
      <c r="J50" s="9">
        <f>IFERROR(__xludf.DUMMYFUNCTION("""COMPUTED_VALUE"""),0.0)</f>
        <v>0</v>
      </c>
    </row>
    <row r="51">
      <c r="A51" s="1">
        <v>4.2</v>
      </c>
      <c r="B51" s="5" t="s">
        <v>541</v>
      </c>
      <c r="C51" s="5" t="s">
        <v>542</v>
      </c>
      <c r="D51" s="9" t="str">
        <f>IFERROR(__xludf.DUMMYFUNCTION("""COMPUTED_VALUE"""),"about amazonbasics xxxxxxxxxxxxxxxxxxxxxxxxxxxxxxamazon basics was launched in is amazon’s own inhouse brand for fast moving small electronic consumer goods here amazon uses its massive collection of sales data to launch products that are in huge demand a"&amp;"lready exist in the market but at lower prices simply put up a similar replica for something successful but at much affordable prices if something isn’t an immediate hit amazon pulls it and moves on amazon otherwise is like an online marketplace where it "&amp;"provides a portal for various sellers to sell their product but with amazonbasics amazon is selling its own product at its own marketplace here it derives the benefit of eliminating any intermediate distributors or retailers hence amazonbasics branded pro"&amp;"ducts are available for a lower price attracting bulk customers online as an additional benefit amazonbasics products are delivered free to prime members are covered under amazon warranty for all and hence any claim or replacement procedures are highly st"&amp;"reamlined immediately taken care of about our product requirement vs actual xxxxxxxxxxxxxxxxxxxxxxxxxxxxxxxxxxxxxxxxxxxxxxxxxxxxxxi recently purchased a new qualcomm qbix car charger was looking for a cable with usb a to micro b connector i listed my prio"&amp;"rities under various heads to come up with a conclusion and let us compare the actual product based upon my initial requirements data exchange since it was to be primarily used for fast mobile devices charging in car data exchange capability was not much "&amp;"of my concern preference though would surely have been a usb but it didn’t bother me if i could only get a usb too actual product i did try to copy a movie file just for the sake of testing data exchange and i found it to be pretty well i did not capture "&amp;"any speed data but then we all know speed of data transfer also varies with the type of data being transferred the more variety of data being transferred simultaneously the lower will be the speed length of the cable again since i could not afford to have"&amp;" a lengthy loop of cable bunched around my gear knob i preferred to keep it short simple hence my only lookout was upto around a meter or below actual product the cable came nicely packed in a paper packet and was precisely meters or approximately feet lo"&amp;"ng the length was sufficient for me to plug in any of the mobile devices to my car charger at the drivers or the side passenger’s seat tangle free flexibility strength standards i am not particularly a fan of those stubborn braided wires which are so hard"&amp;" that they retain the shape in which they are bent i wanted something that was thick yet flexible enough to acquire a circular shape when bunched actual product the cable received looked exactly as shown over the site with good flexibility reasonable thic"&amp;"kness a sturdy intermediate cable the whole construction of the cable due it’s cable size flexibility is almost tangle free the associated cable was not exactly thick but can’t be termed as thin or delicate too it’s not the thickest i’ve seen but then thi"&amp;"ckest doesn’t always means most durable given my application it’s more than just suitable the overall built quality of the cable insulation looks promising enough to last few years even if used for other than car charging it looks durable enough to last l"&amp;"ong i had further shortlisted mansaa an amkette cable for the same purpose but they were too long for my requirement compact moulded connectors had an inclination towards moulded connectors to avoid any issues where the connectors break open exposing the "&amp;"terminal pcbs actual product there are no complaints regarding the connectors of the actual cable the connectors are perfectly moulded without any joints or risks of splitting open the connector casings are further quite compact at terminals to fit in com"&amp;"fortably at scarce spaces the connector ports are sturdy enough both at usb a micro b ports the micro b port pins lock securely onto the charging mobile devices which is quite good no signs of loose construction being gold plated is more of a misleading f"&amp;"ancy term in this case as most of the metal ports designed today already have a corrosion resistance nobody is going to use them in saline sea water anyways availability of ties velcro straps as per my intended use in a car where compactness was of paramo"&amp;"unt importance i expected an included cable tie or a velcro strap would be a nice add on to properly adjust arrange the cable as per requirement actual product this i miss the most in the provided actual cable there is no provision of an included strap or"&amp;" cable tie through which i could adjust my required cable length easily decent current handling capability on the newest qc certified chargers the current transmission can go up to amps in certain cases hence the cable needed to have a decent current hand"&amp;"ling ability actual product the actual cable has a nameplate rating of handling up to amps against demands at new qc chargers that could go up to amps here let me clear out that the latest qc chargers vary voltage to current ratios to achieve desired fast"&amp;" charging thus it is not like a continuous flow of amps is there it keeps on reducing hence cable ratings designed for a continuous current handling of anything above amps would sufficiently work with qc chargers have tried it safely multiple times chargi"&amp;"ng my samsung s from without the cable getting hot warranty comes with a year warranty as expected not the best in the industry but reasonable other observations apart from the above listed features the other details of the actual product received worth m"&amp;"entioning are the cable is manufactured in china imported by amazon warehouse dealers under the brand name philosophy of amazonbasics the cable has a manufacturing date of oct it was imported to india in dec the cable has a mrp tag of bucks however i purc"&amp;"hased it online for bucks being a prime member shipping was free a customer care toll free number email is also printed over the label for registration of any consumer grievances final verdict xxxxxxxxxxxxxxxxxxit has been few days since i have received b"&amp;"een using this product so far everything from construction to performance seems to be convincing enough to recommend it and for a price of around i suppose its worth it will surely update if any malfunction is observed worth for buy the quality that amazo"&amp;"n basics at times give at cheap prices is beyond imagination simply superb goverment shouldnt hinder amazon products amazon products rather gives competition to local qualityless products which consumers are forced to buy beacause they have no quality com"&amp;"petition make in india is good but if the make in india products are simple cheap copies of branded products without any investment in r and d without r and d make in india would never be successfull and ousting companies like amazon will only lead to los"&amp;"s for consumers govt should infact encourage such competition amazon basics provides one of the best cables available for charging your phone or connecting devices as an past customer of many cables from amazon this cable doesn t also disappoint supports "&amp;"fast charging for all my samsung phones i use samsung a pro samsung s plus which this cable is compatible with very sturdy thick and very long ftvery affordable pricing thanks amazoni also use a usb c cable for my samsung s fe super product charging is ok"&amp;" however it s mere foot in length the vendor could have mentioned correct product description there is no need to mislead too early to say performance as i have received it today good i have bought many cheap chinese micro usb cable in rs and rs of ubon a"&amp;"nd of many other chinese local companies and none of them worked properly finall i decided to go for this and it is charging as well transferring data without any issue and i am very happy with my purchasemy advice dont buy cheap chinese local cables of y"&amp;"ou will have to throw them in dustbean after some time better buy this one")</f>
        <v>about amazonbasics xxxxxxxxxxxxxxxxxxxxxxxxxxxxxxamazon basics was launched in is amazon’s own inhouse brand for fast moving small electronic consumer goods here amazon uses its massive collection of sales data to launch products that are in huge demand already exist in the market but at lower prices simply put up a similar replica for something successful but at much affordable prices if something isn’t an immediate hit amazon pulls it and moves on amazon otherwise is like an online marketplace where it provides a portal for various sellers to sell their product but with amazonbasics amazon is selling its own product at its own marketplace here it derives the benefit of eliminating any intermediate distributors or retailers hence amazonbasics branded products are available for a lower price attracting bulk customers online as an additional benefit amazonbasics products are delivered free to prime members are covered under amazon warranty for all and hence any claim or replacement procedures are highly streamlined immediately taken care of about our product requirement vs actual xxxxxxxxxxxxxxxxxxxxxxxxxxxxxxxxxxxxxxxxxxxxxxxxxxxxxxi recently purchased a new qualcomm qbix car charger was looking for a cable with usb a to micro b connector i listed my priorities under various heads to come up with a conclusion and let us compare the actual product based upon my initial requirements data exchange since it was to be primarily used for fast mobile devices charging in car data exchange capability was not much of my concern preference though would surely have been a usb but it didn’t bother me if i could only get a usb too 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 length of the cable again since i could not afford to have a lengthy loop of cable bunched around my gear knob i preferred to keep it short simple hence my only lookout was upto around a meter or below actual product the cable came nicely packed in a paper packet and was precisely meters or approximately feet long the length was sufficient for me to plug in any of the mobile devices to my car charger at the drivers or the side passenger’s seat tangle free flexibility strength standards i am not particularly a fan of those stubborn braided wires which are so hard that they retain the shape in which they are bent i wanted something that was thick yet flexible enough to acquire a circular shape when bunched actual product the cable received looked exactly as shown over the site with good flexibility reasonable thickness a sturdy intermediate cable the whole construction of the cable due it’s cable size flexibility is almost tangle free the associated cable was not exactly thick but can’t be termed as thin or delicate too it’s not the thickest i’ve seen but then thickest doesn’t always means most durable given my application it’s more than just suitable the overall built quality of the cable insulation looks promising enough to last few years even if used for other than car charging it looks durable enough to last long i had further shortlisted mansaa an amkette cable for the same purpose but they were too long for my requirement compact moulded connectors had an inclination towards moulded connectors to avoid any issues where the connectors break open exposing the terminal pcbs actual product there are no complaints regarding the connectors of the actual cable the connectors are perfectly moulded without any joints or risks of splitting open the connector casings are further quite compact at terminals to fit in comfortably at scarce spaces the connector ports are sturdy enough both at usb a micro b ports the micro b port pins lock securely onto the charging mobile devices which is quite good no signs of loose construction being gold plated is more of a misleading fancy term in this case as most of the metal ports designed today already have a corrosion resistance nobody is going to use them in saline sea water anyways availability of ties velcro straps as per my intended use in a car where compactness was of paramount importance i expected an included cable tie or a velcro strap would be a nice add on to properly adjust arrange the cable as per requirement actual product this i miss the most in the provided actual cable there is no provision of an included strap or cable tie through which i could adjust my required cable length easily decent current handling capability on the newest qc certified chargers the current transmission can go up to amps in certain cases hence the cable needed to have a decent current handling ability actual product the actual cable has a nameplate rating of handling up to amps against demands at new qc chargers that could go up to amps here let me clear out that the latest qc chargers vary voltage to current ratios to achieve desired fast charging thus it is not like a continuous flow of amps is there it keeps on reducing hence cable ratings designed for a continuous current handling of anything above amps would sufficiently work with qc chargers have tried it safely multiple times charging my samsung s from without the cable getting hot warranty comes with a year warranty as expected not the best in the industry but reasonable other observations apart from the above listed features the other details of the actual product received worth mentioning are the cable is manufactured in china imported by amazon warehouse dealers under the brand name philosophy of amazonbasics the cable has a manufacturing date of oct it was imported to india in dec the cable has a mrp tag of bucks however i purchased it online for bucks being a prime member shipping was free a customer care toll free number email is also printed over the label for registration of any consumer grievances final verdict xxxxxxxxxxxxxxxxxxit has been few days since i have received been using this product so far everything from construction to performance seems to be convincing enough to recommend it and for a price of around i suppose its worth it will surely update if any malfunction is observed worth for buy the quality that amazon basics at times give at cheap prices is beyond imagination simply superb goverment shouldnt hinder amazon products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govt should infact encourage such competition amazon basics provides one of the best cables available for charging your phone or connecting devices as an past customer of many cables from amazon this cable doesn t also disappoint supports fast charging for all my samsung phones i use samsung a pro samsung s plus which this cable is compatible with very sturdy thick and very long ftvery affordable pricing thanks amazoni also use a usb c cable for my samsung s fe super product charging is ok however it s mere foot in length the vendor could have mentioned correct product description there is no need to mislead too early to say performance as i have received it today good i have bought many cheap chinese micro usb cable in rs and rs of ubon and of many other chinese local companies and none of them worked properly finall i decided to go for this and it is charging as well transferring data without any issue and i am very happy with my purchasemy advice dont buy cheap chinese local cables of you will have to throw them in dustbean after some time better buy this one</v>
      </c>
      <c r="E51" s="1" t="s">
        <v>534</v>
      </c>
      <c r="F51" s="9" t="s">
        <v>18</v>
      </c>
      <c r="G51" s="9">
        <f>IFERROR(__xludf.DUMMYFUNCTION("""COMPUTED_VALUE"""),1.0)</f>
        <v>1</v>
      </c>
      <c r="H51" s="9">
        <f>IFERROR(__xludf.DUMMYFUNCTION("""COMPUTED_VALUE"""),1.0)</f>
        <v>1</v>
      </c>
      <c r="I51" s="9">
        <f>IFERROR(__xludf.DUMMYFUNCTION("""COMPUTED_VALUE"""),0.0)</f>
        <v>0</v>
      </c>
      <c r="J51" s="9">
        <f>IFERROR(__xludf.DUMMYFUNCTION("""COMPUTED_VALUE"""),1.0)</f>
        <v>1</v>
      </c>
    </row>
    <row r="52">
      <c r="A52" s="1">
        <v>4.4</v>
      </c>
      <c r="B52" s="5" t="s">
        <v>553</v>
      </c>
      <c r="C52" s="5" t="s">
        <v>554</v>
      </c>
      <c r="D52" s="9" t="str">
        <f>IFERROR(__xludf.DUMMYFUNCTION("""COMPUTED_VALUE"""),"i am using this on an old mac mini since the broadcom proprietary drivers aren t available and the replacement b drivers don t allow for sufficient download speeds at least in my experience i got this device up and running with ubuntu with linux generic g"&amp;"oogle search for morrownr au and use the driver on github i m using the product tp link ac btw if you are using the other variant sold on amazon use lsusb and find out which network interface you are going to have to install drivers for giyf i will admit "&amp;"this is probably going to be hard for someone who is not generally comfortable with a shell bash for example but even though i had never used dkms or iw before the github repo along with the build tools available in the jammy repo made it easy enough to g"&amp;"et the device working read the github readme to be sure i first got the drivers working in a local ubuntu vm using guest additions to connect to the usb device directly from the guest os which also worked ultimately i installed the os on the host and setu"&amp;"p the drivers using usb tethering i then got the same download speed using this device i was previously getting on my other network interfaces on windows and mac but now on ubuntu the device itself is a bit sensitive to the antenna direction when it comes"&amp;" to the impact on download speed have been using for about a month now without complaints do not go for reviews that say that it do not support kali me and some of my friends all are using it for wi fi hacking and it works really well it also supports mon"&amp;"itor mode if you are having issues in connecting it to your kali machine then just go through the web surf a bit and you will find relevant articles on how to connect this tp link adapter to your kali machine there is also a driver of realtek which you mi"&amp;"ght need to install to make it work in your kali machine i have given it stars just because the performance if not good as the alpha adapters which is reasonable for this range of price but in this range and for as a beginner it is the best adapter you ca"&amp;"n buy nice product working fine my pc is now g price is too high so giving star got the wi fi in one of the rooms from to has been working well since a month now good alternative to a repeater if only a single device needs to access the wi fi from a corne"&amp;"r the product is very nice and have good wifi signal using this for over a month now no complain but when it for the first time you need to install the driver on your desktop laptop from the tp link website to make it operational which is not very well ex"&amp;"plained in the manual this product is very good i have buy this product because my laptop don’t support wifi ghz band in ghz i receive mbps speed only but my broadband plan is mbps easy to use plug and play windows good signal i am using another room from"&amp;" router no signal drop i receive full signal little bit expensive but go with this because of good signal i receive mbps download and mbps upload speed on ghz and my broadband plan is mbps i highly recommend this product i purchase this product for compan"&amp;"y use and this is a very good product")</f>
        <v>i am using this on an old mac mini since the broadcom proprietary drivers aren t available and the replacement b drivers don t allow for sufficient download speeds at least in my experience i got this device up and running with ubuntu with linux generic google search for morrownr au and use the driver on github i m using the product tp link ac btw if you are using the other variant sold on amazon use lsusb and find out which network interface you are going to have to install drivers for giyf 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 to be sure i first got the drivers working in a local ubuntu vm using guest additions to connect to the usb device directly from the guest os which also worked ultimately i installed the os on the host and setup the drivers using usb tethering i then got the same download speed using this device i was previously getting on my other network interfaces on windows and mac but now on ubuntu the device itself is a bit sensitive to the antenna direction when it comes to the impact on download speed have been using for about a month now without complaints do not go for reviews that say that it do not support kali me and some of my friends all are using it for wi 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 i have given it stars just because the performance if not good as the alpha adapters which is reasonable for this range of price but in this range and for as a beginner it is the best adapter you can buy nice product working fine my pc is now g price is too high so giving star got the wi fi in one of the rooms from to has been working well since a month now good alternative to a repeater if only a single device needs to access the wi fi from a corner the product is very nice and have good wifi signal using this for over a month now no complain but when it for the first time you need to install the driver on your desktop laptop from the tp link website to make it operational which is not very well explained in the manual this product is very good i have buy this product because my laptop don’t support wifi ghz band in ghz i receive mbps speed only but my broadband plan is mbps easy to use plug and play windows good signal i am using another room from router no signal drop i receive full signal little bit expensive but go with this because of good signal i receive mbps download and mbps upload speed on ghz and my broadband plan is mbps i highly recommend this product i purchase this product for company use and this is a very good product</v>
      </c>
      <c r="E52" s="1" t="s">
        <v>545</v>
      </c>
      <c r="F52" s="9" t="s">
        <v>113</v>
      </c>
      <c r="G52" s="9">
        <f>IFERROR(__xludf.DUMMYFUNCTION("""COMPUTED_VALUE"""),0.0)</f>
        <v>0</v>
      </c>
      <c r="H52" s="9">
        <f>IFERROR(__xludf.DUMMYFUNCTION("""COMPUTED_VALUE"""),0.0)</f>
        <v>0</v>
      </c>
      <c r="I52" s="9">
        <f>IFERROR(__xludf.DUMMYFUNCTION("""COMPUTED_VALUE"""),0.0)</f>
        <v>0</v>
      </c>
      <c r="J52" s="9">
        <f>IFERROR(__xludf.DUMMYFUNCTION("""COMPUTED_VALUE"""),0.0)</f>
        <v>0</v>
      </c>
    </row>
    <row r="53">
      <c r="A53" s="1">
        <v>4.2</v>
      </c>
      <c r="B53" s="5" t="s">
        <v>541</v>
      </c>
      <c r="C53" s="5" t="s">
        <v>542</v>
      </c>
      <c r="D53" s="9" t="str">
        <f>IFERROR(__xludf.DUMMYFUNCTION("""COMPUTED_VALUE"""),"about amazonbasics xxxxxxxxxxxxxxxxxxxxxxxxxxxxxxamazon basics was launched in is amazon’s own inhouse brand for fast moving small electronic consumer goods here amazon uses its massive collection of sales data to launch products that are in huge demand a"&amp;"lready exist in the market but at lower prices simply put up a similar replica for something successful but at much affordable prices if something isn’t an immediate hit amazon pulls it and moves on amazon otherwise is like an online marketplace where it "&amp;"provides a portal for various sellers to sell their product but with amazonbasics amazon is selling its own product at its own marketplace here it derives the benefit of eliminating any intermediate distributors or retailers hence amazonbasics branded pro"&amp;"ducts are available for a lower price attracting bulk customers online as an additional benefit amazonbasics products are delivered free to prime members are covered under amazon warranty for all and hence any claim or replacement procedures are highly st"&amp;"reamlined immediately taken care of about our product requirement vs actual xxxxxxxxxxxxxxxxxxxxxxxxxxxxxxxxxxxxxxxxxxxxxxxxxxxxxxi recently purchased a new qualcomm qbix car charger was looking for a cable with usb a to micro b connector i listed my prio"&amp;"rities under various heads to come up with a conclusion and let us compare the actual product based upon my initial requirements data exchange since it was to be primarily used for fast mobile devices charging in car data exchange capability was not much "&amp;"of my concern preference though would surely have been a usb but it didn’t bother me if i could only get a usb too actual product i did try to copy a movie file just for the sake of testing data exchange and i found it to be pretty well i did not capture "&amp;"any speed data but then we all know speed of data transfer also varies with the type of data being transferred the more variety of data being transferred simultaneously the lower will be the speed length of the cable again since i could not afford to have"&amp;" a lengthy loop of cable bunched around my gear knob i preferred to keep it short simple hence my only lookout was upto around a meter or below actual product the cable came nicely packed in a paper packet and was precisely meters or approximately feet lo"&amp;"ng the length was sufficient for me to plug in any of the mobile devices to my car charger at the drivers or the side passenger’s seat tangle free flexibility strength standards i am not particularly a fan of those stubborn braided wires which are so hard"&amp;" that they retain the shape in which they are bent i wanted something that was thick yet flexible enough to acquire a circular shape when bunched actual product the cable received looked exactly as shown over the site with good flexibility reasonable thic"&amp;"kness a sturdy intermediate cable the whole construction of the cable due it’s cable size flexibility is almost tangle free the associated cable was not exactly thick but can’t be termed as thin or delicate too it’s not the thickest i’ve seen but then thi"&amp;"ckest doesn’t always means most durable given my application it’s more than just suitable the overall built quality of the cable insulation looks promising enough to last few years even if used for other than car charging it looks durable enough to last l"&amp;"ong i had further shortlisted mansaa an amkette cable for the same purpose but they were too long for my requirement compact moulded connectors had an inclination towards moulded connectors to avoid any issues where the connectors break open exposing the "&amp;"terminal pcbs actual product there are no complaints regarding the connectors of the actual cable the connectors are perfectly moulded without any joints or risks of splitting open the connector casings are further quite compact at terminals to fit in com"&amp;"fortably at scarce spaces the connector ports are sturdy enough both at usb a micro b ports the micro b port pins lock securely onto the charging mobile devices which is quite good no signs of loose construction being gold plated is more of a misleading f"&amp;"ancy term in this case as most of the metal ports designed today already have a corrosion resistance nobody is going to use them in saline sea water anyways availability of ties velcro straps as per my intended use in a car where compactness was of paramo"&amp;"unt importance i expected an included cable tie or a velcro strap would be a nice add on to properly adjust arrange the cable as per requirement actual product this i miss the most in the provided actual cable there is no provision of an included strap or"&amp;" cable tie through which i could adjust my required cable length easily decent current handling capability on the newest qc certified chargers the current transmission can go up to amps in certain cases hence the cable needed to have a decent current hand"&amp;"ling ability actual product the actual cable has a nameplate rating of handling up to amps against demands at new qc chargers that could go up to amps here let me clear out that the latest qc chargers vary voltage to current ratios to achieve desired fast"&amp;" charging thus it is not like a continuous flow of amps is there it keeps on reducing hence cable ratings designed for a continuous current handling of anything above amps would sufficiently work with qc chargers have tried it safely multiple times chargi"&amp;"ng my samsung s from without the cable getting hot warranty comes with a year warranty as expected not the best in the industry but reasonable other observations apart from the above listed features the other details of the actual product received worth m"&amp;"entioning are the cable is manufactured in china imported by amazon warehouse dealers under the brand name philosophy of amazonbasics the cable has a manufacturing date of oct it was imported to india in dec the cable has a mrp tag of bucks however i purc"&amp;"hased it online for bucks being a prime member shipping was free a customer care toll free number email is also printed over the label for registration of any consumer grievances final verdict xxxxxxxxxxxxxxxxxxit has been few days since i have received b"&amp;"een using this product so far everything from construction to performance seems to be convincing enough to recommend it and for a price of around i suppose its worth it will surely update if any malfunction is observed worth for buy the quality that amazo"&amp;"n basics at times give at cheap prices is beyond imagination simply superb goverment shouldnt hinder amazon products amazon products rather gives competition to local qualityless products which consumers are forced to buy beacause they have no quality com"&amp;"petition make in india is good but if the make in india products are simple cheap copies of branded products without any investment in r and d without r and d make in india would never be successfull and ousting companies like amazon will only lead to los"&amp;"s for consumers govt should infact encourage such competition amazon basics provides one of the best cables available for charging your phone or connecting devices as an past customer of many cables from amazon this cable doesn t also disappoint supports "&amp;"fast charging for all my samsung phones i use samsung a pro samsung s plus which this cable is compatible with very sturdy thick and very long ftvery affordable pricing thanks amazoni also use a usb c cable for my samsung s fe super product charging is ok"&amp;" however it s mere foot in length the vendor could have mentioned correct product description there is no need to mislead too early to say performance as i have received it today good i have bought many cheap chinese micro usb cable in rs and rs of ubon a"&amp;"nd of many other chinese local companies and none of them worked properly finall i decided to go for this and it is charging as well transferring data without any issue and i am very happy with my purchasemy advice dont buy cheap chinese local cables of y"&amp;"ou will have to throw them in dustbean after some time better buy this one")</f>
        <v>about amazonbasics xxxxxxxxxxxxxxxxxxxxxxxxxxxxxxamazon basics was launched in is amazon’s own inhouse brand for fast moving small electronic consumer goods here amazon uses its massive collection of sales data to launch products that are in huge demand already exist in the market but at lower prices simply put up a similar replica for something successful but at much affordable prices if something isn’t an immediate hit amazon pulls it and moves on amazon otherwise is like an online marketplace where it provides a portal for various sellers to sell their product but with amazonbasics amazon is selling its own product at its own marketplace here it derives the benefit of eliminating any intermediate distributors or retailers hence amazonbasics branded products are available for a lower price attracting bulk customers online as an additional benefit amazonbasics products are delivered free to prime members are covered under amazon warranty for all and hence any claim or replacement procedures are highly streamlined immediately taken care of about our product requirement vs actual xxxxxxxxxxxxxxxxxxxxxxxxxxxxxxxxxxxxxxxxxxxxxxxxxxxxxxi recently purchased a new qualcomm qbix car charger was looking for a cable with usb a to micro b connector i listed my priorities under various heads to come up with a conclusion and let us compare the actual product based upon my initial requirements data exchange since it was to be primarily used for fast mobile devices charging in car data exchange capability was not much of my concern preference though would surely have been a usb but it didn’t bother me if i could only get a usb too 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 length of the cable again since i could not afford to have a lengthy loop of cable bunched around my gear knob i preferred to keep it short simple hence my only lookout was upto around a meter or below actual product the cable came nicely packed in a paper packet and was precisely meters or approximately feet long the length was sufficient for me to plug in any of the mobile devices to my car charger at the drivers or the side passenger’s seat tangle free flexibility strength standards i am not particularly a fan of those stubborn braided wires which are so hard that they retain the shape in which they are bent i wanted something that was thick yet flexible enough to acquire a circular shape when bunched actual product the cable received looked exactly as shown over the site with good flexibility reasonable thickness a sturdy intermediate cable the whole construction of the cable due it’s cable size flexibility is almost tangle free the associated cable was not exactly thick but can’t be termed as thin or delicate too it’s not the thickest i’ve seen but then thickest doesn’t always means most durable given my application it’s more than just suitable the overall built quality of the cable insulation looks promising enough to last few years even if used for other than car charging it looks durable enough to last long i had further shortlisted mansaa an amkette cable for the same purpose but they were too long for my requirement compact moulded connectors had an inclination towards moulded connectors to avoid any issues where the connectors break open exposing the terminal pcbs actual product there are no complaints regarding the connectors of the actual cable the connectors are perfectly moulded without any joints or risks of splitting open the connector casings are further quite compact at terminals to fit in comfortably at scarce spaces the connector ports are sturdy enough both at usb a micro b ports the micro b port pins lock securely onto the charging mobile devices which is quite good no signs of loose construction being gold plated is more of a misleading fancy term in this case as most of the metal ports designed today already have a corrosion resistance nobody is going to use them in saline sea water anyways availability of ties velcro straps as per my intended use in a car where compactness was of paramount importance i expected an included cable tie or a velcro strap would be a nice add on to properly adjust arrange the cable as per requirement actual product this i miss the most in the provided actual cable there is no provision of an included strap or cable tie through which i could adjust my required cable length easily decent current handling capability on the newest qc certified chargers the current transmission can go up to amps in certain cases hence the cable needed to have a decent current handling ability actual product the actual cable has a nameplate rating of handling up to amps against demands at new qc chargers that could go up to amps here let me clear out that the latest qc chargers vary voltage to current ratios to achieve desired fast charging thus it is not like a continuous flow of amps is there it keeps on reducing hence cable ratings designed for a continuous current handling of anything above amps would sufficiently work with qc chargers have tried it safely multiple times charging my samsung s from without the cable getting hot warranty comes with a year warranty as expected not the best in the industry but reasonable other observations apart from the above listed features the other details of the actual product received worth mentioning are the cable is manufactured in china imported by amazon warehouse dealers under the brand name philosophy of amazonbasics the cable has a manufacturing date of oct it was imported to india in dec the cable has a mrp tag of bucks however i purchased it online for bucks being a prime member shipping was free a customer care toll free number email is also printed over the label for registration of any consumer grievances final verdict xxxxxxxxxxxxxxxxxxit has been few days since i have received been using this product so far everything from construction to performance seems to be convincing enough to recommend it and for a price of around i suppose its worth it will surely update if any malfunction is observed worth for buy the quality that amazon basics at times give at cheap prices is beyond imagination simply superb goverment shouldnt hinder amazon products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govt should infact encourage such competition amazon basics provides one of the best cables available for charging your phone or connecting devices as an past customer of many cables from amazon this cable doesn t also disappoint supports fast charging for all my samsung phones i use samsung a pro samsung s plus which this cable is compatible with very sturdy thick and very long ftvery affordable pricing thanks amazoni also use a usb c cable for my samsung s fe super product charging is ok however it s mere foot in length the vendor could have mentioned correct product description there is no need to mislead too early to say performance as i have received it today good i have bought many cheap chinese micro usb cable in rs and rs of ubon and of many other chinese local companies and none of them worked properly finall i decided to go for this and it is charging as well transferring data without any issue and i am very happy with my purchasemy advice dont buy cheap chinese local cables of you will have to throw them in dustbean after some time better buy this one</v>
      </c>
      <c r="E53" s="1" t="s">
        <v>557</v>
      </c>
      <c r="F53" s="9" t="s">
        <v>18</v>
      </c>
      <c r="G53" s="9">
        <f>IFERROR(__xludf.DUMMYFUNCTION("""COMPUTED_VALUE"""),1.0)</f>
        <v>1</v>
      </c>
      <c r="H53" s="9">
        <f>IFERROR(__xludf.DUMMYFUNCTION("""COMPUTED_VALUE"""),1.0)</f>
        <v>1</v>
      </c>
      <c r="I53" s="9">
        <f>IFERROR(__xludf.DUMMYFUNCTION("""COMPUTED_VALUE"""),0.0)</f>
        <v>0</v>
      </c>
      <c r="J53" s="9">
        <f>IFERROR(__xludf.DUMMYFUNCTION("""COMPUTED_VALUE"""),1.0)</f>
        <v>1</v>
      </c>
    </row>
    <row r="54">
      <c r="A54" s="1">
        <v>4.3</v>
      </c>
      <c r="B54" s="5" t="s">
        <v>570</v>
      </c>
      <c r="C54" s="5" t="s">
        <v>571</v>
      </c>
      <c r="D54" s="9" t="str">
        <f>IFERROR(__xludf.DUMMYFUNCTION("""COMPUTED_VALUE"""),"it cost should be under rs buy it color is as per the photo but takes longer to charge also doesn’t charge on all sockets seems to work better when plugged in directly in the laptop length of the cable is long so that you can happily use it for long dista"&amp;"nce as week and quality is really good meter pink charging wire for iphone x long and strong one for use i have been using this lighting cable for almost a month now and the cable turned out exactly as it was shown i took the rose gold one that matches my"&amp;" phone’s color although the metal ends of the cable was rose gold but the whole cable was pink which i didn’t like i went for the m long cable so that i can use it conveniently even if it is charging though it’s kinda bulky yet serves it’s purpose chargin"&amp;"g speed is fast and efficient just like the original cable had also quite durable and sturdy my apple’s original lighting cable had some problem while charging so i purchased this one after watching many youtube videos and reviews it was indeed a good pur"&amp;"chase it’s long and good it’s a superb product in terms of sturdiness looks and charging speed")</f>
        <v>it cost should be under rs buy it color is as per the photo but takes longer to charge also doesn’t charge on all sockets seems to work better when plugged in directly in the laptop length of the cable is long so that you can happily use it for long distance as week and quality is really good meter pink charging wire for iphone x long and strong one for use i have been using this lighting cable for almost a month now and the cable turned out exactly as it was shown i took the rose gold one that matches my phone’s color although the metal ends of the cable was rose gold but the whole cable was pink which i didn’t like i went for the 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 it’s long and good it’s a superb product in terms of sturdiness looks and charging speed</v>
      </c>
      <c r="E54" s="1" t="s">
        <v>563</v>
      </c>
      <c r="F54" s="9" t="s">
        <v>18</v>
      </c>
      <c r="G54" s="9">
        <f>IFERROR(__xludf.DUMMYFUNCTION("""COMPUTED_VALUE"""),0.0)</f>
        <v>0</v>
      </c>
      <c r="H54" s="9">
        <f>IFERROR(__xludf.DUMMYFUNCTION("""COMPUTED_VALUE"""),0.0)</f>
        <v>0</v>
      </c>
      <c r="I54" s="9">
        <f>IFERROR(__xludf.DUMMYFUNCTION("""COMPUTED_VALUE"""),0.0)</f>
        <v>0</v>
      </c>
      <c r="J54" s="9">
        <f>IFERROR(__xludf.DUMMYFUNCTION("""COMPUTED_VALUE"""),0.0)</f>
        <v>0</v>
      </c>
    </row>
    <row r="55">
      <c r="A55" s="1">
        <v>4.2</v>
      </c>
      <c r="B55" s="5" t="s">
        <v>583</v>
      </c>
      <c r="C55" s="5" t="s">
        <v>584</v>
      </c>
      <c r="D55" s="9" t="str">
        <f>IFERROR(__xludf.DUMMYFUNCTION("""COMPUTED_VALUE"""),"i got this for k at this price point i believe the tv provides decent quality you shouldn t expect amazing quality anyway from a x screen resolution the audio is also okay beyond the audio starts cracking from a viewing distance of ft the quality looks go"&amp;"od please note you will struggle quite a bit to directly add a firestick to the hdmi port they have given some other ports right next to the hdmi ports because of which the firestick doesn t have proper space to fit properly unless you really shove it in "&amp;"there my suggestion is to get an hdmi extender for it overall i d say for a small room it s a value for money satisfied with the product till now this led tv low budget good 👍 performance but picture audio not good is great but the installation guy asked"&amp;" me for ₹ paid installation misleading information but again for this price it s good tv don t pay installation guy you can do it yourself i will give it stars out of i bought this inch vw at after discounts picture quality and sound quality is good i add"&amp;"ed firestick to it and it voila became smart tv the connections to attach these usbs are at the bottom part of the tv which is slightly different from other tvs so far working as it should revising this after days the tv is not responding to switch off bu"&amp;"tton this is happening more when i watch the tv for a few hours and then when i switch off the tv with the firestick remote the yellow colour indicator down below does not turn red instead it remains yellow as far as screen is concerned the tv s screen ch"&amp;"anges to black whitish seems to me that the tv goes into hibernation or sleep mode this is a fault of the tv as a normal tv should swith off completely and the indicator should turn red i have called technician tomorrow and if he checks and if he agrees t"&amp;"hen i should get a replacement as i got still days time to replace it just a helping note for people buying this tv if you are going to connect firestick to it as it asks for the brand name of the tv you can select vu and it will perfectly work on your fi"&amp;"restick thanks and enjoy")</f>
        <v>i got this for k at this price point i believe the tv provides decent quality you shouldn t expect amazing quality anyway from a x screen resolution the audio is also okay beyond the audio starts cracking from a viewing distance of ft the quality looks good please note you will struggle quite a bit to directly add a firestick to the hdmi port they have given some other ports right next to the hdmi ports because of which the firestick doesn t have proper space to fit properly unless you really shove it in there my suggestion is to get an hdmi extender for it overall i d say for a small room it s a value for money satisfied with the product till now this led tv low budget good 👍 performance but picture audio not good is great but the installation guy asked me for ₹ paid installation misleading information but again for this price it s good tv don t pay installation guy you can do it yourself i will give it stars out of i bought this inch vw at after discounts picture quality and sound quality is good i added firestick to it and it voila became smart tv the connections to attach these usbs are at the bottom part of the tv which is slightly different from other tvs so far working as it should revising this after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 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days time to replace it just a helping note for people buying this tv if you are going to connect firestick to it as it asks for the brand name of the tv you can select vu and it will perfectly work on your firestick thanks and enjoy</v>
      </c>
      <c r="E55" s="1" t="s">
        <v>574</v>
      </c>
      <c r="F55" s="9" t="s">
        <v>576</v>
      </c>
      <c r="G55" s="9">
        <f>IFERROR(__xludf.DUMMYFUNCTION("""COMPUTED_VALUE"""),0.0)</f>
        <v>0</v>
      </c>
      <c r="H55" s="9">
        <f>IFERROR(__xludf.DUMMYFUNCTION("""COMPUTED_VALUE"""),0.0)</f>
        <v>0</v>
      </c>
      <c r="I55" s="9">
        <f>IFERROR(__xludf.DUMMYFUNCTION("""COMPUTED_VALUE"""),0.0)</f>
        <v>0</v>
      </c>
      <c r="J55" s="9">
        <f>IFERROR(__xludf.DUMMYFUNCTION("""COMPUTED_VALUE"""),0.0)</f>
        <v>0</v>
      </c>
    </row>
    <row r="56">
      <c r="A56" s="1">
        <v>4.1</v>
      </c>
      <c r="B56" s="5" t="s">
        <v>593</v>
      </c>
      <c r="C56" s="5" t="s">
        <v>594</v>
      </c>
      <c r="D56" s="9" t="str">
        <f>IFERROR(__xludf.DUMMYFUNCTION("""COMPUTED_VALUE"""),"quality is ok ok only well go for it good cable useful product in this price very nice good charging speed supports up to v product quantity is excellent but very slow charging cable is absolutely good looking strong durable but not support fast charging "&amp;"as i expected i checked speed with stopwatch i am using realme phone with my original realme w charger and original cable the time takes to charge to is sec but with this ambrane cable it takes min sec to charge from to little disappointed with charging s"&amp;"peed overall product is goodhope this review help you guys")</f>
        <v>quality is ok ok only well go for it good cable useful product in this price very nice good charging speed supports up to v product quantity is excellent but very slow charging cable is absolutely good looking strong durable but not support fast charging as i expected i checked speed with stopwatch i am using realme phone with my original realme w charger and original cable the time takes to charge to is sec but with this ambrane cable it takes min sec to charge from to little disappointed with charging speed overall product is goodhope this review help you guys</v>
      </c>
      <c r="E56" s="1" t="s">
        <v>587</v>
      </c>
      <c r="F56" s="9" t="s">
        <v>18</v>
      </c>
      <c r="G56" s="9">
        <f>IFERROR(__xludf.DUMMYFUNCTION("""COMPUTED_VALUE"""),0.0)</f>
        <v>0</v>
      </c>
      <c r="H56" s="9">
        <f>IFERROR(__xludf.DUMMYFUNCTION("""COMPUTED_VALUE"""),0.0)</f>
        <v>0</v>
      </c>
      <c r="I56" s="9">
        <f>IFERROR(__xludf.DUMMYFUNCTION("""COMPUTED_VALUE"""),0.0)</f>
        <v>0</v>
      </c>
      <c r="J56" s="9">
        <f>IFERROR(__xludf.DUMMYFUNCTION("""COMPUTED_VALUE"""),1.0)</f>
        <v>1</v>
      </c>
    </row>
    <row r="57">
      <c r="A57" s="1">
        <v>3.7</v>
      </c>
      <c r="B57" s="5" t="s">
        <v>604</v>
      </c>
      <c r="C57" s="5" t="s">
        <v>605</v>
      </c>
      <c r="D57" s="9" t="str">
        <f>IFERROR(__xludf.DUMMYFUNCTION("""COMPUTED_VALUE"""),"the button contacts are not very good doesn t look as standard and durable as original product purchased from seller smart place store remote works but low build quality not original material is very average works as described not meet expectations but o "&amp;"k it s a good product parts are likely to break even in case of small fall")</f>
        <v>the button contacts are not very good doesn t look as standard and durable as original product purchased from seller smart place store remote works but low build quality not original material is very average works as described not meet expectations but o k it s a good product parts are likely to break even in case of small fall</v>
      </c>
      <c r="E57" s="1" t="s">
        <v>597</v>
      </c>
      <c r="F57" s="9" t="s">
        <v>525</v>
      </c>
      <c r="G57" s="9">
        <f>IFERROR(__xludf.DUMMYFUNCTION("""COMPUTED_VALUE"""),0.0)</f>
        <v>0</v>
      </c>
      <c r="H57" s="9">
        <f>IFERROR(__xludf.DUMMYFUNCTION("""COMPUTED_VALUE"""),0.0)</f>
        <v>0</v>
      </c>
      <c r="I57" s="9">
        <f>IFERROR(__xludf.DUMMYFUNCTION("""COMPUTED_VALUE"""),0.0)</f>
        <v>0</v>
      </c>
      <c r="J57" s="9">
        <f>IFERROR(__xludf.DUMMYFUNCTION("""COMPUTED_VALUE"""),0.0)</f>
        <v>0</v>
      </c>
    </row>
    <row r="58">
      <c r="A58" s="1">
        <v>4.2</v>
      </c>
      <c r="B58" s="5" t="s">
        <v>120</v>
      </c>
      <c r="C58" s="5" t="s">
        <v>121</v>
      </c>
      <c r="D58" s="9" t="str">
        <f>IFERROR(__xludf.DUMMYFUNCTION("""COMPUTED_VALUE"""),"i use this to connect an old pc to internet i tried lubuntu and ubuntu it worked out of the box in both didn t have to do any setup there s an extender cable so you can place this in a comfortable place get the model with antenna because otherwise you ll "&amp;"have range problems if you re not directly in line of sight from your wifi router the wifi dongle is a simple plug play device will start catching available networks right after you plug it into your usb port no additional installations softwares requires"&amp;" signal strength is good just wonder what would be different in other adapters of lesser known brands which are available at a much more competitive pricing hence a star less pros easy to use portable can be connected to mobile hotspot and used in pc budg"&amp;"et friendly less installation process no heating issues good coverage best alternative for usb tethering phone s battery may get damaged for long term run with tethering cons internet connection speed varies at times also depends on your modem or cellular"&amp;" connection issues occur while installing via cd which is available along with the product installation driver can be downloaded from tp link site needed to reconnect the adapter every time system is turned on will not work if your software has some issue"&amp;"s so encountered any just update your system worked for me support center is worse calls are unattended most of the times or just visit nearby storeconclusion brought this ideal for users who don t need very high speed internet usage a good alternative fo"&amp;"r usb tethering and are on budge p youtube videos can be easily played with this without any interruptions wifi connectivity is a great good result for me however some jitter problems did exist this is perfect device to connect wifi go for it this wifi ad"&amp;"opter is good working pictures attached size design ★ ★ ★ ★ ★build quality ★ ★ ★ ★ ★packaging ★ ★ ★ ★ ★software ★ ★ ★ ★speed ★ ★ ★ ★ ★connectivity ★ ★ ★ ★ ★experience ★ ★ ★ ★ ★warranty ★ ★ ★ ★ ★size and design the best part about this is that it is very c"&amp;"ompact in size and very sober and elegant in design this is a big plus as it is easy plug in and use add to it the good sober design build quality the build quality is undoubtedly superb just no qualms about that at all when held it doesnt give off that c"&amp;"heap and flimsy product like feeling it is good sturdy with its build quality packaging this part is also a big plus as the item was well cushioned and packaged with all the necessary items that ensured that no damage could have been caused to the product"&amp;" during transportation this ensures that i as a customer have received something not damaged internally already software this is actually good but not great part with the product the good part is that a cd has been provided with it along with a manual the"&amp;" not great part is that no linux support has been given from version onwards this is bad really speed it easily supports net speeds upto mbps practically speaking i have tested it at my home and it easily supports net speed of over mbps without a sigh on "&amp;"testing i found that it did connect to ghz network without any issue connectivity please mark its not feet its metres multiply metres x to get the distance in feet it easily connects to my laptop or phone from metres across one room so thats feet i mean e"&amp;"ven our old bluetooth used to connect to about ft so feet is not at all an issue with this this is the big plus i found with the product experience from this point of view so far except the linux non compatibility issue i found no other flaws with this pr"&amp;"oduct so overall its a great product warranty its years so i am assured that atleast for years i am tension free and not just year contrary to most electronic items today that only provide year warranty with their items best adapter i have bought ever wor"&amp;"ks nicely seemless connectivity")</f>
        <v>i use this to connect an old pc to internet i tried lubuntu and ubuntu it worked out of the box in both didn t have to do any setup there s an extender cable so you can place this in a comfortable place get the model with antenna because otherwise you ll have range problems if you re not directly in line of sight from your wifi router the wifi dongle is a simple plug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 pros easy to use portable can be connected to mobile hotspot and used in pc budget friendly less installation process no heating issues good coverage best alternative for usb tethering phone s battery may get damaged for long term run with tethering cons internet connection speed varies at times also depends on your modem or cellular connection issues occur while installing via cd which is available along with the product installation driver can be downloaded from tp link site needed to reconnect the adapter every time system is turned on will not work if your software has some issues so encountered any just update your system worked for me support center is worse calls are unattended most of the times or just visit nearby storeconclusion brought this ideal for users who don t need very high speed internet usage a good alternative for usb tethering and are on budge p youtube videos can be easily played with this without any interruptions wifi connectivity is a great good result for me however some jitter problems did exist this is perfect device to connect wifi go for it this wifi adopter is good working pictures attached size design ★ ★ ★ ★ ★build quality ★ ★ ★ ★ ★packaging ★ ★ ★ ★ ★software ★ ★ ★ ★speed ★ ★ ★ ★ ★connectivity ★ ★ ★ ★ ★experience ★ ★ ★ ★ ★warranty ★ ★ ★ ★ ★size and design the best part about this is that it is very compact in size and very sober and elegant in design this is a big plus as it is easy plug in and use add to it the good sober design build quality the build quality is undoubtedly superb just no qualms about that at all when held it doesnt give off that cheap and flimsy product like feeling it is good sturdy with its build quality packaging this part is also a big plus as the item was well cushioned and packaged with all the necessary items that ensured that no damage could have been caused to the product during transportation this ensures that i as a customer have received something not damaged internally already software this is actually good but not great part with the product the good part is that a cd has been provided with it along with a manual the not great part is that no linux support has been given from version onwards this is bad really speed it easily supports net speeds upto mbps practically speaking i have tested it at my home and it easily supports net speed of over mbps without a sigh on testing i found that it did connect to ghz network without any issue connectivity please mark its not feet its metres multiply metres x to get the distance in feet it easily connects to my laptop or phone from metres across one room so thats feet i mean even our old bluetooth used to connect to about ft so feet is not at all an issue with this this is the big plus i found with the product experience from this point of view so far except the linux non compatibility issue i found no other flaws with this product so overall its a great product warranty its years so i am assured that atleast for years i am tension free and not just year contrary to most electronic items today that only provide year warranty with their items best adapter i have bought ever works nicely seemless connectivity</v>
      </c>
      <c r="E58" s="1" t="s">
        <v>608</v>
      </c>
      <c r="F58" s="9" t="s">
        <v>113</v>
      </c>
      <c r="G58" s="9">
        <f>IFERROR(__xludf.DUMMYFUNCTION("""COMPUTED_VALUE"""),1.0)</f>
        <v>1</v>
      </c>
      <c r="H58" s="9">
        <f>IFERROR(__xludf.DUMMYFUNCTION("""COMPUTED_VALUE"""),0.0)</f>
        <v>0</v>
      </c>
      <c r="I58" s="9">
        <f>IFERROR(__xludf.DUMMYFUNCTION("""COMPUTED_VALUE"""),1.0)</f>
        <v>1</v>
      </c>
      <c r="J58" s="9">
        <f>IFERROR(__xludf.DUMMYFUNCTION("""COMPUTED_VALUE"""),0.0)</f>
        <v>0</v>
      </c>
    </row>
    <row r="59">
      <c r="A59" s="1">
        <v>4.2</v>
      </c>
      <c r="B59" s="5" t="s">
        <v>308</v>
      </c>
      <c r="C59" s="5" t="s">
        <v>309</v>
      </c>
      <c r="D59" s="9" t="str">
        <f>IFERROR(__xludf.DUMMYFUNCTION("""COMPUTED_VALUE"""),"this oneplus tv is great if you want a affordable and middle range features tv i got it in the offer and it was totally worth it pros sound is awesome satisfied with the quality of sound dolby audio w speakers are really great for sure affordable tv size "&amp;"and slim it is slim and looks stylish very light weight and handy to install easy to install and mount to wall tye software installation and set up is very easy and anyone can do it at home it gets integrated with mobile apps remote wifi networks very qui"&amp;"ckly and easily the overall sign up process and app installations are quick and automatic it supports all the smart features like netflix prime and youtube it is easily installable and sign in to start using quickly it is also easy to scan the setup box c"&amp;"hannels and start viewing them cons picture quality is p it s average and not very clear but it is worth the price range i ll not complaint as the cost of tv is very affordable and this quality is justified bluetooth and wifi connection can disconnect som"&amp;"etimes and cause some issues i encountered this disconnect issue and had to reset complete device and do the complete sign up again rest all is very good and loved this product i feel it was worth ordering if you are looking something is medium range and "&amp;"only need it for your old parents and don t have extensive smart use then go for this if you want to use a lot of smart features and ott platforms and watch movies and sports then go for better version with full hd and k quality this tv will not give good"&amp;" experience for sports due to less picture quality but it s very good for daily family shows and tv channels one last thing i want to express and i m ver disappointed about is this i got my order delivered on friday and i scheduled my installation for sat"&amp;"urday but nobody turned up that day and i had to reschedule it for tuesday morning and even today nobody turned up i got a call from amazon to reschedule it for tuesday evening and still nobody turned up this is very very bad and irresponsible service by "&amp;"oneplus and amazon i m very disappointed with the service and highly criticize this behavior a company should always take care of its customer satisfaction and you have failed in doing this what do you guys expect us to do wait for to days to get my tv in"&amp;"stalled even when it s been delivered and wait for you guys to come after so many days even when i m having my smart tv delivered to my home i have to wait and not enjoy it because you guys have not done your job properly at least keep some decency and re"&amp;"spect the customers who are paying a big amount and ordering a big item from your company you should take care that the money i spent has been worth it and not facing any issues highly disappointed with this behavior and service good product connectivity "&amp;"is faster but performance is little bit slower the biggest problem i face is it don t have a aux cable so i m not able to connect my sound bar the hdmi port is useless it won t work so i connect it via bluetooth but the problem is that it won t connect au"&amp;"tomatically everytime i on the tv i need to connect it manually it s a basic feature which is not provided in this tv then another drawback is that it was fast at the beginning now it s been months and it s super laggy even after the update its just the s"&amp;"ame yeaa but in this price range the picture quality is outstanding that s all good quality in picture and volume is little bit low other than that product is nice budget friendly i m happy with this after a few days the tv will perform slowly and the rem"&amp;"ote is very very sentence thank you amazon and oneplus sound is good easy installation very slim and less weight voice recognition is good likebudget friendlydislikewifi connectivity range is poor many times gets disconnected color depth not that good")</f>
        <v>this oneplus tv is great if you want a affordable and middle range features tv i got it in the offer and it was totally worth it pros sound is awesome satisfied with the quality of sound dolby audio w speakers are really great for sure affordable tv size and slim it is slim and looks stylish very light weight and handy to install easy to install and mount to wall tye software installation and set up is very easy and anyone can do it at home it gets integrated with mobile apps remote wifi networks very quickly and easily the overall sign up process and app installations are quick and automatic it supports all the smart features like netflix prime and youtube it is easily installable and sign in to start using quickly it is also easy to scan the setup box channels and start viewing them cons picture quality is p it s average and not very clear but it is worth the price range i ll not complaint as the cost of tv is very affordable and this quality is justified bluetooth and wifi connection can disconnect sometimes and cause some issues i encountered this disconnect issue and had to reset complete device and do the complete sign up again rest all is very good and loved this product i feel it was worth ordering if you are looking something is medium range and only need it for your old parents and don t have extensive smart use then go for this if you want to use a lot of smart features and ott platforms and watch movies and sports then go for better version with full hd and k quality this tv will not give good experience for sports due to less picture quality but it s very good for daily family shows and tv channels one last thing i want to express and i m ver disappointed about is this i got my order delivered on friday and i scheduled my installation for saturday but nobody turned up that day and i had to reschedule it for tuesday morning and even today nobody turned up i got a call from amazon to reschedule it for tuesday evening and still nobody turned up this is very very bad and irresponsible service by oneplus and amazon i m very disappointed with the service and highly criticize this behavior a company should always take care of its customer satisfaction and you have failed in doing this what do you guys expect us to do wait for to days to get my tv installed even when it s been delivered and wait for you guys to come after so many days even when i m having my smart tv delivered to my home i have to wait and not enjoy it because you guys have not done your job properly at least keep some decency and respect the customers who are paying a big amount and ordering a big item from your company you should take care that the money i spent has been worth it and not facing any issues highly disappointed with this behavior and service good product connectivity is faster but performance is little bit slower the biggest problem i face is it don t have a aux cable so i m not able to connect my sound bar the hdmi port is useless it won t work so i connect it via bluetooth but the problem is that it won t connect automatically everytime i on the tv i need to connect it manually it s a basic feature which is not provided in this tv then another drawback is that it was fast at the beginning now it s been months and it s super laggy even after the update its just the same yeaa but in this price range the picture quality is outstanding that s all good quality in picture and volume is little bit low other than that product is nice budget friendly i m happy with this after a few days the tv will perform slowly and the remote is very very sentence thank you amazon and oneplus sound is good easy installation very slim and less weight voice recognition is good likebudget friendlydislikewifi connectivity range is poor many times gets disconnected color depth not that good</v>
      </c>
      <c r="E59" s="1" t="s">
        <v>615</v>
      </c>
      <c r="F59" s="9" t="s">
        <v>194</v>
      </c>
      <c r="G59" s="9">
        <f>IFERROR(__xludf.DUMMYFUNCTION("""COMPUTED_VALUE"""),1.0)</f>
        <v>1</v>
      </c>
      <c r="H59" s="9">
        <f>IFERROR(__xludf.DUMMYFUNCTION("""COMPUTED_VALUE"""),0.0)</f>
        <v>0</v>
      </c>
      <c r="I59" s="9">
        <f>IFERROR(__xludf.DUMMYFUNCTION("""COMPUTED_VALUE"""),1.0)</f>
        <v>1</v>
      </c>
      <c r="J59" s="9">
        <f>IFERROR(__xludf.DUMMYFUNCTION("""COMPUTED_VALUE"""),1.0)</f>
        <v>1</v>
      </c>
    </row>
    <row r="60">
      <c r="A60" s="1">
        <v>4.2</v>
      </c>
      <c r="B60" s="5" t="s">
        <v>630</v>
      </c>
      <c r="C60" s="5" t="s">
        <v>631</v>
      </c>
      <c r="D60" s="9" t="str">
        <f>IFERROR(__xludf.DUMMYFUNCTION("""COMPUTED_VALUE"""),"good got a nice product quick not charger🤏 cable is very good and looks durable but the pins quality are not good infact iphone pin keep coming out even with small movement you can drive and charge simultaneously type c is good and the other pin is very "&amp;"hard to insert but workable this not a fast charger and can’t be used for data transfer multiple mobile can’t be charged at a time this works as expected it is working for both my samsung phones and the lightning cable also works perfectly i loved this pr"&amp;"oduct for my car it s long and quite valuable for charging three mobiles together in one go good product")</f>
        <v>good got a nice product quick not charger🤏 cable is very good and looks durable but the pins quality are not good infact iphone pin keep coming out even with small movement you can drive and charge simultaneously type c is good and the other pin is very hard to insert but workable this not a fast charger and can’t be used for data transfer multiple mobile can’t be charged at a time this works as expected it is working for both my samsung phones and the lightning cable also works perfectly i loved this product for my car it s long and quite valuable for charging three mobiles together in one go good product</v>
      </c>
      <c r="E60" s="1" t="s">
        <v>622</v>
      </c>
      <c r="F60" s="9" t="s">
        <v>18</v>
      </c>
      <c r="G60" s="9">
        <f>IFERROR(__xludf.DUMMYFUNCTION("""COMPUTED_VALUE"""),0.0)</f>
        <v>0</v>
      </c>
      <c r="H60" s="9">
        <f>IFERROR(__xludf.DUMMYFUNCTION("""COMPUTED_VALUE"""),0.0)</f>
        <v>0</v>
      </c>
      <c r="I60" s="9">
        <f>IFERROR(__xludf.DUMMYFUNCTION("""COMPUTED_VALUE"""),0.0)</f>
        <v>0</v>
      </c>
      <c r="J60" s="9">
        <f>IFERROR(__xludf.DUMMYFUNCTION("""COMPUTED_VALUE"""),0.0)</f>
        <v>0</v>
      </c>
    </row>
    <row r="61">
      <c r="A61" s="1">
        <v>4.3</v>
      </c>
      <c r="B61" s="5" t="s">
        <v>640</v>
      </c>
      <c r="C61" s="5" t="s">
        <v>641</v>
      </c>
      <c r="D61" s="9" t="str">
        <f>IFERROR(__xludf.DUMMYFUNCTION("""COMPUTED_VALUE"""),"working fine very good this data cable performance of this product is good enough have been using it since quite a well it is doing an excellent job you can also avail the warranty by just messaging the serial number on whatsapp super happy with the overa"&amp;"ll performance good data cable same as shown in pic i brought this for my nikon d photos transfer to system superb product 👌👌👌 better seems to fast charge at a not tried anything higher but its a very sturdy cable should last for a long time")</f>
        <v>working fine very good this data cable performance of this product is good enough have been using it since quite a well it is doing an excellent job you can also avail the warranty by just messaging the serial number on whatsapp super happy with the overall performance good data cable same as shown in pic i brought this for my nikon d photos transfer to system superb product 👌👌👌 better seems to fast charge at a not tried anything higher but its a very sturdy cable should last for a long time</v>
      </c>
      <c r="E61" s="1" t="s">
        <v>634</v>
      </c>
      <c r="F61" s="9" t="s">
        <v>18</v>
      </c>
      <c r="G61" s="9">
        <f>IFERROR(__xludf.DUMMYFUNCTION("""COMPUTED_VALUE"""),0.0)</f>
        <v>0</v>
      </c>
      <c r="H61" s="9">
        <f>IFERROR(__xludf.DUMMYFUNCTION("""COMPUTED_VALUE"""),0.0)</f>
        <v>0</v>
      </c>
      <c r="I61" s="9">
        <f>IFERROR(__xludf.DUMMYFUNCTION("""COMPUTED_VALUE"""),0.0)</f>
        <v>0</v>
      </c>
      <c r="J61" s="9">
        <f>IFERROR(__xludf.DUMMYFUNCTION("""COMPUTED_VALUE"""),0.0)</f>
        <v>0</v>
      </c>
    </row>
    <row r="62">
      <c r="A62" s="1">
        <v>3.7</v>
      </c>
      <c r="B62" s="5" t="s">
        <v>650</v>
      </c>
      <c r="C62" s="5" t="s">
        <v>651</v>
      </c>
      <c r="D62" s="9" t="str">
        <f>IFERROR(__xludf.DUMMYFUNCTION("""COMPUTED_VALUE"""),"nice works very well with airtel dth the pairing is as same as every airtel dth remote all the buttons works properly nice good substitute for original nice product ok poor quality stopped working in a month this remote will work only for the new tv and n"&amp;"ot able to connect even follow all the procedure mentioned on guide you need to sync with original tv remote to make volume power mute and av buttons work you can google the same its very easy")</f>
        <v>nice works very well with airtel dth the pairing is as same as every airtel dth remote all the buttons works properly nice good substitute for original nice product ok poor quality stopped working in a month this remote will work only for the new tv and not able to connect even follow all the procedure mentioned on guide you need to sync with original tv remote to make volume power mute and av buttons work you can google the same its very easy</v>
      </c>
      <c r="E62" s="1" t="s">
        <v>644</v>
      </c>
      <c r="F62" s="9" t="s">
        <v>525</v>
      </c>
      <c r="G62" s="9">
        <f>IFERROR(__xludf.DUMMYFUNCTION("""COMPUTED_VALUE"""),0.0)</f>
        <v>0</v>
      </c>
      <c r="H62" s="9">
        <f>IFERROR(__xludf.DUMMYFUNCTION("""COMPUTED_VALUE"""),0.0)</f>
        <v>0</v>
      </c>
      <c r="I62" s="9">
        <f>IFERROR(__xludf.DUMMYFUNCTION("""COMPUTED_VALUE"""),0.0)</f>
        <v>0</v>
      </c>
      <c r="J62" s="9">
        <f>IFERROR(__xludf.DUMMYFUNCTION("""COMPUTED_VALUE"""),0.0)</f>
        <v>0</v>
      </c>
    </row>
    <row r="63">
      <c r="A63" s="1">
        <v>4.3</v>
      </c>
      <c r="B63" s="5" t="s">
        <v>662</v>
      </c>
      <c r="C63" s="5" t="s">
        <v>663</v>
      </c>
      <c r="D63" s="9" t="str">
        <f>IFERROR(__xludf.DUMMYFUNCTION("""COMPUTED_VALUE"""),"before finalizing the aue i visited croma and vijay sales to check for the same tv or similar models for their features and picture quality i was told aue aue the models listed here as crystal k and k pro are e commerce exclusive models not available offl"&amp;"ine i was shown au which has the same processor panel and features but was listed at k for the version i liked the picture quality and decided i ll get the aue since it shares so much with au and save k why i went for aue vs aue i knew i wouldn t be needi"&amp;"ng a voice assistant and wanted to save k i knew even if i wanted a voice assistant i could plug in fire tv mi tv box and get those features later on delivery was pretty hassle free the delivery executive unloaded the tv in the room i asked for and opened"&amp;" the box to inspect the tv for any physical damages samsung technicians came in a few hours later installed and gave a demo sound per other reviews sound from speakers is apparently bad but in my case i found it satisfactory i have it wall mounted in a x "&amp;"ft room and the tv s speakers sound better compared to bose soundlink speakers that i connected it to via bluetooth picture the panel s great but nothing worth raving about gray uniformity isn t great i e gray tones won t be perfectly uniform across the w"&amp;"hole panel there ll be darker zones towards the edges corners based on backlight placement blacks aren t perfectly black and they re brighter than you d expect from a va panel but this isn t noticeable at all when the room is lit no backlight bleed colors"&amp;" are as good as i d like them to be and the panel does get noticeably bright for my taste even when brightness is turned down to p content is watchable from ft p is good i d say better than i expected and k is well k connectivity i have a mb s broadband c"&amp;"onnection and all content streams in k when available without stutters the tv has bluetooth and works with tws and neckband earphones fine i use oppo enco w and boat rockerz there s no noticeable latency and volume can be controlled through the remote its"&amp;"elf apps features has all the standard slew of streaming apps i needed netflix hotstar prime apple tv youtube all of them stream k content except for hotstar which only streamed k a few times p is still very watchable and not really a deal breaker no dolb"&amp;"y vision support which i made my peace with considering the fact that of budget tvs in the market can t produce the contrast you d expect out of dv content anyways so why care you get hdr and hdr content is definitely better looking than non hdr ones in t"&amp;"erms of colors and vibrancy i planned to use the tv without cable but the tv does come with some channels like republic tv bloomberg xm etc these stream in p so a great bonus to have remote very basic rf remote unlike bluetooth ones on most new tvs the re"&amp;"mote s looks pretty sleek and stylish but that s about it biggest gripe typing to search for things within apps is a pain in the behind you ll need to use the d pad to navigate on an on screen keyboard you can control the tv using samsung s smartthings ap"&amp;"p but guess what you can t even use your phone s keyboard to type in when controlling through the app this is something that can be added through an update but it s not there yet attached pictures are all of k content resolution might get scaled down afte"&amp;"r i submit the review but you can still get an idea of the tv s design looks panel colors and contrast etc i d say i m really happy and given the chance wouldn t change my decision it s a samsung tv so end of the day if it produces a decent picture and la"&amp;"sts a couple of years more than i expect i can overlook all other cons i d highly recommend the tv if you have the same expectations from your next tv placed order on th dec received defective product updated to amazon service they replaced with new produ"&amp;"ct today will post long term review pros picture quality design thin n bezel less cons sound bit okay upsacling of sd channelsover all satisfied have been using it since month now picture quality is amazing as always installation service from samsung was "&amp;"seemless smart features are good this model don t have voice recognition i don t require it so its fine audio quality is not good it s clear but loudness is not sufficient if installing in big hall it also lacks base purchase a sound bar separately if buy"&amp;"ing this model but the picture quality is ok ok best tv product in given price range value for money samsung is always good value for money product")</f>
        <v>before finalizing the aue i visited croma and vijay sales to check for the same tv or similar models for their features and picture quality i was told aue aue the models listed here as crystal k and k pro are e commerce exclusive models not available offline i was shown au which has the same processor panel and features but was listed at k for the version i liked the picture quality and decided i ll get the aue since it shares so much with au and save k why i went for aue vs aue i knew i wouldn t be needing a voice assistant and wanted to save k i knew even if i wanted a voice assistant i could plug in fire tv mi tv box and get those features later on delivery was pretty hassle free the delivery executive unloaded the tv in the room i asked for and opened the box to inspect the tv for any physical damages samsung technicians came in a few hours later installed and gave a demo sound per other reviews sound from speakers is apparently bad but in my case i found it satisfactory i have it wall mounted in a x ft room and the tv s speakers sound better compared to bose soundlink speakers that i connected it to via bluetooth picture the panel s great but nothing worth raving about gray uniformity isn t great i e gray tones won t be perfectly uniform across the whole panel there ll be darker zones towards the edges corners based on backlight placement blacks aren t perfectly black and they re brighter than you d expect from a va panel but this isn t noticeable at all when the room is lit no backlight bleed colors are as good as i d like them to be and the panel does get noticeably bright for my taste even when brightness is turned down to p content is watchable from ft p is good i d say better than i expected and k is well k connectivity i have a mb s broadband connection and all content streams in k when available without stutters the tv has bluetooth and works with tws and neckband earphones fine i use oppo enco w and boat rockerz there s no noticeable latency and volume can be controlled through the remote itself apps features has all the standard slew of streaming apps i needed netflix hotstar prime apple tv youtube all of them stream k content except for hotstar which only streamed k a few times p is still very watchable and not really a deal breaker no dolby vision support which i made my peace with considering the fact that of budget tvs in the market can t produce the contrast you d expect out of dv content anyways so why care you get hdr and hdr content is definitely better looking than non hdr ones in terms of colors and vibrancy i planned to use the tv without cable but the tv does come with some channels like republic tv bloomberg xm etc these stream in p so a great bonus to have remote very basic rf remote unlike bluetooth ones on most new tvs the remote s looks pretty sleek and stylish but that s about it biggest gripe typing to search for things within apps is a pain in the behind you ll need to use the d pad to navigate on an on screen keyboard you can control the tv using samsung s smartthings app but guess what you can t even use your phone s keyboard to type in when controlling through the app this is something that can be added through an update but it s not there yet attached pictures are all of k content resolution might get scaled down after i submit the review but you can still get an idea of the tv s design looks panel colors and contrast etc i d say i m really happy and given the chance wouldn t change my decision it s a samsung tv so end of the day if it produces a decent picture and lasts a couple of years more than i expect i can overlook all other cons i d highly recommend the tv if you have the same expectations from your next tv placed order on th dec received defective product updated to amazon service they replaced with new product today will post long term review pros picture quality design thin n bezel less cons sound bit okay upsacling of sd channelsover all satisfied have been using it since month now picture quality is amazing as always installation service from samsung was seemless smart features are good this model don t have voice recognition i don t require it so its fine audio quality is not good it s clear but loudness is not sufficient if installing in big hall it also lacks base purchase a sound bar separately if buying this model but the picture quality is ok ok best tv product in given price range value for money samsung is always good value for money product</v>
      </c>
      <c r="E63" s="1" t="s">
        <v>654</v>
      </c>
      <c r="F63" s="9" t="s">
        <v>194</v>
      </c>
      <c r="G63" s="9">
        <f>IFERROR(__xludf.DUMMYFUNCTION("""COMPUTED_VALUE"""),1.0)</f>
        <v>1</v>
      </c>
      <c r="H63" s="9">
        <f>IFERROR(__xludf.DUMMYFUNCTION("""COMPUTED_VALUE"""),1.0)</f>
        <v>1</v>
      </c>
      <c r="I63" s="9">
        <f>IFERROR(__xludf.DUMMYFUNCTION("""COMPUTED_VALUE"""),1.0)</f>
        <v>1</v>
      </c>
      <c r="J63" s="9">
        <f>IFERROR(__xludf.DUMMYFUNCTION("""COMPUTED_VALUE"""),0.0)</f>
        <v>0</v>
      </c>
    </row>
    <row r="64">
      <c r="A64" s="1">
        <v>4.0</v>
      </c>
      <c r="B64" s="5" t="s">
        <v>673</v>
      </c>
      <c r="C64" s="5" t="s">
        <v>674</v>
      </c>
      <c r="D64" s="9" t="str">
        <f>IFERROR(__xludf.DUMMYFUNCTION("""COMPUTED_VALUE"""),"i am writing this review after months the first cable had a cut and had to be replaced the second cable is working fine no issues using it to charge me ps controller works fine at a good price planning to pick up another one as a spare product ok i bought"&amp;" this cable to charge my w bluetooth speaker and its working as expected it s lengthy and usable for car dashcam quality is average and micro type b end does sit very tight otherwise it s all good but keep checking price of amazon basics cable of this typ"&amp;"e price drops many times that s better quality this is one of the good product in this price range quality is okay using it for my laptop cooling pad overall build looks sturdy but longevity cannot confirm also you cannot connect pcs using a male to male "&amp;"usb that is not how it works stop writing negative reviews after using this cable for something that it was not intended for can confirm that it is m as most other products and not m as the seller claims both in title and on stickers on the product no rev"&amp;"iew mentions this but i needed a m length for perfect use so disappointed as i have to rotate the cooling pad and use it cable falls short by around cm it works well the cable is soft and flexible in all probability it will last long also but pover qualit"&amp;"y")</f>
        <v>i am writing this review after months the first cable had a cut and had to be replaced the second cable is working fine no issues using it to charge me ps controller works fine at a good price planning to pick up another one as a spare product ok i bought this cable to charge my w bluetooth speaker and its working as expected it s lengthy and usable for car dashcam quality is average and micro type b end does sit very tight otherwise it s all good but keep checking price of amazon basics cable of this type price drops many times that s better quality this is one of the good product in this price range quality is okay using it for my laptop cooling pad overall build looks sturdy but longevity cannot confirm also you cannot connect pcs using a male to male usb that is not how it works stop writing negative reviews after using this cable for something that it was not intended for can confirm that it is m as most other products and not m as the seller claims both in title and on stickers on the product no review mentions this but i needed a m length for perfect use so disappointed as i have to rotate the cooling pad and use it cable falls short by around cm it works well the cable is soft and flexible in all probability it will last long also but pover quality</v>
      </c>
      <c r="E64" s="1" t="s">
        <v>666</v>
      </c>
      <c r="F64" s="9" t="s">
        <v>18</v>
      </c>
      <c r="G64" s="9">
        <f>IFERROR(__xludf.DUMMYFUNCTION("""COMPUTED_VALUE"""),0.0)</f>
        <v>0</v>
      </c>
      <c r="H64" s="9">
        <f>IFERROR(__xludf.DUMMYFUNCTION("""COMPUTED_VALUE"""),0.0)</f>
        <v>0</v>
      </c>
      <c r="I64" s="9">
        <f>IFERROR(__xludf.DUMMYFUNCTION("""COMPUTED_VALUE"""),0.0)</f>
        <v>0</v>
      </c>
      <c r="J64" s="9">
        <f>IFERROR(__xludf.DUMMYFUNCTION("""COMPUTED_VALUE"""),1.0)</f>
        <v>1</v>
      </c>
    </row>
    <row r="65">
      <c r="A65" s="1">
        <v>4.2</v>
      </c>
      <c r="B65" s="5" t="s">
        <v>684</v>
      </c>
      <c r="C65" s="5" t="s">
        <v>685</v>
      </c>
      <c r="D65" s="9" t="str">
        <f>IFERROR(__xludf.DUMMYFUNCTION("""COMPUTED_VALUE"""),"not too good not too bad if you have the trust of amazon basics then go for it i am writing this review after using it for months still as sturdy and durable as the new one nil used it for a fortnight till now in my car for mobile charging works well not "&amp;"working with fast charger if you are planning to use with normal charger its pretty good product quality too its good i m using this cable since years and currently this cable is running perfectly without any problems if you want to buy best type c cable "&amp;"then without thinking buy it does not support display only work to connect network and charging good and useful")</f>
        <v>not too good not too bad if you have the trust of amazon basics then go for it i am writing this review after using it for months still as sturdy and durable as the new one nil used it for a fortnight till now in my car for mobile charging works well not working with fast charger if you are planning to use with normal charger its pretty good product quality too its good i m using this cable since years and currently this cable is running perfectly without any problems if you want to buy best type c cable then without thinking buy it does not support display only work to connect network and charging good and useful</v>
      </c>
      <c r="E65" s="1" t="s">
        <v>677</v>
      </c>
      <c r="F65" s="9" t="s">
        <v>18</v>
      </c>
      <c r="G65" s="9">
        <f>IFERROR(__xludf.DUMMYFUNCTION("""COMPUTED_VALUE"""),1.0)</f>
        <v>1</v>
      </c>
      <c r="H65" s="9">
        <f>IFERROR(__xludf.DUMMYFUNCTION("""COMPUTED_VALUE"""),0.0)</f>
        <v>0</v>
      </c>
      <c r="I65" s="9">
        <f>IFERROR(__xludf.DUMMYFUNCTION("""COMPUTED_VALUE"""),0.0)</f>
        <v>0</v>
      </c>
      <c r="J65" s="9">
        <f>IFERROR(__xludf.DUMMYFUNCTION("""COMPUTED_VALUE"""),0.0)</f>
        <v>0</v>
      </c>
    </row>
    <row r="66">
      <c r="A66" s="1">
        <v>4.2</v>
      </c>
      <c r="B66" s="5" t="s">
        <v>694</v>
      </c>
      <c r="C66" s="5" t="s">
        <v>695</v>
      </c>
      <c r="D66" s="9" t="str">
        <f>IFERROR(__xludf.DUMMYFUNCTION("""COMPUTED_VALUE"""),"worth the price i use the local cable providers set up with my previous tv samsung i was not facing this problem the only problem i am facing is each time i turn off the tv from the mains i have to go to the settings and turn the settings on to tv speaker"&amp;" settings despite no other speaker or wifi or blue tooth or cell phone being in the proximity as a result i have stopped turning the tv off from the mains i just use remote control to put it on stand by but this is a problem in the long run display is ver"&amp;"y good sound is average iam using soundbar so no issues for me don t know how long it will last due to my previous mi pro panel gone in years bought this tv with year warranty on panel improve the software response and improve the picture quality worth fo"&amp;"r money for this budget k i have used days picture quality looks good and impressive go for it hope long term quality is also good this tv is very good but in this one thing bad is tha this tv some time get stop while playing only youtube video but otherw"&amp;"ise it s a good product it’s good and value for money amazing pic and sound quality k quality at this price it s really good")</f>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 display is very good sound is average iam using soundbar so no issues for me don t know how long it will last due to my previous mi pro panel gone in years bought this tv with year warranty on panel improve the software response and improve the picture quality worth for money for this budget k i have used days picture quality looks good and impressive go for it hope long term quality is also good this tv is very good but in this one thing bad is tha this tv some time get stop while playing only youtube video but otherwise it s a good product it’s good and value for money amazing pic and sound quality k quality at this price it s really good</v>
      </c>
      <c r="E66" s="1" t="s">
        <v>688</v>
      </c>
      <c r="F66" s="9" t="s">
        <v>194</v>
      </c>
      <c r="G66" s="9">
        <f>IFERROR(__xludf.DUMMYFUNCTION("""COMPUTED_VALUE"""),0.0)</f>
        <v>0</v>
      </c>
      <c r="H66" s="9">
        <f>IFERROR(__xludf.DUMMYFUNCTION("""COMPUTED_VALUE"""),0.0)</f>
        <v>0</v>
      </c>
      <c r="I66" s="9">
        <f>IFERROR(__xludf.DUMMYFUNCTION("""COMPUTED_VALUE"""),0.0)</f>
        <v>0</v>
      </c>
      <c r="J66" s="9">
        <f>IFERROR(__xludf.DUMMYFUNCTION("""COMPUTED_VALUE"""),0.0)</f>
        <v>0</v>
      </c>
    </row>
    <row r="67">
      <c r="A67" s="1">
        <v>4.4</v>
      </c>
      <c r="B67" s="5" t="s">
        <v>156</v>
      </c>
      <c r="C67" s="5" t="s">
        <v>157</v>
      </c>
      <c r="D67" s="9" t="str">
        <f>IFERROR(__xludf.DUMMYFUNCTION("""COMPUTED_VALUE"""),"i am using it for days now the experience is pretty good as of now picture quality is also not bad don t expect something out of the world at this price point but you can go for it if you have a tight budget initial impressions works as said glad i didn’t"&amp;" go for cheaper options not that it’s too costly just plug and play will update if it screws up the hdmi cable is good to watch movie sports and its gives better quality while connecting your laptop with tv and play 🎮 i loved it works as expected length "&amp;"of the cable is short and it was mentioned also satisfied my requirement if you need more length better look other options all good it s the best hdmi cable at this price range no problems yet just go for it i was expecting this to be delivered on time an"&amp;"d it was delivered on time product is good as i have tried other cables and wires from amazon basica brand good one")</f>
        <v>i am using it for days now the experience is pretty good as of now picture quality is also not bad don t expect something out of the world at this price point but you can go for it if you have a tight budget initial impressions works as said glad i didn’t go for cheaper options not that it’s too costly just plug and play will update if it screws up the hdmi cable is good to watch movie sports and its gives better quality while connecting your laptop with tv and play 🎮 i loved it works as expected length of the cable is short and it was mentioned also satisfied my requirement if you need more length better look other options all good it s the best hdmi cable at this price range no problems yet just go for it i was expecting this to be delivered on time and it was delivered on time product is good as i have tried other cables and wires from amazon basica brand good one</v>
      </c>
      <c r="E67" s="1" t="s">
        <v>698</v>
      </c>
      <c r="F67" s="9" t="s">
        <v>148</v>
      </c>
      <c r="G67" s="9">
        <f>IFERROR(__xludf.DUMMYFUNCTION("""COMPUTED_VALUE"""),1.0)</f>
        <v>1</v>
      </c>
      <c r="H67" s="9">
        <f>IFERROR(__xludf.DUMMYFUNCTION("""COMPUTED_VALUE"""),0.0)</f>
        <v>0</v>
      </c>
      <c r="I67" s="9">
        <f>IFERROR(__xludf.DUMMYFUNCTION("""COMPUTED_VALUE"""),0.0)</f>
        <v>0</v>
      </c>
      <c r="J67" s="9">
        <f>IFERROR(__xludf.DUMMYFUNCTION("""COMPUTED_VALUE"""),0.0)</f>
        <v>0</v>
      </c>
    </row>
    <row r="68">
      <c r="A68" s="1">
        <v>4.1</v>
      </c>
      <c r="B68" s="5" t="s">
        <v>711</v>
      </c>
      <c r="C68" s="5" t="s">
        <v>712</v>
      </c>
      <c r="D68" s="9" t="str">
        <f>IFERROR(__xludf.DUMMYFUNCTION("""COMPUTED_VALUE"""),"good braided cable long length quick charge i m using xr this cable value for money but chager apple oem portronics type c to lighting cable worth it’s easy to carry and the build quality is quite ok charging speed to almost equal to original onegiving th"&amp;"is review after month usage great fit connector l shaped connectors are convenient and better than some higher priced products good best product at this price range go for it🔥🔥🔥 and the software shows product will be genuine 🔥 most recommended braided"&amp;" cable for  products wish apple made this product as it is easier to hold the phone while charging superb quality and supports good charging speeds type c to lightning w at this price rs is a steal deal nobody is giving this quality at this price good ca"&amp;"ble available at a decent price of rs prosgood design l shaped connectors will help keeping phone and power bank together in bag or pocket without causing and damage to the charging pins does fast charging and compatible with all fast charging power adapt"&amp;"ers")</f>
        <v>good braided cable long length quick charge i m using xr this cable value for money but chager apple oem portronics type c to lighting cable worth it’s easy to carry and the build quality is quite ok charging speed to almost equal to original onegiving this review after month usage great fit connector l shaped connectors are convenient and better than some higher priced products good best product at this price range go for it🔥🔥🔥 and the software shows product will be genuine 🔥 most recommended braided cable for  products wish apple made this product as it is easier to hold the phone while charging superb quality and supports good charging speeds type c to lightning w at this price rs is a steal deal nobody is giving this quality at this price good cable available at a decent price of rs prosgood design l shaped connectors will help keeping phone and power bank together in bag or pocket without causing and damage to the charging pins does fast charging and compatible with all fast charging power adapters</v>
      </c>
      <c r="E68" s="1" t="s">
        <v>704</v>
      </c>
      <c r="F68" s="9" t="s">
        <v>18</v>
      </c>
      <c r="G68" s="9">
        <f>IFERROR(__xludf.DUMMYFUNCTION("""COMPUTED_VALUE"""),0.0)</f>
        <v>0</v>
      </c>
      <c r="H68" s="9">
        <f>IFERROR(__xludf.DUMMYFUNCTION("""COMPUTED_VALUE"""),0.0)</f>
        <v>0</v>
      </c>
      <c r="I68" s="9">
        <f>IFERROR(__xludf.DUMMYFUNCTION("""COMPUTED_VALUE"""),1.0)</f>
        <v>1</v>
      </c>
      <c r="J68" s="9">
        <f>IFERROR(__xludf.DUMMYFUNCTION("""COMPUTED_VALUE"""),0.0)</f>
        <v>0</v>
      </c>
    </row>
    <row r="69">
      <c r="A69" s="1">
        <v>4.3</v>
      </c>
      <c r="B69" s="5" t="s">
        <v>723</v>
      </c>
      <c r="C69" s="5" t="s">
        <v>724</v>
      </c>
      <c r="D69" s="9" t="str">
        <f>IFERROR(__xludf.DUMMYFUNCTION("""COMPUTED_VALUE"""),"regarding rate i liked very much and reasonable regarding the product acer company is manufacturing computer monitor and are best in quality so that i prefer this company in buying tv its been and half month using this product and have no complaint regard"&amp;"ing the product some of its plus points are picture quality is good with clear sound quality we can easily connect any pan drive or otg to this tv and access your content in tv and points in which it need improvement its does not support some audio format"&amp;" that if we connect smartphone through otg to tv it doesn t support the same also we always have to use tv remote to start the tv it doesn t start automatically when we on the swith we have to press power button on remote each time to start this tv overal"&amp;"l a very good product picture quality is very good 😊 bought this tv on amazon sale value for money at this price the picture and sound quality was okay not that bad if you want to buy a tv at an affordable price then go for this one nice good i purchased"&amp;" this tv two days before and now it s running i observed the followings towards my experience value for money good design and finish great picture clarity i am using jio fiber netflix sound also clear and smooth but little bit improvement needed package p"&amp;"acked well as advertised remote batteries av wire warranty card manual promptly delivered damage refresh rate is hzoverall recommended picture quality is good sound also good value for money one can purchase at low price")</f>
        <v>regarding rate i liked very much and reasonable regarding the product acer company is manufacturing computer monitor and are best in quality so that i prefer this company in buying tv its been and half month using this product and have no complaint regarding the product some of its plus points are picture quality is good with clear sound quality we can easily connect any pan drive or otg to this tv and access your content in tv and points in which it need improvement its does not support some audio format that if we connect smartphone through otg to tv it doesn t support the same also we always have to use tv remote to start the tv it doesn t start automatically when we on the swith we have to press power button on remote each time to start this tv overall a very good product picture quality is very good 😊 bought this tv on amazon sale value for money at this price the picture and sound quality was okay not that bad if you want to buy a tv at an affordable price then go for this one nice good i purchased this tv two days before and now it s running i observed the followings towards my experience value for money good design and finish great picture clarity i am using jio fiber netflix sound also clear and smooth but little bit improvement needed package packed well as advertised remote batteries av wire warranty card manual promptly delivered damage refresh rate is hzoverall recommended picture quality is good sound also good value for money one can purchase at low price</v>
      </c>
      <c r="E69" s="1" t="s">
        <v>715</v>
      </c>
      <c r="F69" s="9" t="s">
        <v>576</v>
      </c>
      <c r="G69" s="9">
        <f>IFERROR(__xludf.DUMMYFUNCTION("""COMPUTED_VALUE"""),0.0)</f>
        <v>0</v>
      </c>
      <c r="H69" s="9">
        <f>IFERROR(__xludf.DUMMYFUNCTION("""COMPUTED_VALUE"""),0.0)</f>
        <v>0</v>
      </c>
      <c r="I69" s="9">
        <f>IFERROR(__xludf.DUMMYFUNCTION("""COMPUTED_VALUE"""),1.0)</f>
        <v>1</v>
      </c>
      <c r="J69" s="9">
        <f>IFERROR(__xludf.DUMMYFUNCTION("""COMPUTED_VALUE"""),0.0)</f>
        <v>0</v>
      </c>
    </row>
    <row r="70">
      <c r="A70" s="1">
        <v>4.2</v>
      </c>
      <c r="B70" s="5" t="s">
        <v>735</v>
      </c>
      <c r="C70" s="5" t="s">
        <v>736</v>
      </c>
      <c r="D70" s="9" t="str">
        <f>IFERROR(__xludf.DUMMYFUNCTION("""COMPUTED_VALUE"""),"its a good product used for inch tv had to get it installed by a tv mechanic gud for inch above tv best awesome nice and sturdy the quality of the product is outstanding the stand is not suitable for inch and above arrived in good condition quality of mou"&amp;"nt is excellent heavy and sturdy it has paper manual with clear steps and tools required for installation installation was easy and quick happy with this purchase inch to can handle this")</f>
        <v>its a good product used for inch tv had to get it installed by a tv mechanic gud for inch above tv best awesome nice and sturdy the quality of the product is outstanding the stand is not suitable for inch and above arrived in good condition quality of mount is excellent heavy and sturdy it has paper manual with clear steps and tools required for installation installation was easy and quick happy with this purchase inch to can handle this</v>
      </c>
      <c r="E70" s="1" t="s">
        <v>727</v>
      </c>
      <c r="F70" s="9" t="s">
        <v>729</v>
      </c>
      <c r="G70" s="9">
        <f>IFERROR(__xludf.DUMMYFUNCTION("""COMPUTED_VALUE"""),0.0)</f>
        <v>0</v>
      </c>
      <c r="H70" s="9">
        <f>IFERROR(__xludf.DUMMYFUNCTION("""COMPUTED_VALUE"""),0.0)</f>
        <v>0</v>
      </c>
      <c r="I70" s="9">
        <f>IFERROR(__xludf.DUMMYFUNCTION("""COMPUTED_VALUE"""),0.0)</f>
        <v>0</v>
      </c>
      <c r="J70" s="9">
        <f>IFERROR(__xludf.DUMMYFUNCTION("""COMPUTED_VALUE"""),0.0)</f>
        <v>0</v>
      </c>
    </row>
    <row r="71">
      <c r="A71" s="1">
        <v>4.3</v>
      </c>
      <c r="B71" s="5" t="s">
        <v>745</v>
      </c>
      <c r="C71" s="5" t="s">
        <v>746</v>
      </c>
      <c r="D71" s="9" t="str">
        <f>IFERROR(__xludf.DUMMYFUNCTION("""COMPUTED_VALUE"""),"previously bought amazon basic usb type a cable and i didn t last long but this usb c product seems manufactured with high quality materials supports fast chagrining data supply etc just go for it exllent very satisfied with this purchase just like orgina"&amp;"l quality will buy again in future my sister is using this cable to charge her phone and the cable is durable and good enough for my sister s phone love it i bought it to use android auto on tata altroz car by connecting to my one plus nord t mobile i hav"&amp;"e been using this for more than a week now it s working perfectly i am happy with the product so far basic great product money worth no issues")</f>
        <v>previously bought amazon basic usb type a cable and i didn t last long but this usb c product seems manufactured with high quality materials supports fast chagrining data supply etc just go for it exllent very satisfied with this purchase just like orginal quality will buy again in future my sister is using this cable to charge her phone and the cable is durable and good enough for my sister s phone love it i bought it to use android auto on tata altroz car by connecting to my one plus nord t mobile i have been using this for more than a week now it s working perfectly i am happy with the product so far basic great product money worth no issues</v>
      </c>
      <c r="E71" s="1" t="s">
        <v>739</v>
      </c>
      <c r="F71" s="9" t="s">
        <v>18</v>
      </c>
      <c r="G71" s="9">
        <f>IFERROR(__xludf.DUMMYFUNCTION("""COMPUTED_VALUE"""),0.0)</f>
        <v>0</v>
      </c>
      <c r="H71" s="9">
        <f>IFERROR(__xludf.DUMMYFUNCTION("""COMPUTED_VALUE"""),0.0)</f>
        <v>0</v>
      </c>
      <c r="I71" s="9">
        <f>IFERROR(__xludf.DUMMYFUNCTION("""COMPUTED_VALUE"""),0.0)</f>
        <v>0</v>
      </c>
      <c r="J71" s="9">
        <f>IFERROR(__xludf.DUMMYFUNCTION("""COMPUTED_VALUE"""),0.0)</f>
        <v>0</v>
      </c>
    </row>
    <row r="72">
      <c r="A72" s="1">
        <v>4.5</v>
      </c>
      <c r="B72" s="5" t="s">
        <v>755</v>
      </c>
      <c r="C72" s="5" t="s">
        <v>756</v>
      </c>
      <c r="D72" s="9" t="str">
        <f>IFERROR(__xludf.DUMMYFUNCTION("""COMPUTED_VALUE"""),"it worked well for some days later it is not working i want it to replace nice superb product with white lights at both ends when charging colour and quality feels very premium build quality nice product highly recommended good quality and looks beautiful"&amp;" i will surely recommend after using it for weeks i use samsung m few months back my usb cable was torn so i wasn t able to fast charge it took a decade to charge from samsung original cable was too pricey and too flimsy so i was searching for something d"&amp;"urable while browsing through the product page i was skeptical to place an order as the company claimed too many features in such a low price keeping the negative thoughts aside i ordered it anyhow the product was delivered well in advance which made me h"&amp;"appy i unboxed and plugged in the cable to my surprise the cable delivered everything that the company claimed the ends have aluminum casing which makes it durable and away from regular wear and tear it has led indicator on both ends which turns on when t"&amp;"he charger is plugged to the phone also the box that it comes with has a secret code that you need to scratch to reveal which helps to check its authenticity it easily fast charges my phone in an hour overall i m very happy with the product i highly recom"&amp;"mend this cable to anyone who needs a fast charging type c to c cable will update this review if any change is observed")</f>
        <v>it worked well for some days later it is not working i want it to replace nice superb product with white lights at both ends when charging colour and quality feels very premium build quality nice product highly recommended good quality and looks beautiful i will surely recommend after using it for weeks i use samsung m few months back my usb cable was torn so i wasn t able to fast charge it took a decade to charge from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 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 it easily fast charges my phone in an hour overall i m very happy with the product i highly recommend this cable to anyone who needs a fast charging type c to c cable will update this review if any change is observed</v>
      </c>
      <c r="E72" s="1" t="s">
        <v>749</v>
      </c>
      <c r="F72" s="9" t="s">
        <v>18</v>
      </c>
      <c r="G72" s="9">
        <f>IFERROR(__xludf.DUMMYFUNCTION("""COMPUTED_VALUE"""),1.0)</f>
        <v>1</v>
      </c>
      <c r="H72" s="9">
        <f>IFERROR(__xludf.DUMMYFUNCTION("""COMPUTED_VALUE"""),1.0)</f>
        <v>1</v>
      </c>
      <c r="I72" s="9">
        <f>IFERROR(__xludf.DUMMYFUNCTION("""COMPUTED_VALUE"""),1.0)</f>
        <v>1</v>
      </c>
      <c r="J72" s="9">
        <f>IFERROR(__xludf.DUMMYFUNCTION("""COMPUTED_VALUE"""),0.0)</f>
        <v>0</v>
      </c>
    </row>
    <row r="73">
      <c r="A73" s="1">
        <v>4.1</v>
      </c>
      <c r="B73" s="5" t="s">
        <v>765</v>
      </c>
      <c r="C73" s="5" t="s">
        <v>766</v>
      </c>
      <c r="D73" s="9" t="str">
        <f>IFERROR(__xludf.DUMMYFUNCTION("""COMPUTED_VALUE"""),"working well and fast charing as claimed pice is at highside good item good working worth of money 💰 it is an awesome cable i got it from amazon do charge my phone in a fast way the cable is good in quality and charges fast got it in good deal in the sal"&amp;"e it s not a fast charger it says fast charge but it takes forever to charge but the wire is strong and durable super fast charging very fast👍good product 👍 works for both dash and warp charging good build quality")</f>
        <v>working well and fast charing as claimed pice is at highside good item good working worth of money 💰 it is an awesome cable i got it from amazon do charge my phone in a fast way the cable is good in quality and charges fast got it in good deal in the sale it s not a fast charger it says fast charge but it takes forever to charge but the wire is strong and durable super fast charging very fast👍good product 👍 works for both dash and warp charging good build quality</v>
      </c>
      <c r="E73" s="1" t="s">
        <v>759</v>
      </c>
      <c r="F73" s="9" t="s">
        <v>18</v>
      </c>
      <c r="G73" s="9">
        <f>IFERROR(__xludf.DUMMYFUNCTION("""COMPUTED_VALUE"""),0.0)</f>
        <v>0</v>
      </c>
      <c r="H73" s="9">
        <f>IFERROR(__xludf.DUMMYFUNCTION("""COMPUTED_VALUE"""),0.0)</f>
        <v>0</v>
      </c>
      <c r="I73" s="9">
        <f>IFERROR(__xludf.DUMMYFUNCTION("""COMPUTED_VALUE"""),0.0)</f>
        <v>0</v>
      </c>
      <c r="J73" s="9">
        <f>IFERROR(__xludf.DUMMYFUNCTION("""COMPUTED_VALUE"""),0.0)</f>
        <v>0</v>
      </c>
    </row>
    <row r="74">
      <c r="A74" s="1">
        <v>4.2</v>
      </c>
      <c r="B74" s="5" t="s">
        <v>694</v>
      </c>
      <c r="C74" s="5" t="s">
        <v>695</v>
      </c>
      <c r="D74" s="9" t="str">
        <f>IFERROR(__xludf.DUMMYFUNCTION("""COMPUTED_VALUE"""),"worth the price i use the local cable providers set up with my previous tv samsung i was not facing this problem the only problem i am facing is each time i turn off the tv from the mains i have to go to the settings and turn the settings on to tv speaker"&amp;" settings despite no other speaker or wifi or blue tooth or cell phone being in the proximity as a result i have stopped turning the tv off from the mains i just use remote control to put it on stand by but this is a problem in the long run display is ver"&amp;"y good sound is average iam using soundbar so no issues for me don t know how long it will last due to my previous mi pro panel gone in years bought this tv with year warranty on panel improve the software response and improve the picture quality worth fo"&amp;"r money for this budget k i have used days picture quality looks good and impressive go for it hope long term quality is also good this tv is very good but in this one thing bad is tha this tv some time get stop while playing only youtube video but otherw"&amp;"ise it s a good product it’s good and value for money amazing pic and sound quality k quality at this price it s really good")</f>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 display is very good sound is average iam using soundbar so no issues for me don t know how long it will last due to my previous mi pro panel gone in years bought this tv with year warranty on panel improve the software response and improve the picture quality worth for money for this budget k i have used days picture quality looks good and impressive go for it hope long term quality is also good this tv is very good but in this one thing bad is tha this tv some time get stop while playing only youtube video but otherwise it s a good product it’s good and value for money amazing pic and sound quality k quality at this price it s really good</v>
      </c>
      <c r="E74" s="1" t="s">
        <v>769</v>
      </c>
      <c r="F74" s="9" t="s">
        <v>194</v>
      </c>
      <c r="G74" s="9">
        <f>IFERROR(__xludf.DUMMYFUNCTION("""COMPUTED_VALUE"""),0.0)</f>
        <v>0</v>
      </c>
      <c r="H74" s="9">
        <f>IFERROR(__xludf.DUMMYFUNCTION("""COMPUTED_VALUE"""),0.0)</f>
        <v>0</v>
      </c>
      <c r="I74" s="9">
        <f>IFERROR(__xludf.DUMMYFUNCTION("""COMPUTED_VALUE"""),0.0)</f>
        <v>0</v>
      </c>
      <c r="J74" s="9">
        <f>IFERROR(__xludf.DUMMYFUNCTION("""COMPUTED_VALUE"""),0.0)</f>
        <v>0</v>
      </c>
    </row>
    <row r="75">
      <c r="A75" s="1">
        <v>4.0</v>
      </c>
      <c r="B75" s="5" t="s">
        <v>783</v>
      </c>
      <c r="C75" s="5" t="s">
        <v>784</v>
      </c>
      <c r="D75" s="9" t="str">
        <f>IFERROR(__xludf.DUMMYFUNCTION("""COMPUTED_VALUE"""),"liked the product accurate to my usb apparatus good value till now i had purchased about cables both micro and c type for myself and my family in this last one year its all because this brand wins my trust by provinding great quality with reasonable price"&amp;" na tested with amps charger and phone gives full amps power to phone the cable looks thick and it has nice texture despite that i am sure it is not very durable the usb connectors are extremely sturdy and they dont bend or flex the wire will break before"&amp;" the connector does warning usb micro connector has a strong hook be careful while plugging and unplugging or you may damage your device very cheap and usable cable for rs super power nice product in this price this is the best one")</f>
        <v>liked the product accurate to my usb apparatus good value till now i had purchased about cables both micro and c type for myself and my family in this last one year its all because this brand wins my trust by provinding great quality with reasonable price na tested with amps charger and phone gives full amps power to phone the cable looks thick and it has nice texture despite that i am sure it is not very durable the usb connectors are extremely sturdy and they dont bend or flex the wire will break before the connector does warning usb micro connector has a strong hook be careful while plugging and unplugging or you may damage your device very cheap and usable cable for rs super power nice product in this price this is the best one</v>
      </c>
      <c r="E75" s="1" t="s">
        <v>776</v>
      </c>
      <c r="F75" s="9" t="s">
        <v>18</v>
      </c>
      <c r="G75" s="9">
        <f>IFERROR(__xludf.DUMMYFUNCTION("""COMPUTED_VALUE"""),1.0)</f>
        <v>1</v>
      </c>
      <c r="H75" s="9">
        <f>IFERROR(__xludf.DUMMYFUNCTION("""COMPUTED_VALUE"""),0.0)</f>
        <v>0</v>
      </c>
      <c r="I75" s="9">
        <f>IFERROR(__xludf.DUMMYFUNCTION("""COMPUTED_VALUE"""),1.0)</f>
        <v>1</v>
      </c>
      <c r="J75" s="9">
        <f>IFERROR(__xludf.DUMMYFUNCTION("""COMPUTED_VALUE"""),0.0)</f>
        <v>0</v>
      </c>
    </row>
    <row r="76">
      <c r="A76" s="1">
        <v>4.1</v>
      </c>
      <c r="B76" s="5" t="s">
        <v>793</v>
      </c>
      <c r="C76" s="5" t="s">
        <v>794</v>
      </c>
      <c r="D76" s="9" t="str">
        <f>IFERROR(__xludf.DUMMYFUNCTION("""COMPUTED_VALUE"""),"yeap this cable support w fast charging tested on my w brick of realme pro cable and pins quality looks good since i couldnt find original cable for w charger of realme i was searching for long time for a good one charging speed depends on number of facto"&amp;"rs and only in best condition it will go above watts and the brand only claims that watts fast charge if only you use the brand s inbox charger for me personally i tested out at multiple occassion using it for a month or two i never got speed above watt a"&amp;"nd i tested it with the cable that i received from the box and it also gave me the same speed so buy carefully if you re conditions are good and you get speed more tha watss then only you should buy it or you should go with a a cables as they are cheaper "&amp;"and more durable braided cables the cable supports fast charging i m using a oneplus w charger as advertised if it could have been round and braided instead of flat ribbon cable that would make it more durable in my experience braided cables are easy to w"&amp;"rap and store when not in use and they dont get frayed easily my cable stopped fast charging after two months of usage but warranty support was excellent i submitted the cable at a nearby centre and a new cable was shipped within days i ve been using boat"&amp;" cables for about years now a cable from a moto g phone is still with me and in use and will stick to them got the original one but there are fake cables being sold so beware it warp charges as it supports a power supply the cable is long and sturdy compa"&amp;"red to the typical oneplus cable in the box the price of original oneplus cable is mrp but this i got for and is not unlike other third party wires definitely worth it 👍🏻 best in price segment and durable material tangle free alsi amazon send me a used "&amp;"product but the cable is super and support fast charging and the quality is also good but they sent me a used product by others if not it s super product and year s of warranty on it just buy it very good quality fast charging cable getting good quick cha"&amp;"rging through laptop also flat cable design makes it more durable i have a oneplus t with watts charge my original wire had been destroyed few years ago and was searching for a cable with v a for fast charging i had buyed many wires but the phone was not "&amp;"charging as fast as he original one this wire has a good build quality and can do watts a")</f>
        <v>yeap this cable support w fast charging tested on my w brick of realme pro cable and pins quality looks good since i couldnt find original cable for w charger of realme i was searching for long time for a good one charging speed depends on number of factors and only in best condition it will go above watts and the brand only claims that watts fast charge if only you use the brand s inbox charger for me personally i tested out at multiple occassion using it for a month or two i never got speed above watt and i tested it with the cable that i received from the box and it also gave me the same speed so buy carefully if you re conditions are good and you get speed more tha watss then only you should buy it or you should go with a a cables as they are cheaper and more durable braided cables the cable supports fast charging i m using a oneplus 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days i ve been using boat cables for about years now a cable from a moto g phone is still with me and in use and will stick to them got the original one but there are fake cables being sold so beware it warp charges as it supports a power supply the cable is long and sturdy compared to the typical oneplus cable in the box the price of original oneplus cable is mrp but this i got for and is not unlike other third party wires definitely worth it 👍🏻 best in price segment and durable material tangle free alsi amazon send me a used product but the cable is super and support fast charging and the quality is also good but they sent me a used product by others if not it s super product and year s of warranty on it just buy it very good quality fast charging cable getting good quick charging through laptop also flat cable design makes it more durable i have a oneplus t with watts charge my original wire had been destroyed few years ago and was searching for a cable with v a for fast charging i had buyed many wires but the phone was not charging as fast as he original one this wire has a good build quality and can do watts a</v>
      </c>
      <c r="E76" s="1" t="s">
        <v>787</v>
      </c>
      <c r="F76" s="9" t="s">
        <v>18</v>
      </c>
      <c r="G76" s="9">
        <f>IFERROR(__xludf.DUMMYFUNCTION("""COMPUTED_VALUE"""),1.0)</f>
        <v>1</v>
      </c>
      <c r="H76" s="9">
        <f>IFERROR(__xludf.DUMMYFUNCTION("""COMPUTED_VALUE"""),0.0)</f>
        <v>0</v>
      </c>
      <c r="I76" s="9">
        <f>IFERROR(__xludf.DUMMYFUNCTION("""COMPUTED_VALUE"""),1.0)</f>
        <v>1</v>
      </c>
      <c r="J76" s="9">
        <f>IFERROR(__xludf.DUMMYFUNCTION("""COMPUTED_VALUE"""),0.0)</f>
        <v>0</v>
      </c>
    </row>
    <row r="77">
      <c r="A77" s="1">
        <v>4.1</v>
      </c>
      <c r="B77" s="5" t="s">
        <v>803</v>
      </c>
      <c r="C77" s="5" t="s">
        <v>804</v>
      </c>
      <c r="D77" s="9" t="str">
        <f>IFERROR(__xludf.DUMMYFUNCTION("""COMPUTED_VALUE"""),"product is good and also it s strudiness but no fast charging in this cable it s normally charging i love it because it s supported in micro usb or type c over all good pros advantage meter wire more durable supported dual mode type c micro usbcons disadv"&amp;"antages normal charging not fast charging though it is braided but it is not strong like boat but it s okay to use it supports turbocharging working well after months of use only thing is that if there is slight pressure the c type adapter will come off f"&amp;"rom the micro usb head so better to see that the cable is not stretched when using the c type adapter otherwise working fine and very convenient for me since i usually have a phone with c type charging and a small tab with micro usb charging when i travel"&amp;" i need to carry only one cable now with my powerbank will recommend best cable good both micro usb type c mobile connector s are getting charge good decision to purchase this product cable is a good fibre braided with good length the connector also has a"&amp;" tight fit sometimes you have to apply a bit force to remove ig it ll wear off after usage in comparison boat has a better quality i would say if u get that in offer as it has metal braided cable and better quality microusb pin i like the product bcuz it "&amp;"s help me to charge both phone type c micro cabel")</f>
        <v>product is good and also it s strudiness but no fast charging in this cable it s normally charging i love it because it s supported in micro usb or type c over all good pros advantage meter wire more durable supported dual mode type c micro usbcons disadvantages normal charging not fast charging though it is braided but it is not strong like boat but it s okay to use it supports turbocharging 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 best cable good both micro usb type c mobile connector s are getting charge good decision to purchase this product cable is a good fibre braided with good length the connector also has a tight fit sometimes you have to apply a bit force to remove ig it ll wear off after usage in comparison boat has a better quality i would say if u get that in offer as it has metal braided cable and better quality microusb pin i like the product bcuz it s help me to charge both phone type c micro cabel</v>
      </c>
      <c r="E77" s="1" t="s">
        <v>797</v>
      </c>
      <c r="F77" s="9" t="s">
        <v>18</v>
      </c>
      <c r="G77" s="9">
        <f>IFERROR(__xludf.DUMMYFUNCTION("""COMPUTED_VALUE"""),0.0)</f>
        <v>0</v>
      </c>
      <c r="H77" s="9">
        <f>IFERROR(__xludf.DUMMYFUNCTION("""COMPUTED_VALUE"""),0.0)</f>
        <v>0</v>
      </c>
      <c r="I77" s="9">
        <f>IFERROR(__xludf.DUMMYFUNCTION("""COMPUTED_VALUE"""),0.0)</f>
        <v>0</v>
      </c>
      <c r="J77" s="9">
        <f>IFERROR(__xludf.DUMMYFUNCTION("""COMPUTED_VALUE"""),0.0)</f>
        <v>0</v>
      </c>
    </row>
    <row r="78">
      <c r="A78" s="1">
        <v>4.0</v>
      </c>
      <c r="B78" s="5" t="s">
        <v>813</v>
      </c>
      <c r="C78" s="5" t="s">
        <v>814</v>
      </c>
      <c r="D78" s="9" t="str">
        <f>IFERROR(__xludf.DUMMYFUNCTION("""COMPUTED_VALUE"""),"everything is fine but it is bulky and hard it should be softer and thinner thank you amazon very good charging cable 👍 good good one quality is good worth for ₹ short but durable very good product satisfied this is fast charging c pin usb you can purcha"&amp;"se it nice product at price of below")</f>
        <v>everything is fine but it is bulky and hard it should be softer and thinner thank you amazon very good charging cable 👍 good good one quality is good worth for ₹ short but durable very good product satisfied this is fast charging c pin usb you can purchase it nice product at price of below</v>
      </c>
      <c r="E78" s="1" t="s">
        <v>807</v>
      </c>
      <c r="F78" s="9" t="s">
        <v>18</v>
      </c>
      <c r="G78" s="9">
        <f>IFERROR(__xludf.DUMMYFUNCTION("""COMPUTED_VALUE"""),0.0)</f>
        <v>0</v>
      </c>
      <c r="H78" s="9">
        <f>IFERROR(__xludf.DUMMYFUNCTION("""COMPUTED_VALUE"""),0.0)</f>
        <v>0</v>
      </c>
      <c r="I78" s="9">
        <f>IFERROR(__xludf.DUMMYFUNCTION("""COMPUTED_VALUE"""),0.0)</f>
        <v>0</v>
      </c>
      <c r="J78" s="9">
        <f>IFERROR(__xludf.DUMMYFUNCTION("""COMPUTED_VALUE"""),0.0)</f>
        <v>0</v>
      </c>
    </row>
    <row r="79">
      <c r="A79" s="1">
        <v>4.1</v>
      </c>
      <c r="B79" s="5" t="s">
        <v>825</v>
      </c>
      <c r="C79" s="5" t="s">
        <v>826</v>
      </c>
      <c r="D79" s="9" t="str">
        <f>IFERROR(__xludf.DUMMYFUNCTION("""COMPUTED_VALUE"""),"everything is good just one suggestion when tcl is giving its own channel then it should have some content what it does it will route me to another ott platform for which subscription will be required to be taken like picture quality sound good good excel"&amp;"lent very nice almost one month of usage tv is far better than mi tv our mi horizon edition got complaint times in years of warranty period and finally they didn t replaced third time display gone after days of warranty so never go for mi tcl picture qual"&amp;"ity and sound quality is very good in this price range a must buy product good")</f>
        <v>everything is good just one suggestion when tcl is giving its own channel then it should have some content what it does it will route me to another ott platform for which subscription will be required to be taken like picture quality sound good good excellent very nice almost one month of usage tv is far better than mi tv our mi horizon edition got complaint times in years of warranty period and finally they didn t replaced third time display gone after days of warranty so never go for mi tcl picture quality and sound quality is very good in this price range a must buy product good</v>
      </c>
      <c r="E79" s="1" t="s">
        <v>817</v>
      </c>
      <c r="F79" s="9" t="s">
        <v>194</v>
      </c>
      <c r="G79" s="9">
        <f>IFERROR(__xludf.DUMMYFUNCTION("""COMPUTED_VALUE"""),0.0)</f>
        <v>0</v>
      </c>
      <c r="H79" s="9">
        <f>IFERROR(__xludf.DUMMYFUNCTION("""COMPUTED_VALUE"""),0.0)</f>
        <v>0</v>
      </c>
      <c r="I79" s="9">
        <f>IFERROR(__xludf.DUMMYFUNCTION("""COMPUTED_VALUE"""),0.0)</f>
        <v>0</v>
      </c>
      <c r="J79" s="9">
        <f>IFERROR(__xludf.DUMMYFUNCTION("""COMPUTED_VALUE"""),0.0)</f>
        <v>0</v>
      </c>
    </row>
    <row r="80">
      <c r="A80" s="1">
        <v>3.9</v>
      </c>
      <c r="B80" s="5" t="s">
        <v>835</v>
      </c>
      <c r="C80" s="5" t="s">
        <v>836</v>
      </c>
      <c r="D80" s="9" t="str">
        <f>IFERROR(__xludf.DUMMYFUNCTION("""COMPUTED_VALUE"""),"packing is good they have sent a box for italso the quality looks good and decently fast charginggood product for the price paid nice product nice charging cable for low cost highly recommended quite nice cable in this price charging my ipad smoothly go f"&amp;"or it i like the product and resnable precise worth buyinh nice")</f>
        <v>packing is good they have sent a box for italso the quality looks good and decently fast charginggood product for the price paid nice product nice charging cable for low cost highly recommended quite nice cable in this price charging my ipad smoothly go for it i like the product and resnable precise worth buyinh nice</v>
      </c>
      <c r="E80" s="1" t="s">
        <v>829</v>
      </c>
      <c r="F80" s="9" t="s">
        <v>18</v>
      </c>
      <c r="G80" s="9">
        <f>IFERROR(__xludf.DUMMYFUNCTION("""COMPUTED_VALUE"""),0.0)</f>
        <v>0</v>
      </c>
      <c r="H80" s="9">
        <f>IFERROR(__xludf.DUMMYFUNCTION("""COMPUTED_VALUE"""),0.0)</f>
        <v>0</v>
      </c>
      <c r="I80" s="9">
        <f>IFERROR(__xludf.DUMMYFUNCTION("""COMPUTED_VALUE"""),1.0)</f>
        <v>1</v>
      </c>
      <c r="J80" s="9">
        <f>IFERROR(__xludf.DUMMYFUNCTION("""COMPUTED_VALUE"""),0.0)</f>
        <v>0</v>
      </c>
    </row>
    <row r="81">
      <c r="A81" s="1">
        <v>4.0</v>
      </c>
      <c r="B81" s="5" t="s">
        <v>847</v>
      </c>
      <c r="C81" s="5" t="s">
        <v>848</v>
      </c>
      <c r="D81" s="9" t="str">
        <f>IFERROR(__xludf.DUMMYFUNCTION("""COMPUTED_VALUE"""),"works well on my k amazone fire tv stick as well as nd generation fire tv stick if your original remote is got damaged buy this one but price is a bit high should have been available for rs liked it and and it suited very well for my fire tv the represent"&amp;"ative are very friendly and supportive product was good customer service was also good it been a month since i started using this product the product is good but it lags a lot it was the same before but i thought since it is new over time this would get r"&amp;"esolved but it’s still the same it takes time to perform an action most of the times it not up to the expectation that is the reason why i am changing the review thanks it works with fire stick lite and to my surprise volume controls are also working whic"&amp;"h was missing in the original one setup is also quick working as expected support is prompt this remote is good as expected shared manual is very simple to follow i am happy with this product")</f>
        <v>works well on my k amazone fire tv stick as well as nd generation fire tv stick if your original remote is got damaged buy this one but price is a bit high should have been available for rs liked it and and it suited very well for my fire tv the representative are very friendly and supportive product was good customer service was also good 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 it works with fire stick lite and to my surprise volume controls are also working which was missing in the original one setup is also quick working as expected support is prompt this remote is good as expected shared manual is very simple to follow i am happy with this product</v>
      </c>
      <c r="E81" s="1" t="s">
        <v>839</v>
      </c>
      <c r="F81" s="9" t="s">
        <v>525</v>
      </c>
      <c r="G81" s="9">
        <f>IFERROR(__xludf.DUMMYFUNCTION("""COMPUTED_VALUE"""),0.0)</f>
        <v>0</v>
      </c>
      <c r="H81" s="9">
        <f>IFERROR(__xludf.DUMMYFUNCTION("""COMPUTED_VALUE"""),0.0)</f>
        <v>0</v>
      </c>
      <c r="I81" s="9">
        <f>IFERROR(__xludf.DUMMYFUNCTION("""COMPUTED_VALUE"""),1.0)</f>
        <v>1</v>
      </c>
      <c r="J81" s="9">
        <f>IFERROR(__xludf.DUMMYFUNCTION("""COMPUTED_VALUE"""),0.0)</f>
        <v>0</v>
      </c>
    </row>
    <row r="82">
      <c r="A82" s="1">
        <v>4.2</v>
      </c>
      <c r="B82" s="5" t="s">
        <v>25</v>
      </c>
      <c r="C82" s="5" t="s">
        <v>854</v>
      </c>
      <c r="D82" s="9" t="str">
        <f>IFERROR(__xludf.DUMMYFUNCTION("""COMPUTED_VALUE"""),"looks durable charging is fine toono complains charging is really fast good product till now satisfied with the quality this is a good product the charging speed is slower than the original iphone cable good quality would recommend had worked well till da"&amp;"te and was having no issue cable is also sturdy enough have asked for replacement and company is doing the same value for money")</f>
        <v>looks durable charging is fine toono complains charging is really fast good product till now satisfied with the quality this is a good product the charging speed is slower than the original iphone cable good quality would recommend had worked well till date and was having no issue cable is also sturdy enough have asked for replacement and company is doing the same value for money</v>
      </c>
      <c r="E82" s="1" t="s">
        <v>851</v>
      </c>
      <c r="F82" s="9" t="s">
        <v>18</v>
      </c>
      <c r="G82" s="9">
        <f>IFERROR(__xludf.DUMMYFUNCTION("""COMPUTED_VALUE"""),0.0)</f>
        <v>0</v>
      </c>
      <c r="H82" s="9">
        <f>IFERROR(__xludf.DUMMYFUNCTION("""COMPUTED_VALUE"""),0.0)</f>
        <v>0</v>
      </c>
      <c r="I82" s="9">
        <f>IFERROR(__xludf.DUMMYFUNCTION("""COMPUTED_VALUE"""),0.0)</f>
        <v>0</v>
      </c>
      <c r="J82" s="9">
        <f>IFERROR(__xludf.DUMMYFUNCTION("""COMPUTED_VALUE"""),0.0)</f>
        <v>0</v>
      </c>
    </row>
    <row r="83">
      <c r="A83" s="1">
        <v>4.0</v>
      </c>
      <c r="B83" s="5" t="s">
        <v>274</v>
      </c>
      <c r="C83" s="5" t="s">
        <v>860</v>
      </c>
      <c r="D83" s="9" t="str">
        <f>IFERROR(__xludf.DUMMYFUNCTION("""COMPUTED_VALUE"""),"worked on iphone and didn’t work on iphone xr i didn’t like it still i use it for my work product is quite good and is fast charging loved it i like it looks last long the sturdiness will depend on the manner of its use but its speed of charging is great "&amp;"very good product for the average income group it s great for charging devices with various types of ports but works best when charging one device at a time good item")</f>
        <v>worked on iphone and didn’t work on iphone xr i didn’t like it still i use it for my work product is quite good and is fast charging loved it i like it looks last long the sturdiness will depend on the manner of its use but its speed of charging is great very good product for the average income group it s great for charging devices with various types of ports but works best when charging one device at a time good item</v>
      </c>
      <c r="E83" s="1" t="s">
        <v>857</v>
      </c>
      <c r="F83" s="9" t="s">
        <v>18</v>
      </c>
      <c r="G83" s="9">
        <f>IFERROR(__xludf.DUMMYFUNCTION("""COMPUTED_VALUE"""),0.0)</f>
        <v>0</v>
      </c>
      <c r="H83" s="9">
        <f>IFERROR(__xludf.DUMMYFUNCTION("""COMPUTED_VALUE"""),0.0)</f>
        <v>0</v>
      </c>
      <c r="I83" s="9">
        <f>IFERROR(__xludf.DUMMYFUNCTION("""COMPUTED_VALUE"""),0.0)</f>
        <v>0</v>
      </c>
      <c r="J83" s="9">
        <f>IFERROR(__xludf.DUMMYFUNCTION("""COMPUTED_VALUE"""),0.0)</f>
        <v>0</v>
      </c>
    </row>
    <row r="84">
      <c r="A84" s="1">
        <v>3.4</v>
      </c>
      <c r="B84" s="5" t="s">
        <v>871</v>
      </c>
      <c r="C84" s="5" t="s">
        <v>872</v>
      </c>
      <c r="D84" s="9" t="str">
        <f>IFERROR(__xludf.DUMMYFUNCTION("""COMPUTED_VALUE"""),"overall experience in this price is good you can change modes of audio play store not support but their app store has almost all apps which we uses on tv like netflix prime youtube we can t adjust brightness of tv im giving this review after moths usage t"&amp;"he sound quality was next level picture quality also good led is very good but remote is not correct given bad remote which is not working remote speaker is not why give me demo for speaker picture quality best and sound storage gbram mbnot support google"&amp;" playstore good")</f>
        <v>overall experience in this price is good you can change modes of audio play store not support but their app store has almost all apps which we uses on tv like netflix prime youtube we can t adjust brightness of tv im giving this review after moths usage the sound quality was next level picture quality also good led is very good but remote is not correct given bad remote which is not working remote speaker is not why give me demo for speaker picture quality best and sound storage gbram mbnot support google playstore good</v>
      </c>
      <c r="E84" s="1" t="s">
        <v>863</v>
      </c>
      <c r="F84" s="9" t="s">
        <v>194</v>
      </c>
      <c r="G84" s="9">
        <f>IFERROR(__xludf.DUMMYFUNCTION("""COMPUTED_VALUE"""),1.0)</f>
        <v>1</v>
      </c>
      <c r="H84" s="9">
        <f>IFERROR(__xludf.DUMMYFUNCTION("""COMPUTED_VALUE"""),0.0)</f>
        <v>0</v>
      </c>
      <c r="I84" s="9">
        <f>IFERROR(__xludf.DUMMYFUNCTION("""COMPUTED_VALUE"""),0.0)</f>
        <v>0</v>
      </c>
      <c r="J84" s="9">
        <f>IFERROR(__xludf.DUMMYFUNCTION("""COMPUTED_VALUE"""),0.0)</f>
        <v>0</v>
      </c>
    </row>
    <row r="85">
      <c r="A85" s="1">
        <v>4.4</v>
      </c>
      <c r="B85" s="5" t="s">
        <v>881</v>
      </c>
      <c r="C85" s="5" t="s">
        <v>882</v>
      </c>
      <c r="D85" s="9" t="str">
        <f>IFERROR(__xludf.DUMMYFUNCTION("""COMPUTED_VALUE"""),"good stuff recommended need better quality for changing good product i bought it months ago it still working in good condition good 😊 good cable to by in budjet the cable is of very good quality charging speed is good for my redmi k pro which support wat"&amp;"t fast charging good thing is that the battery backup improved when charge with this cable i’m really surprise i observed this with many time as i test it with with original cable and result is the same if this is in ur budget then just buy it don’t hesit"&amp;"ate reliable strong nil")</f>
        <v>good stuff recommended need better quality for changing good product i bought it months ago it still working in good condition good 😊 good cable to by in budjet the cable is of very good quality charging speed is good for my redmi k pro which support watt fast charging good thing is that the battery backup improved when charge with this cable i’m really surprise i observed this with many time as i test it with with original cable and result is the same if this is in ur budget then just buy it don’t hesitate reliable strong nil</v>
      </c>
      <c r="E85" s="1" t="s">
        <v>875</v>
      </c>
      <c r="F85" s="9" t="s">
        <v>18</v>
      </c>
      <c r="G85" s="9">
        <f>IFERROR(__xludf.DUMMYFUNCTION("""COMPUTED_VALUE"""),0.0)</f>
        <v>0</v>
      </c>
      <c r="H85" s="9">
        <f>IFERROR(__xludf.DUMMYFUNCTION("""COMPUTED_VALUE"""),0.0)</f>
        <v>0</v>
      </c>
      <c r="I85" s="9">
        <f>IFERROR(__xludf.DUMMYFUNCTION("""COMPUTED_VALUE"""),0.0)</f>
        <v>0</v>
      </c>
      <c r="J85" s="9">
        <f>IFERROR(__xludf.DUMMYFUNCTION("""COMPUTED_VALUE"""),0.0)</f>
        <v>0</v>
      </c>
    </row>
    <row r="86">
      <c r="A86" s="1">
        <v>4.2</v>
      </c>
      <c r="B86" s="5" t="s">
        <v>893</v>
      </c>
      <c r="C86" s="5" t="s">
        <v>894</v>
      </c>
      <c r="D86" s="9" t="str">
        <f>IFERROR(__xludf.DUMMYFUNCTION("""COMPUTED_VALUE"""),"sturdy packing good product have used this brand cable for my iphone and ipad before so when my wife s samsung charger cable gave up the ghost in less than months i ordered this braided visibly high quality cable unlike the flimsy and highly overpriced oe"&amp;"m cables from apple and samsung i have been using my iphone cable from wayona for more than years and still going strong hope this c cable will give a similar performance i like wayona chords and especially the long ones but i get a slight shock like a st"&amp;"atic discharge when i touch my phone while charging with these two cords other cords with same charger are okay ok cable looks solid and length is also good little bit fast charging i observed for phones like redmi it also looks solid so i am expecting it"&amp;" to work for atleast year build quality and fast charging feature unbreakable good quality cable a nice product")</f>
        <v>sturdy packing good product have used this brand cable for my iphone and ipad before so when my wife s samsung charger cable gave up the ghost in less than months i ordered this braided visibly high quality cable unlike the flimsy and highly overpriced oem cables from apple and samsung i have been using my iphone cable from wayona for more than years and still going strong hope this c cable will give a similar performance i like wayona chords and especially the long ones but i get a slight shock like a static discharge when i touch my phone while charging with these two cords other cords with same charger are okay ok cable looks solid and length is also good little bit fast charging i observed for phones like redmi it also looks solid so i am expecting it to work for atleast year build quality and fast charging feature unbreakable good quality cable a nice product</v>
      </c>
      <c r="E86" s="1" t="s">
        <v>885</v>
      </c>
      <c r="F86" s="9" t="s">
        <v>18</v>
      </c>
      <c r="G86" s="9">
        <f>IFERROR(__xludf.DUMMYFUNCTION("""COMPUTED_VALUE"""),0.0)</f>
        <v>0</v>
      </c>
      <c r="H86" s="9">
        <f>IFERROR(__xludf.DUMMYFUNCTION("""COMPUTED_VALUE"""),0.0)</f>
        <v>0</v>
      </c>
      <c r="I86" s="9">
        <f>IFERROR(__xludf.DUMMYFUNCTION("""COMPUTED_VALUE"""),0.0)</f>
        <v>0</v>
      </c>
      <c r="J86" s="9">
        <f>IFERROR(__xludf.DUMMYFUNCTION("""COMPUTED_VALUE"""),0.0)</f>
        <v>0</v>
      </c>
    </row>
    <row r="87">
      <c r="A87" s="1">
        <v>4.2</v>
      </c>
      <c r="B87" s="5" t="s">
        <v>434</v>
      </c>
      <c r="C87" s="5" t="s">
        <v>435</v>
      </c>
      <c r="D87" s="9" t="str">
        <f>IFERROR(__xludf.DUMMYFUNCTION("""COMPUTED_VALUE"""),"i am posting this after a few weeks of using the product usage continuous ott only no cable dish operator average daily usage hours the tv is a great value for money product installation the installation was simple and amazon assisted installation was smo"&amp;"oth timely and hassle free picture the picture quality is not great when compared with the smoothness of a sony lg and samsung with these kind of specs movies and especially hi res tv series experience was somewhat diluted as most of the times the output "&amp;"while in hi res wouldn t look like a movie quality which we are used to of watching in the likes of sony samsung lg etc however with time you get used to it and only realize the difference when you see the same movie at someone else s better tv sound soun"&amp;"d output is decent you wouldn t need additional support to enhance the volume as such remote sleek sensitive and user friendly it s exactly like amazon s remote os same as any smart android tv works smoothly without much lags or hiccups switching apps fro"&amp;"m one to another takes a a couple of seconds more than sony but unless you have used to of those performances it looks just fine standalone and as your first smart tv you wouldn t find any reasons to not like the quality and it would like hi res from the "&amp;"beginning it is a great value for money product without a doubt however if you are considering this as an alternative or second tv after owning the better ones in the past you will have a hard time adjusting with it picture quality is good for this price "&amp;"didn’t faced any lag on ui and browsing other apps only negative will be audio definitely need a sound bar if u are a frequent movie watcher overall worth for money u spend but the installation process is just awful amazon claiming that a trained professi"&amp;"onal will visit for installation but neither they are trained nor professionals just read the installation manuals and installed the wall mount which took hours for them to buy the wall mount after charging money no demo given on tv as they have no idea a"&amp;"bout the product these things making to think twice or thrice to buy a tv through online screen looks amazing but problem is with processor i believe if k content is getting streamed on device then we can observe the green screen flickers not so often but"&amp;" problem exists even remote control is not good as it take at least sec to react for the user action reason why i believe processor is bad because i do k gaming using ps and never encountered problem with the screen if you buy tv in a small town shop it w"&amp;"ill be delivered and installed immediately within couple of hours when you want to buy a tv from amazon you need to wait for it to be delivered for couple of days and it is understandable the problem is with the installation they take so much time to inst"&amp;"all that you end up regretting buying the product it’s like you are hungry and food is in front of you but you can’t eat so i ordered my tv on monday it got delivered on friday and it will be installed on monday because of weekend where as there is no con"&amp;"cept of weekend in small towns if we had the technician details we could reach out s get it installed but that also will be shared hours before regarding product it’s good quality and very good for a average user heavy duty like games and continuous usage"&amp;" on some store will be challenging i guess this tv gives good results within the budget should definitely buy if the budget is k but most important point like to mention is after sales service and also the installation part the installation guy didn’t arr"&amp;"ive at very first day that was scheduled even after rescheduling he didn’t came for installation purpose so strictly be aware of this point the tv i got in offer with k discount on icici card but although the product came out defective it had dead pixel o"&amp;"n the display which is very bad after period of time even after the fault was from seller as it was defective piece i didn’t got the replacement for the product and it’s totally unfair deal by amazon and the seller too final verdict is the tv quality and "&amp;"feature are good but the service from seller and amazon that is got was very poor inspite i was prime member the seller dawntech electronics private limited gives very poor service and feel bad that in such cases amazon will not help you thankyou team als"&amp;"o to be added tv installation services with product while delivering and unboxing no need to other sub vendor to getting installation and demo also dependency on third party involvement should be less bad experience with tv installation stuff pls look int"&amp;"o this picture quality good sound quality not upto my xpectations not able to find the real dolby stereo effect remote not upto the mark ⭐ for picture quality ⭐ for both sound and remote quality good quality picture but it hangs on home screen")</f>
        <v>i am posting this after a few weeks of using the product usage continuous ott only no cable dish operator average daily usage hours the tv is a great value for money product installation the installation was simple and amazon assisted installation was smooth timely and hassle free picture the picture quality is not great when compared with the smoothness of a sony lg and samsung with these kind of specs movies and especially hi res tv series experience was somewhat diluted as most of the times the output while in hi res wouldn t look like a movie quality which we are used to of watching in the likes of sony samsung lg etc however with time you get used to it and only realize the difference when you see the same movie at someone else s better tv sound sound output is decent you wouldn t need additional support to enhance the volume as such remote sleek sensitive and user friendly it s exactly like amazon s remote os same as any smart android tv works smoothly without much lags or hiccups switching apps from one to another takes a a couple of seconds more than sony but unless you have used to of those performances it looks just fine standalone and as your first smart tv you wouldn t find any reasons to not like the quality and it would like hi res from the beginning it is a great value for money product without a doubt however if you are considering this as an alternative or second tv after owning the better ones in the past you will have a hard time adjusting with it 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just read the installation manuals and installed the wall mount which took hours for them to buy the wall mount after charging money no demo given on tv as they have no idea about the product these things making to think twice or thrice to buy a tv through online screen looks amazing but problem is with processor i believe if k content is getting streamed on device then we can observe the green screen flickers not so often but problem exists even remote control is not good as it take at least sec to react for the user action reason why i believe processor is bad because i do k gaming using ps and never encountered problem with the screen 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hours before regarding product it’s good quality and very good for a average user heavy duty like games and continuous usage on some store will be challenging i guess this tv gives good results within the budget should definitely buy if the budget is k but most important point like to mention is after sales service and also the installation part the installation guy didn’t arrive at very first day that was scheduled even after rescheduling he didn’t came for installation purpose so strictly be aware of this point the tv i got in offer with k discount on icici card but although the product came out defective it had dead pixel on the display which is very bad after period of time even after the fault was from seller as it was defective piece i didn’t got the replacement for the product and it’s totally unfair deal by amazon and the seller too 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 team also to be added tv installation services with product while delivering and unboxing no need to other sub vendor to getting installation and demo also dependency on third party involvement should be less bad experience with tv installation stuff pls look into this picture quality good sound quality not upto my xpectations not able to find the real dolby stereo effect remote not upto the mark ⭐ for picture quality ⭐ for both sound and remote quality good quality picture but it hangs on home screen</v>
      </c>
      <c r="E87" s="1" t="s">
        <v>897</v>
      </c>
      <c r="F87" s="9" t="s">
        <v>194</v>
      </c>
      <c r="G87" s="9">
        <f>IFERROR(__xludf.DUMMYFUNCTION("""COMPUTED_VALUE"""),1.0)</f>
        <v>1</v>
      </c>
      <c r="H87" s="9">
        <f>IFERROR(__xludf.DUMMYFUNCTION("""COMPUTED_VALUE"""),0.0)</f>
        <v>0</v>
      </c>
      <c r="I87" s="9">
        <f>IFERROR(__xludf.DUMMYFUNCTION("""COMPUTED_VALUE"""),1.0)</f>
        <v>1</v>
      </c>
      <c r="J87" s="9">
        <f>IFERROR(__xludf.DUMMYFUNCTION("""COMPUTED_VALUE"""),0.0)</f>
        <v>0</v>
      </c>
    </row>
    <row r="88">
      <c r="A88" s="1">
        <v>4.3</v>
      </c>
      <c r="B88" s="5" t="s">
        <v>286</v>
      </c>
      <c r="C88" s="5" t="s">
        <v>287</v>
      </c>
      <c r="D88" s="9" t="str">
        <f>IFERROR(__xludf.DUMMYFUNCTION("""COMPUTED_VALUE"""),"about the tv wonderful probably the best tv in this price range inr good google interface loaded with features lightweight watt power consumption stable designaverage sound and picture quality is quite good but if you compare it with premium brands then o"&amp;"bviously not that good features most of the streaming apps available and compatible you can connect with wifi lan cable hdmi set top box laptop usb gaming console old dish cable and direct tv antenna as well built in chromecast to cast any compatible app "&amp;"directly from phone to tv over same wifi networkways to connect phone via cast feature on mobile apps no password needed only need to be on the same wifi network via chromecast app project only selected media pics videos or entire phone screenways to conn"&amp;"ect pc laptop windows cast option project the entire laptop screen on tv using windows cast option need to be connected on same wifi network via hdmi cableabout the amazon installation service awful the technician brought a cheap hanging hook that had mrp"&amp;" inr on it and asked for inr for it without any receipt he kept telling that it was not for sale and company had sent this specially however it clearly had mrp mentioned on it i went to market and bought a much better cabinet for just inr and for installa"&amp;"tion of that as well technician was really adamant to drill the two required holes on top he just drilled one on top and one on bottom and kept all the other spare screws which i had bought with him after about half an hour of arguments he finally drilled"&amp;" the other required holes and for all this he kept cussing me that i wasted his time there was no assistance from the person who represented the service agency as well this whole process took me two hours to complete that too with lots of arguments this w"&amp;"as the worst installation experience in my life so far bottomline please do not avail the so called free installation service from amazon it is just a scam instead call the acer support they will do the job much better after using it for months here are i"&amp;"t s pros and cons pros great picture quality it s awesome blacks are very good and is adjustable sound with db is very good looks great with thin besel remote comes with favorite ott buttons content upscaling is very good cons remote could have been bette"&amp;"r can t use dth remote to turn on both televisison and set top box remote operation is bit complex motion technology not great there is a noticeable blur when watching moving ballson ott but it decreases when you switch to dth overall it s a nice buy at t"&amp;"his price point i think i am getting fairly better picture quality and sound i am satisfied with the product product has good picture quality good product at that price with w sound applications running smoothly months older no issues yet it s running smo"&amp;"othly you get decent features for the price you pay screen resolution might be set back as you may find pixalation overall it s good i am amazed with the picture quality of this p hd ready tv it is truly an amazing panel i found it suitable for a viewing "&amp;"distance of between to feet any nearer it may not look very crisp and any farther it will feel like a very small size the speakers are also very good for the price and can get very loud without any distortions however since the speaker is downward firing "&amp;"the experience will vary based on whether the tv is wall mounted or kept on a stand the remote is good voice search works well for me tv start up takes a long time in my opinion but i have not compared it against any other inch tv and hence do not know wh"&amp;"ere it stands among peers ghz wifi works very well even across walls only negative aspect i faced is w r t the experience of using my bluetooth headphones earphones firstly the connection sometimes doesn t happen automatically after a restart which means "&amp;"i have to remove and re discover the device thru the menu which is not simple secondly the signal itself seems to be very weak and even at a distance of feet in front of the tv the signal breaks even if you move your head by inches however i am still supe"&amp;"r happy with this tv i got it for k during the launch offer and it is totally worth it and is recommended from my side at this price range ₹ it is good quality product on this market acer only should work with sound quality improvement otherwise all ok pi"&amp;"cture quality really impressive wifi connectivity good easy to install boderless screen design is premium and also google voice support is good sometimes lagging no major issues found on this tv just go for it vellu for money good product very nice produc"&amp;"tsave money")</f>
        <v>about the tv wonderful probably the best tv in this price range inr good google interface loaded with features lightweight watt power consumption stable designaverage sound and picture quality is quite good but if you compare it with premium brands then obviously not that good 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via cast feature on mobile apps no password needed only need to be on the same wifi network via chromecast app project only selected media pics videos or entire phone screenways to connect pc laptop windows cast option project the entire laptop screen on tv using windows cast option need to be connected on same wifi network via hdmi cableabout the amazon installation service awful the technician brought a cheap hanging hook that had mrp inr on it and asked for inr for it without any receipt he kept telling that it was not for sale and company had sent this specially however it clearly had mrp mentioned on it i went to market and bought a much better cabinet for just inr and for installation of that as well technician was really adamant to drill the two required holes on top he just drilled one on top and one on bottom and kept all the other spare screws which i had bought with him after about half an hour of arguments he finally drilled the other required holes and for all this he kept cussing me that i wasted his time there was no assistance from the person who represented the service agency as well this whole process took me two hours to complete that too with lots of arguments this was the worst installation experience in my life so far bottomline please do not avail the so called free installation service from amazon it is just a scam instead call the acer support they will do the job much better after using it for months here are it s pros and cons pros great picture quality it s awesome blacks are very good and is adjustable sound with db is very good looks great with thin besel remote comes with favorite ott buttons content upscaling is very good cons remote could have been better can t use dth remote to turn on both televisison and set top box remote operation is bit complex motion technology not great there is a noticeable blur when watching moving ballson ott but it decreases when you switch to dth overall it s a nice buy at this price point i think i am getting fairly better picture quality and sound i am satisfied with the product product has good picture quality good product at that price with w sound applications running smoothly months older no issues yet it s running smoothly you get decent features for the price you pay screen resolution might be set back as you may find pixalation overall it s good i am amazed with the picture quality of this p hd ready tv it is truly an amazing panel i found it suitable for a viewing distance of between to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 the remote is good voice search works well for me tv start up takes a long time in my opinion but i have not compared it against any other inch tv and hence do not know where it stands among peers ghz wifi works very well even across walls only negative aspect i faced is w r t the experience of using my bluetooth headphones earphones firstly the connection sometimes doesn t happen automatically after a restart which means i have to remove and re discover the device thru the menu which is not simple secondly the signal itself seems to be very weak and even at a distance of feet in front of the tv the signal breaks even if you move your head by inches however i am still super happy with this tv i got it for k during the launch offer and it is totally worth it and is recommended from my side at this price range ₹ it is good quality product on this market acer only should work with sound quality improvement otherwise all ok picture quality really impressive wifi connectivity good easy to install boderless screen design is premium and also google voice support is good sometimes lagging no major issues found on this tv just go for it vellu for money good product very nice productsave money</v>
      </c>
      <c r="E88" s="1" t="s">
        <v>904</v>
      </c>
      <c r="F88" s="9" t="s">
        <v>194</v>
      </c>
      <c r="G88" s="9">
        <f>IFERROR(__xludf.DUMMYFUNCTION("""COMPUTED_VALUE"""),1.0)</f>
        <v>1</v>
      </c>
      <c r="H88" s="9">
        <f>IFERROR(__xludf.DUMMYFUNCTION("""COMPUTED_VALUE"""),0.0)</f>
        <v>0</v>
      </c>
      <c r="I88" s="9">
        <f>IFERROR(__xludf.DUMMYFUNCTION("""COMPUTED_VALUE"""),1.0)</f>
        <v>1</v>
      </c>
      <c r="J88" s="9">
        <f>IFERROR(__xludf.DUMMYFUNCTION("""COMPUTED_VALUE"""),0.0)</f>
        <v>0</v>
      </c>
    </row>
    <row r="89">
      <c r="A89" s="1">
        <v>4.3</v>
      </c>
      <c r="B89" s="5" t="s">
        <v>662</v>
      </c>
      <c r="C89" s="5" t="s">
        <v>663</v>
      </c>
      <c r="D89" s="9" t="str">
        <f>IFERROR(__xludf.DUMMYFUNCTION("""COMPUTED_VALUE"""),"before finalizing the aue i visited croma and vijay sales to check for the same tv or similar models for their features and picture quality i was told aue aue the models listed here as crystal k and k pro are e commerce exclusive models not available offl"&amp;"ine i was shown au which has the same processor panel and features but was listed at k for the version i liked the picture quality and decided i ll get the aue since it shares so much with au and save k why i went for aue vs aue i knew i wouldn t be needi"&amp;"ng a voice assistant and wanted to save k i knew even if i wanted a voice assistant i could plug in fire tv mi tv box and get those features later on delivery was pretty hassle free the delivery executive unloaded the tv in the room i asked for and opened"&amp;" the box to inspect the tv for any physical damages samsung technicians came in a few hours later installed and gave a demo sound per other reviews sound from speakers is apparently bad but in my case i found it satisfactory i have it wall mounted in a x "&amp;"ft room and the tv s speakers sound better compared to bose soundlink speakers that i connected it to via bluetooth picture the panel s great but nothing worth raving about gray uniformity isn t great i e gray tones won t be perfectly uniform across the w"&amp;"hole panel there ll be darker zones towards the edges corners based on backlight placement blacks aren t perfectly black and they re brighter than you d expect from a va panel but this isn t noticeable at all when the room is lit no backlight bleed colors"&amp;" are as good as i d like them to be and the panel does get noticeably bright for my taste even when brightness is turned down to p content is watchable from ft p is good i d say better than i expected and k is well k connectivity i have a mb s broadband c"&amp;"onnection and all content streams in k when available without stutters the tv has bluetooth and works with tws and neckband earphones fine i use oppo enco w and boat rockerz there s no noticeable latency and volume can be controlled through the remote its"&amp;"elf apps features has all the standard slew of streaming apps i needed netflix hotstar prime apple tv youtube all of them stream k content except for hotstar which only streamed k a few times p is still very watchable and not really a deal breaker no dolb"&amp;"y vision support which i made my peace with considering the fact that of budget tvs in the market can t produce the contrast you d expect out of dv content anyways so why care you get hdr and hdr content is definitely better looking than non hdr ones in t"&amp;"erms of colors and vibrancy i planned to use the tv without cable but the tv does come with some channels like republic tv bloomberg xm etc these stream in p so a great bonus to have remote very basic rf remote unlike bluetooth ones on most new tvs the re"&amp;"mote s looks pretty sleek and stylish but that s about it biggest gripe typing to search for things within apps is a pain in the behind you ll need to use the d pad to navigate on an on screen keyboard you can control the tv using samsung s smartthings ap"&amp;"p but guess what you can t even use your phone s keyboard to type in when controlling through the app this is something that can be added through an update but it s not there yet attached pictures are all of k content resolution might get scaled down afte"&amp;"r i submit the review but you can still get an idea of the tv s design looks panel colors and contrast etc i d say i m really happy and given the chance wouldn t change my decision it s a samsung tv so end of the day if it produces a decent picture and la"&amp;"sts a couple of years more than i expect i can overlook all other cons i d highly recommend the tv if you have the same expectations from your next tv placed order on th dec received defective product updated to amazon service they replaced with new produ"&amp;"ct today will post long term review pros picture quality design thin n bezel less cons sound bit okay upsacling of sd channelsover all satisfied have been using it since month now picture quality is amazing as always installation service from samsung was "&amp;"seemless smart features are good this model don t have voice recognition i don t require it so its fine audio quality is not good it s clear but loudness is not sufficient if installing in big hall it also lacks base purchase a sound bar separately if buy"&amp;"ing this model but the picture quality is ok ok best tv product in given price range value for money samsung is always good value for money product")</f>
        <v>before finalizing the aue i visited croma and vijay sales to check for the same tv or similar models for their features and picture quality i was told aue aue the models listed here as crystal k and k pro are e commerce exclusive models not available offline i was shown au which has the same processor panel and features but was listed at k for the version i liked the picture quality and decided i ll get the aue since it shares so much with au and save k why i went for aue vs aue i knew i wouldn t be needing a voice assistant and wanted to save k i knew even if i wanted a voice assistant i could plug in fire tv mi tv box and get those features later on delivery was pretty hassle free the delivery executive unloaded the tv in the room i asked for and opened the box to inspect the tv for any physical damages samsung technicians came in a few hours later installed and gave a demo sound per other reviews sound from speakers is apparently bad but in my case i found it satisfactory i have it wall mounted in a x ft room and the tv s speakers sound better compared to bose soundlink speakers that i connected it to via bluetooth picture the panel s great but nothing worth raving about gray uniformity isn t great i e gray tones won t be perfectly uniform across the whole panel there ll be darker zones towards the edges corners based on backlight placement blacks aren t perfectly black and they re brighter than you d expect from a va panel but this isn t noticeable at all when the room is lit no backlight bleed colors are as good as i d like them to be and the panel does get noticeably bright for my taste even when brightness is turned down to p content is watchable from ft p is good i d say better than i expected and k is well k connectivity i have a mb s broadband connection and all content streams in k when available without stutters the tv has bluetooth and works with tws and neckband earphones fine i use oppo enco w and boat rockerz there s no noticeable latency and volume can be controlled through the remote itself apps features has all the standard slew of streaming apps i needed netflix hotstar prime apple tv youtube all of them stream k content except for hotstar which only streamed k a few times p is still very watchable and not really a deal breaker no dolby vision support which i made my peace with considering the fact that of budget tvs in the market can t produce the contrast you d expect out of dv content anyways so why care you get hdr and hdr content is definitely better looking than non hdr ones in terms of colors and vibrancy i planned to use the tv without cable but the tv does come with some channels like republic tv bloomberg xm etc these stream in p so a great bonus to have remote very basic rf remote unlike bluetooth ones on most new tvs the remote s looks pretty sleek and stylish but that s about it biggest gripe typing to search for things within apps is a pain in the behind you ll need to use the d pad to navigate on an on screen keyboard you can control the tv using samsung s smartthings app but guess what you can t even use your phone s keyboard to type in when controlling through the app this is something that can be added through an update but it s not there yet attached pictures are all of k content resolution might get scaled down after i submit the review but you can still get an idea of the tv s design looks panel colors and contrast etc i d say i m really happy and given the chance wouldn t change my decision it s a samsung tv so end of the day if it produces a decent picture and lasts a couple of years more than i expect i can overlook all other cons i d highly recommend the tv if you have the same expectations from your next tv placed order on th dec received defective product updated to amazon service they replaced with new product today will post long term review pros picture quality design thin n bezel less cons sound bit okay upsacling of sd channelsover all satisfied have been using it since month now picture quality is amazing as always installation service from samsung was seemless smart features are good this model don t have voice recognition i don t require it so its fine audio quality is not good it s clear but loudness is not sufficient if installing in big hall it also lacks base purchase a sound bar separately if buying this model but the picture quality is ok ok best tv product in given price range value for money samsung is always good value for money product</v>
      </c>
      <c r="E89" s="1" t="s">
        <v>911</v>
      </c>
      <c r="F89" s="9" t="s">
        <v>194</v>
      </c>
      <c r="G89" s="9">
        <f>IFERROR(__xludf.DUMMYFUNCTION("""COMPUTED_VALUE"""),1.0)</f>
        <v>1</v>
      </c>
      <c r="H89" s="9">
        <f>IFERROR(__xludf.DUMMYFUNCTION("""COMPUTED_VALUE"""),1.0)</f>
        <v>1</v>
      </c>
      <c r="I89" s="9">
        <f>IFERROR(__xludf.DUMMYFUNCTION("""COMPUTED_VALUE"""),1.0)</f>
        <v>1</v>
      </c>
      <c r="J89" s="9">
        <f>IFERROR(__xludf.DUMMYFUNCTION("""COMPUTED_VALUE"""),0.0)</f>
        <v>0</v>
      </c>
    </row>
    <row r="90">
      <c r="A90" s="1">
        <v>4.5</v>
      </c>
      <c r="B90" s="5" t="s">
        <v>923</v>
      </c>
      <c r="C90" s="5" t="s">
        <v>924</v>
      </c>
      <c r="D90" s="9" t="str">
        <f>IFERROR(__xludf.DUMMYFUNCTION("""COMPUTED_VALUE"""),"best quality the product looks original like and is perfectly working with my oneplus t good type c to c buy recommended over other companies its a very good product and yet a reliable and durable cable to get yourself connected cable is good and support "&amp;"w fast charging i am use this cable to my one plus t mobile phone this cable also speed in transfer to data cable price is also low thanks for seller to provide best quality and durability cable in low price i am happy for saying this cable is all rounder"&amp;" the product worked fine for me got this at good price flexible and toughness is best workand also in samsung m s mobile fast charging i bought this cable for my nothing phone it s amazing fast charging is working very well i ve tried this also my samsung"&amp;" mobile and result was fabulous thanks initial impressions are good it is supporting ulatra fast charging on my oneplus pro")</f>
        <v>best quality the product looks original like and is perfectly working with my oneplus t good type c to c buy recommended over other companies its a very good product and yet a reliable and durable cable to get yourself connected cable is good and support w fast charging i am use this cable to my one plus t mobile phone this cable also speed in transfer to data cable price is also low thanks for seller to provide best quality and durability cable in low price i am happy for saying this cable is all rounder the product worked fine for me got this at good price flexible and toughness is best workand also in samsung m s mobile fast charging i bought this cable for my nothing phone it s amazing fast charging is working very well i ve tried this also my samsung mobile and result was fabulous thanks initial impressions are good it is supporting ulatra fast charging on my oneplus pro</v>
      </c>
      <c r="E90" s="1" t="s">
        <v>917</v>
      </c>
      <c r="F90" s="9" t="s">
        <v>18</v>
      </c>
      <c r="G90" s="9">
        <f>IFERROR(__xludf.DUMMYFUNCTION("""COMPUTED_VALUE"""),0.0)</f>
        <v>0</v>
      </c>
      <c r="H90" s="9">
        <f>IFERROR(__xludf.DUMMYFUNCTION("""COMPUTED_VALUE"""),0.0)</f>
        <v>0</v>
      </c>
      <c r="I90" s="9">
        <f>IFERROR(__xludf.DUMMYFUNCTION("""COMPUTED_VALUE"""),0.0)</f>
        <v>0</v>
      </c>
      <c r="J90" s="9">
        <f>IFERROR(__xludf.DUMMYFUNCTION("""COMPUTED_VALUE"""),0.0)</f>
        <v>0</v>
      </c>
    </row>
    <row r="91">
      <c r="A91" s="1">
        <v>4.2</v>
      </c>
      <c r="B91" s="5" t="s">
        <v>25</v>
      </c>
      <c r="C91" s="5" t="s">
        <v>929</v>
      </c>
      <c r="D91" s="9" t="str">
        <f>IFERROR(__xludf.DUMMYFUNCTION("""COMPUTED_VALUE"""),"looks durable charging is fine toono complains charging is really fast good product till now satisfied with the quality this is a good product the charging speed is slower than the original iphone cable good quality would recommend had worked well till da"&amp;"te and was having no issue cable is also sturdy enough have asked for replacement and company is doing the same value for money")</f>
        <v>looks durable charging is fine toono complains charging is really fast good product till now satisfied with the quality this is a good product the charging speed is slower than the original iphone cable good quality would recommend had worked well till date and was having no issue cable is also sturdy enough have asked for replacement and company is doing the same value for money</v>
      </c>
      <c r="E91" s="1" t="s">
        <v>927</v>
      </c>
      <c r="F91" s="9" t="s">
        <v>18</v>
      </c>
      <c r="G91" s="9">
        <f>IFERROR(__xludf.DUMMYFUNCTION("""COMPUTED_VALUE"""),0.0)</f>
        <v>0</v>
      </c>
      <c r="H91" s="9">
        <f>IFERROR(__xludf.DUMMYFUNCTION("""COMPUTED_VALUE"""),0.0)</f>
        <v>0</v>
      </c>
      <c r="I91" s="9">
        <f>IFERROR(__xludf.DUMMYFUNCTION("""COMPUTED_VALUE"""),0.0)</f>
        <v>0</v>
      </c>
      <c r="J91" s="9">
        <f>IFERROR(__xludf.DUMMYFUNCTION("""COMPUTED_VALUE"""),0.0)</f>
        <v>0</v>
      </c>
    </row>
    <row r="92">
      <c r="A92" s="1">
        <v>3.6</v>
      </c>
      <c r="B92" s="5" t="s">
        <v>940</v>
      </c>
      <c r="C92" s="5" t="s">
        <v>941</v>
      </c>
      <c r="D92" s="9" t="str">
        <f>IFERROR(__xludf.DUMMYFUNCTION("""COMPUTED_VALUE"""),"was working fine with window old computer but is not installable with new system on window overall very good item easy to install ok signal this was used to accesd wifi connectivity for desk top and tv worked fine 👍 like good product satisfied with its p"&amp;"erformance it worked on most devices where driver could be installed even worked with linux system too but for the reason i bought simply didn t get solved with it though not returning it as it worked in my computer without any issues")</f>
        <v>was working fine with window old computer but is not installable with new system on window overall very good item easy to install ok signal this was used to accesd wifi connectivity for desk top and tv worked fine 👍 like good product satisfied with its performance it worked on most devices where driver could be installed even worked with linux system too but for the reason i bought simply didn t get solved with it though not returning it as it worked in my computer without any issues</v>
      </c>
      <c r="E92" s="1" t="s">
        <v>932</v>
      </c>
      <c r="F92" s="9" t="s">
        <v>113</v>
      </c>
      <c r="G92" s="9">
        <f>IFERROR(__xludf.DUMMYFUNCTION("""COMPUTED_VALUE"""),0.0)</f>
        <v>0</v>
      </c>
      <c r="H92" s="9">
        <f>IFERROR(__xludf.DUMMYFUNCTION("""COMPUTED_VALUE"""),0.0)</f>
        <v>0</v>
      </c>
      <c r="I92" s="9">
        <f>IFERROR(__xludf.DUMMYFUNCTION("""COMPUTED_VALUE"""),0.0)</f>
        <v>0</v>
      </c>
      <c r="J92" s="9">
        <f>IFERROR(__xludf.DUMMYFUNCTION("""COMPUTED_VALUE"""),0.0)</f>
        <v>0</v>
      </c>
    </row>
    <row r="93">
      <c r="A93" s="1">
        <v>4.2</v>
      </c>
      <c r="B93" s="5" t="s">
        <v>308</v>
      </c>
      <c r="C93" s="5" t="s">
        <v>309</v>
      </c>
      <c r="D93" s="9" t="str">
        <f>IFERROR(__xludf.DUMMYFUNCTION("""COMPUTED_VALUE"""),"this oneplus tv is great if you want a affordable and middle range features tv i got it in the offer and it was totally worth it pros sound is awesome satisfied with the quality of sound dolby audio w speakers are really great for sure affordable tv size "&amp;"and slim it is slim and looks stylish very light weight and handy to install easy to install and mount to wall tye software installation and set up is very easy and anyone can do it at home it gets integrated with mobile apps remote wifi networks very qui"&amp;"ckly and easily the overall sign up process and app installations are quick and automatic it supports all the smart features like netflix prime and youtube it is easily installable and sign in to start using quickly it is also easy to scan the setup box c"&amp;"hannels and start viewing them cons picture quality is p it s average and not very clear but it is worth the price range i ll not complaint as the cost of tv is very affordable and this quality is justified bluetooth and wifi connection can disconnect som"&amp;"etimes and cause some issues i encountered this disconnect issue and had to reset complete device and do the complete sign up again rest all is very good and loved this product i feel it was worth ordering if you are looking something is medium range and "&amp;"only need it for your old parents and don t have extensive smart use then go for this if you want to use a lot of smart features and ott platforms and watch movies and sports then go for better version with full hd and k quality this tv will not give good"&amp;" experience for sports due to less picture quality but it s very good for daily family shows and tv channels one last thing i want to express and i m ver disappointed about is this i got my order delivered on friday and i scheduled my installation for sat"&amp;"urday but nobody turned up that day and i had to reschedule it for tuesday morning and even today nobody turned up i got a call from amazon to reschedule it for tuesday evening and still nobody turned up this is very very bad and irresponsible service by "&amp;"oneplus and amazon i m very disappointed with the service and highly criticize this behavior a company should always take care of its customer satisfaction and you have failed in doing this what do you guys expect us to do wait for to days to get my tv in"&amp;"stalled even when it s been delivered and wait for you guys to come after so many days even when i m having my smart tv delivered to my home i have to wait and not enjoy it because you guys have not done your job properly at least keep some decency and re"&amp;"spect the customers who are paying a big amount and ordering a big item from your company you should take care that the money i spent has been worth it and not facing any issues highly disappointed with this behavior and service good product connectivity "&amp;"is faster but performance is little bit slower the biggest problem i face is it don t have a aux cable so i m not able to connect my sound bar the hdmi port is useless it won t work so i connect it via bluetooth but the problem is that it won t connect au"&amp;"tomatically everytime i on the tv i need to connect it manually it s a basic feature which is not provided in this tv then another drawback is that it was fast at the beginning now it s been months and it s super laggy even after the update its just the s"&amp;"ame yeaa but in this price range the picture quality is outstanding that s all good quality in picture and volume is little bit low other than that product is nice budget friendly i m happy with this after a few days the tv will perform slowly and the rem"&amp;"ote is very very sentence thank you amazon and oneplus sound is good easy installation very slim and less weight voice recognition is good likebudget friendlydislikewifi connectivity range is poor many times gets disconnected color depth not that good")</f>
        <v>this oneplus tv is great if you want a affordable and middle range features tv i got it in the offer and it was totally worth it pros sound is awesome satisfied with the quality of sound dolby audio w speakers are really great for sure affordable tv size and slim it is slim and looks stylish very light weight and handy to install easy to install and mount to wall tye software installation and set up is very easy and anyone can do it at home it gets integrated with mobile apps remote wifi networks very quickly and easily the overall sign up process and app installations are quick and automatic it supports all the smart features like netflix prime and youtube it is easily installable and sign in to start using quickly it is also easy to scan the setup box channels and start viewing them cons picture quality is p it s average and not very clear but it is worth the price range i ll not complaint as the cost of tv is very affordable and this quality is justified bluetooth and wifi connection can disconnect sometimes and cause some issues i encountered this disconnect issue and had to reset complete device and do the complete sign up again rest all is very good and loved this product i feel it was worth ordering if you are looking something is medium range and only need it for your old parents and don t have extensive smart use then go for this if you want to use a lot of smart features and ott platforms and watch movies and sports then go for better version with full hd and k quality this tv will not give good experience for sports due to less picture quality but it s very good for daily family shows and tv channels one last thing i want to express and i m ver disappointed about is this i got my order delivered on friday and i scheduled my installation for saturday but nobody turned up that day and i had to reschedule it for tuesday morning and even today nobody turned up i got a call from amazon to reschedule it for tuesday evening and still nobody turned up this is very very bad and irresponsible service by oneplus and amazon i m very disappointed with the service and highly criticize this behavior a company should always take care of its customer satisfaction and you have failed in doing this what do you guys expect us to do wait for to days to get my tv installed even when it s been delivered and wait for you guys to come after so many days even when i m having my smart tv delivered to my home i have to wait and not enjoy it because you guys have not done your job properly at least keep some decency and respect the customers who are paying a big amount and ordering a big item from your company you should take care that the money i spent has been worth it and not facing any issues highly disappointed with this behavior and service good product connectivity is faster but performance is little bit slower the biggest problem i face is it don t have a aux cable so i m not able to connect my sound bar the hdmi port is useless it won t work so i connect it via bluetooth but the problem is that it won t connect automatically everytime i on the tv i need to connect it manually it s a basic feature which is not provided in this tv then another drawback is that it was fast at the beginning now it s been months and it s super laggy even after the update its just the same yeaa but in this price range the picture quality is outstanding that s all good quality in picture and volume is little bit low other than that product is nice budget friendly i m happy with this after a few days the tv will perform slowly and the remote is very very sentence thank you amazon and oneplus sound is good easy installation very slim and less weight voice recognition is good likebudget friendlydislikewifi connectivity range is poor many times gets disconnected color depth not that good</v>
      </c>
      <c r="E93" s="1" t="s">
        <v>944</v>
      </c>
      <c r="F93" s="9" t="s">
        <v>194</v>
      </c>
      <c r="G93" s="9">
        <f>IFERROR(__xludf.DUMMYFUNCTION("""COMPUTED_VALUE"""),1.0)</f>
        <v>1</v>
      </c>
      <c r="H93" s="9">
        <f>IFERROR(__xludf.DUMMYFUNCTION("""COMPUTED_VALUE"""),0.0)</f>
        <v>0</v>
      </c>
      <c r="I93" s="9">
        <f>IFERROR(__xludf.DUMMYFUNCTION("""COMPUTED_VALUE"""),1.0)</f>
        <v>1</v>
      </c>
      <c r="J93" s="9">
        <f>IFERROR(__xludf.DUMMYFUNCTION("""COMPUTED_VALUE"""),1.0)</f>
        <v>1</v>
      </c>
    </row>
    <row r="94">
      <c r="A94" s="1">
        <v>4.2</v>
      </c>
      <c r="B94" s="5" t="s">
        <v>60</v>
      </c>
      <c r="C94" s="5" t="s">
        <v>61</v>
      </c>
      <c r="D94" s="9" t="str">
        <f>IFERROR(__xludf.DUMMYFUNCTION("""COMPUTED_VALUE"""),"good product long wire charges good nice i bought this cable for rs worthy product for this price i tested it in various charger adapters w and w it supports fast charging as well good ok i had got this at good price on sale on amazon and product is usefu"&amp;"l with warranty but for warranty you need to go very far not practical for such a cost and mine micro to type c connector stopped working after few days only i like this product")</f>
        <v>good product long wire charges good nice i bought this cable for rs worthy product for this price i tested it in various charger adapters w and w it supports fast charging as well good ok i had got this at good price on sale on amazon and product is useful with warranty but for warranty you need to go very far not practical for such a cost and mine micro to type c connector stopped working after few days only i like this product</v>
      </c>
      <c r="E94" s="1" t="s">
        <v>950</v>
      </c>
      <c r="F94" s="9" t="s">
        <v>18</v>
      </c>
      <c r="G94" s="9">
        <f>IFERROR(__xludf.DUMMYFUNCTION("""COMPUTED_VALUE"""),0.0)</f>
        <v>0</v>
      </c>
      <c r="H94" s="9">
        <f>IFERROR(__xludf.DUMMYFUNCTION("""COMPUTED_VALUE"""),0.0)</f>
        <v>0</v>
      </c>
      <c r="I94" s="9">
        <f>IFERROR(__xludf.DUMMYFUNCTION("""COMPUTED_VALUE"""),0.0)</f>
        <v>0</v>
      </c>
      <c r="J94" s="9">
        <f>IFERROR(__xludf.DUMMYFUNCTION("""COMPUTED_VALUE"""),0.0)</f>
        <v>0</v>
      </c>
    </row>
    <row r="95">
      <c r="A95" s="1">
        <v>4.1</v>
      </c>
      <c r="B95" s="5" t="s">
        <v>960</v>
      </c>
      <c r="C95" s="5" t="s">
        <v>961</v>
      </c>
      <c r="D95" s="9" t="str">
        <f>IFERROR(__xludf.DUMMYFUNCTION("""COMPUTED_VALUE"""),"as a connector it does its job fine package arrived on time working good value for money good buy great value although the wire came folded and i had to untie it and untangle it it does the job well and for the price it s at i couldn t ask more nice produ"&amp;"ct with good quality i m using this since a long time and this never disappoint me must buy and good plastic quality 👍 value for money")</f>
        <v>as a connector it does its job fine package arrived on time working good value for money good buy great value although the wire came folded and i had to untie it and untangle it it does the job well and for the price it s at i couldn t ask more nice product with good quality i m using this since a long time and this never disappoint me must buy and good plastic quality 👍 value for money</v>
      </c>
      <c r="E95" s="1" t="s">
        <v>954</v>
      </c>
      <c r="F95" s="9" t="s">
        <v>18</v>
      </c>
      <c r="G95" s="9">
        <f>IFERROR(__xludf.DUMMYFUNCTION("""COMPUTED_VALUE"""),0.0)</f>
        <v>0</v>
      </c>
      <c r="H95" s="9">
        <f>IFERROR(__xludf.DUMMYFUNCTION("""COMPUTED_VALUE"""),0.0)</f>
        <v>0</v>
      </c>
      <c r="I95" s="9">
        <f>IFERROR(__xludf.DUMMYFUNCTION("""COMPUTED_VALUE"""),1.0)</f>
        <v>1</v>
      </c>
      <c r="J95" s="9">
        <f>IFERROR(__xludf.DUMMYFUNCTION("""COMPUTED_VALUE"""),1.0)</f>
        <v>1</v>
      </c>
    </row>
    <row r="96">
      <c r="A96" s="1">
        <v>4.2</v>
      </c>
      <c r="B96" s="5" t="s">
        <v>971</v>
      </c>
      <c r="C96" s="5" t="s">
        <v>972</v>
      </c>
      <c r="D96" s="9" t="str">
        <f>IFERROR(__xludf.DUMMYFUNCTION("""COMPUTED_VALUE"""),"tv looks fine however i see some lag while selecting the applications such as amazon prime etc i didn’t install any new apps received the tv on time good things about tv and tcl quick response after the tv is delivered call the customer care for the insta"&amp;"llation and within hour technician arrive and installed the tv after that received call back from the customer care to gather the experience and pinged on whatsapp so that if in future encountered any issue quick help will be provided quality quality of t"&amp;"v is good and can watch all the contents from the apps in max resolution supported by tv i e p steal deal during the gif sale received the tv in which is just wow price sound quality is good android is good and the extra feature which i find beneficial wh"&amp;"en compared to my old android tv is the voice search feature which now search the content from another apps also after giving permission which is not working on android tv bluetooth remote with some extra feature bought the tv as already have the tcl s in"&amp;"ch model back in when it is launched and tv is working flawlessly and since did not encountered any issue so bought this brand tv again when required second tv improvement bluetooth remote should have the all apps button on remote instead of tcl menu whic"&amp;"h my previous android s tv have due to which have to move with some extra click which is annoying for my parents to use in bluetooth remote they provide some extra button to move directly to youtube netflix tcl channel prime guard and media instead of thi"&amp;"s some customization be provided so that we can configure the buttons to some others apps as per our personal use out of these button guard media and tcl channel are most useless button android tv should come with atleast gb as with gb variant the tv is l"&amp;"ittle slow and already have many preinstalled tcl apps which we cannot remove so tv experience in little bit slow however buy the model by knowing this limitation as already using gb ram old variant of the same brand other feature are also these which are"&amp;" cons but those are already mentioned in description and user should be aware of them before buying like one such point is star is removed because of point and point as it is not making fluid experience of using android tv when watch all the contents from"&amp;" the apps good for value almost all apps r able to download less weight and pretty valuable to the budget and even customer support also available all time like good one for this price thanks to amazon very good product")</f>
        <v>tv looks fine however i see some lag while selecting the applications such as amazon prime etc i didn’t install any new apps received the tv on time good things about tv and tcl quick response after the tv is delivered call the customer care for the installation and within hour technician arrive and installed the tv after that received call back from the customer care to gather the experience and pinged on whatsapp so that if in future encountered any issue quick help will be provided quality quality of tv is good and can watch all the contents from the apps in max resolution supported by tv i e p steal deal during the gif sale received the tv in which is just wow price sound quality is good android is good and the extra feature which i find beneficial when compared to my old android tv is the voice search feature which now search the content from another apps also after giving permission which is not working on android tv bluetooth remote with some extra feature bought the tv as already have the tcl s inch model back in when it is launched and tv is working flawlessly and since did not encountered any issue so bought this brand tv again when required second tv improvement bluetooth remote should have the all apps button on remote instead of tcl menu which my previous android s tv have due to which have to move with some extra click which is annoying for my parents to use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 android tv should come with atleast gb as with gb variant the tv is little slow and already have many preinstalled tcl apps which we cannot remove so tv experience in little bit slow however buy the model by knowing this limitation as already using gb ram old variant of the same brand other feature are also these which are cons but those are already mentioned in description and user should be aware of them before buying like one such point is star is removed because of point and point as it is not making fluid experience of using android tv when watch all the contents from the apps good for value almost all apps r able to download less weight and pretty valuable to the budget and even customer support also available all time like good one for this price thanks to amazon very good product</v>
      </c>
      <c r="E96" s="1" t="s">
        <v>964</v>
      </c>
      <c r="F96" s="9" t="s">
        <v>194</v>
      </c>
      <c r="G96" s="9">
        <f>IFERROR(__xludf.DUMMYFUNCTION("""COMPUTED_VALUE"""),1.0)</f>
        <v>1</v>
      </c>
      <c r="H96" s="9">
        <f>IFERROR(__xludf.DUMMYFUNCTION("""COMPUTED_VALUE"""),0.0)</f>
        <v>0</v>
      </c>
      <c r="I96" s="9">
        <f>IFERROR(__xludf.DUMMYFUNCTION("""COMPUTED_VALUE"""),0.0)</f>
        <v>0</v>
      </c>
      <c r="J96" s="9">
        <f>IFERROR(__xludf.DUMMYFUNCTION("""COMPUTED_VALUE"""),0.0)</f>
        <v>0</v>
      </c>
    </row>
    <row r="97">
      <c r="A97" s="1">
        <v>3.7</v>
      </c>
      <c r="B97" s="5" t="s">
        <v>982</v>
      </c>
      <c r="C97" s="5" t="s">
        <v>983</v>
      </c>
      <c r="D97" s="9" t="str">
        <f>IFERROR(__xludf.DUMMYFUNCTION("""COMPUTED_VALUE"""),"working very nice ok sahi paise ke hisab se sahi kam karta hai so the wifi adapter is working well as of now it has a cd for installation however it self installed without the cd but it showed that installation wasn t complete even though it was and asked"&amp;" for security password once again after restarting the laptop its worth for money okay working good valuable produc good usb wi fi dongle for home and office works")</f>
        <v>working very nice ok sahi paise ke hisab se sahi kam karta hai so the wifi adapter is working well as of now it has a cd for installation however it self installed without the cd but it showed that installation wasn t complete even though it was and asked for security password once again after restarting the laptop its worth for money okay working good valuable produc good usb wi fi dongle for home and office works</v>
      </c>
      <c r="E97" s="1" t="s">
        <v>975</v>
      </c>
      <c r="F97" s="9" t="s">
        <v>113</v>
      </c>
      <c r="G97" s="9">
        <f>IFERROR(__xludf.DUMMYFUNCTION("""COMPUTED_VALUE"""),0.0)</f>
        <v>0</v>
      </c>
      <c r="H97" s="9">
        <f>IFERROR(__xludf.DUMMYFUNCTION("""COMPUTED_VALUE"""),0.0)</f>
        <v>0</v>
      </c>
      <c r="I97" s="9">
        <f>IFERROR(__xludf.DUMMYFUNCTION("""COMPUTED_VALUE"""),0.0)</f>
        <v>0</v>
      </c>
      <c r="J97" s="9">
        <f>IFERROR(__xludf.DUMMYFUNCTION("""COMPUTED_VALUE"""),0.0)</f>
        <v>0</v>
      </c>
    </row>
    <row r="98">
      <c r="A98" s="1">
        <v>3.8</v>
      </c>
      <c r="B98" s="5" t="s">
        <v>992</v>
      </c>
      <c r="C98" s="5" t="s">
        <v>993</v>
      </c>
      <c r="D98" s="9" t="str">
        <f>IFERROR(__xludf.DUMMYFUNCTION("""COMPUTED_VALUE"""),"not value for money not satisfied good required replacement but replaced one is good good pairing and connectivity got a used remote as you can see in the pic the back button is discolored since it is working and we are in an urgent need of a remote not r"&amp;"eturning sharing so that other people stay aware of this edit requested a replacement and the replaced one looks good almost look like original just the brand markings are missing works fine with my tv good compatibility all features works fine and as exp"&amp;"ected bcuz of all this it s a vfm product to me working fine can buy it is working but expensive remote control should be waterproof please make it waterproof i ll pay even")</f>
        <v>not value for money not satisfied good required replacement but replaced one is good good pairing and connectivity got a used remote as you can see in the pic the back button is discolored since it is working and we are in an urgent need of a remote not returning sharing so that other people stay aware of this edit requested a replacement and the replaced one looks good almost look like original just the brand markings are missing works fine with my tv good compatibility all features works fine and as expected bcuz of all this it s a vfm product to me working fine can buy it is working but expensive remote control should be waterproof please make it waterproof i ll pay even</v>
      </c>
      <c r="E98" s="1" t="s">
        <v>986</v>
      </c>
      <c r="F98" s="9" t="s">
        <v>525</v>
      </c>
      <c r="G98" s="9">
        <f>IFERROR(__xludf.DUMMYFUNCTION("""COMPUTED_VALUE"""),0.0)</f>
        <v>0</v>
      </c>
      <c r="H98" s="9">
        <f>IFERROR(__xludf.DUMMYFUNCTION("""COMPUTED_VALUE"""),0.0)</f>
        <v>0</v>
      </c>
      <c r="I98" s="9">
        <f>IFERROR(__xludf.DUMMYFUNCTION("""COMPUTED_VALUE"""),0.0)</f>
        <v>0</v>
      </c>
      <c r="J98" s="9">
        <f>IFERROR(__xludf.DUMMYFUNCTION("""COMPUTED_VALUE"""),0.0)</f>
        <v>0</v>
      </c>
    </row>
    <row r="99">
      <c r="A99" s="1">
        <v>3.7</v>
      </c>
      <c r="B99" s="5" t="s">
        <v>1003</v>
      </c>
      <c r="C99" s="5" t="s">
        <v>1004</v>
      </c>
      <c r="D99" s="9" t="str">
        <f>IFERROR(__xludf.DUMMYFUNCTION("""COMPUTED_VALUE"""),"product is nice decent charging cable for the price this does not carry data also the retractor is not that great within a few uses it stops retracting unless you hold both ends and try to pull no issues in charging just received the product seems good go"&amp;"t a black coloured product checked all the three types cable head durability will be known after the regular use seems worth the value good product this is a useful product ever✅ every thing ok good क्वालिटी में अच्छा नहीं है पर सही चल रहा है।")</f>
        <v>product is nice decent charging cable for the price this does not carry data also the retractor is not that great within a few uses it stops retracting unless you hold both ends and try to pull no issues in charging just received the product seems good got a black coloured product checked all the three types cable head durability will be known after the regular use seems worth the value good product this is a useful product ever✅ every thing ok good क्वालिटी में अच्छा नहीं है पर सही चल रहा है।</v>
      </c>
      <c r="E99" s="1" t="s">
        <v>996</v>
      </c>
      <c r="F99" s="9" t="s">
        <v>18</v>
      </c>
      <c r="G99" s="9">
        <f>IFERROR(__xludf.DUMMYFUNCTION("""COMPUTED_VALUE"""),0.0)</f>
        <v>0</v>
      </c>
      <c r="H99" s="9">
        <f>IFERROR(__xludf.DUMMYFUNCTION("""COMPUTED_VALUE"""),0.0)</f>
        <v>0</v>
      </c>
      <c r="I99" s="9">
        <f>IFERROR(__xludf.DUMMYFUNCTION("""COMPUTED_VALUE"""),0.0)</f>
        <v>0</v>
      </c>
      <c r="J99" s="9">
        <f>IFERROR(__xludf.DUMMYFUNCTION("""COMPUTED_VALUE"""),0.0)</f>
        <v>0</v>
      </c>
    </row>
    <row r="100">
      <c r="A100" s="1">
        <v>4.5</v>
      </c>
      <c r="B100" s="5" t="s">
        <v>1013</v>
      </c>
      <c r="C100" s="5" t="s">
        <v>1014</v>
      </c>
      <c r="D100" s="9" t="str">
        <f>IFERROR(__xludf.DUMMYFUNCTION("""COMPUTED_VALUE"""),"good looking amd working fine i brought this primarily because my lenovo laptop windows has only one usb port no ethernet slot and one c connector port while in office immediately after purchase of this tp link ue port usb hub and gigabit ethernet adapter"&amp;" i used this for the ethernet connectivity to my office network simultaneously i was using the usb ports in the hub for connectivity of my wireless mouse and one port for external hard disk this continuously gave me problems with connectivity of the mouse"&amp;" or the hdd i got errors like usb device not detected etc till a point where it refused to detect my mouse at home i used the hub for connecting only to my external hdds two numbers and it is working fine for a moment i was trying to return the product bu"&amp;"t since i got this delivered in mumbai at my office and then i had returned home to karnataka it refused to process return in a different city right now it is working fine since i do not need ethernet at home speed is more than wireless i am not used sinc"&amp;"e it restricted in my system i have used it with hp and dell laptop it’s compatible with all it’s plug and play and easy to use good product it works perfectly a trusted and a reliable brand with a convenient design having a slot for folding the cable it "&amp;"works and works well every time however they made strange design decisions that take some points off the satisfaction of using of the product there is a bright white light on the product which keeps flashing when the connection is active it is a huge anno"&amp;"yance when i’m working at night the cable is flat which is like a double edged sword on one hand it comes in handy when folding it on itself and redacting into the body but when it’s not hidden and used with a laptop with the adapter being visible the fla"&amp;"t cable folded sideways looks ugly the product would’ve been a perfect if tp link didn’t make these strange design decisions hope this helps thanks")</f>
        <v>good looking amd working fine i brought this primarily because my lenovo laptop windows has only one usb port no ethernet slot and one c connector port while in office immediately after purchase of this tp link ue port usb hub and gigabit ethernet adapter i used this for the ethernet connectivity to my office network simultaneously i was using the usb ports in the hub for connectivity of my wireless mouse and one port for external hard disk this continuously gave me problems with connectivity of the mouse or the hdd i got errors like usb device not detected etc till a point where it refused to detect my mouse 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 right now it is working fine since i do not need ethernet at home speed is more than wireless i am not used since it restricted in my system i have used it with hp and dell laptop it’s compatible with all it’s plug and play and easy to use good product it works perfectly a trusted and a reliable brand with a convenient design having a slot for folding the cable it works and works well every time however they made strange design decisions that take some points off the satisfaction of using of the product there is a bright white light on the product which keeps flashing when the connection is active it is a huge annoyance when i’m working at night the cable is flat which is like a double edged sword on one hand it comes in handy when folding it on itself and redacting into the body but when it’s not hidden and used with a laptop with the adapter being visible the flat cable folded sideways looks ugly the product would’ve been a perfect if tp link didn’t make these strange design decisions hope this helps thanks</v>
      </c>
      <c r="E100" s="1" t="s">
        <v>1007</v>
      </c>
      <c r="F100" s="9" t="s">
        <v>113</v>
      </c>
      <c r="G100" s="9">
        <f>IFERROR(__xludf.DUMMYFUNCTION("""COMPUTED_VALUE"""),0.0)</f>
        <v>0</v>
      </c>
      <c r="H100" s="9">
        <f>IFERROR(__xludf.DUMMYFUNCTION("""COMPUTED_VALUE"""),0.0)</f>
        <v>0</v>
      </c>
      <c r="I100" s="9">
        <f>IFERROR(__xludf.DUMMYFUNCTION("""COMPUTED_VALUE"""),0.0)</f>
        <v>0</v>
      </c>
      <c r="J100" s="9">
        <f>IFERROR(__xludf.DUMMYFUNCTION("""COMPUTED_VALUE"""),0.0)</f>
        <v>0</v>
      </c>
    </row>
    <row r="101">
      <c r="A101" s="1">
        <v>4.1</v>
      </c>
      <c r="B101" s="5" t="s">
        <v>1024</v>
      </c>
      <c r="C101" s="5" t="s">
        <v>1025</v>
      </c>
      <c r="D101" s="9" t="str">
        <f>IFERROR(__xludf.DUMMYFUNCTION("""COMPUTED_VALUE"""),"good quality of cable is good and fast charging and customer care support very helpful simply the best cable works really well with fast charging brick don’t buy if you have problem with loose pin…its pin is same as oroginal iphone pin…but the wire qualit"&amp;"y is good…if you want to take for that…it just took months for thier pin to break awesome charging wire awesome quality and fast charging the product works fine it is able to deliver fast charging when connected to a w charger the cable is durable unlike "&amp;"the apple oe cable")</f>
        <v>good quality of cable is good and fast charging and customer care support very helpful simply the best cable works really well with fast charging brick don’t buy if you have problem with loose pin…its pin is same as oroginal iphone pin…but the wire quality is good…if you want to take for that…it just took months for thier pin to break awesome charging wire awesome quality and fast charging the product works fine it is able to deliver fast charging when connected to a w charger the cable is durable unlike the apple oe cable</v>
      </c>
      <c r="E101" s="1" t="s">
        <v>1017</v>
      </c>
      <c r="F101" s="9" t="s">
        <v>18</v>
      </c>
      <c r="G101" s="9">
        <f>IFERROR(__xludf.DUMMYFUNCTION("""COMPUTED_VALUE"""),0.0)</f>
        <v>0</v>
      </c>
      <c r="H101" s="9">
        <f>IFERROR(__xludf.DUMMYFUNCTION("""COMPUTED_VALUE"""),0.0)</f>
        <v>0</v>
      </c>
      <c r="I101" s="9">
        <f>IFERROR(__xludf.DUMMYFUNCTION("""COMPUTED_VALUE"""),0.0)</f>
        <v>0</v>
      </c>
      <c r="J101" s="9">
        <f>IFERROR(__xludf.DUMMYFUNCTION("""COMPUTED_VALUE"""),0.0)</f>
        <v>0</v>
      </c>
    </row>
    <row r="102">
      <c r="A102" s="1">
        <v>4.3</v>
      </c>
      <c r="B102" s="5" t="s">
        <v>1034</v>
      </c>
      <c r="C102" s="5" t="s">
        <v>1035</v>
      </c>
      <c r="D102" s="9" t="str">
        <f>IFERROR(__xludf.DUMMYFUNCTION("""COMPUTED_VALUE"""),"the rubber around buttons got loose within months dealfreez full wrap silicone remote cover case compatible for rd gen fire tv stick is an excellent product a great and a must have product good product silicon quality is awesom but price is on bit higher "&amp;"side it s pretty good but don t know about quality")</f>
        <v>the rubber around buttons got loose within months dealfreez full wrap silicone remote cover case compatible for rd gen fire tv stick is an excellent product a great and a must have product good product silicon quality is awesom but price is on bit higher side it s pretty good but don t know about quality</v>
      </c>
      <c r="E102" s="1" t="s">
        <v>1028</v>
      </c>
      <c r="F102" s="9" t="s">
        <v>525</v>
      </c>
      <c r="G102" s="9">
        <f>IFERROR(__xludf.DUMMYFUNCTION("""COMPUTED_VALUE"""),0.0)</f>
        <v>0</v>
      </c>
      <c r="H102" s="9">
        <f>IFERROR(__xludf.DUMMYFUNCTION("""COMPUTED_VALUE"""),0.0)</f>
        <v>0</v>
      </c>
      <c r="I102" s="9">
        <f>IFERROR(__xludf.DUMMYFUNCTION("""COMPUTED_VALUE"""),0.0)</f>
        <v>0</v>
      </c>
      <c r="J102" s="9">
        <f>IFERROR(__xludf.DUMMYFUNCTION("""COMPUTED_VALUE"""),0.0)</f>
        <v>0</v>
      </c>
    </row>
    <row r="103">
      <c r="A103" s="1">
        <v>4.3</v>
      </c>
      <c r="B103" s="5" t="s">
        <v>1045</v>
      </c>
      <c r="C103" s="5" t="s">
        <v>1046</v>
      </c>
      <c r="D103" s="9" t="str">
        <f>IFERROR(__xludf.DUMMYFUNCTION("""COMPUTED_VALUE"""),"i wanted a long cable but this is short just want to exchange in one day you cannot judge it very nice product it’s surprisingly charge fast then the original one go for it 🥹🥹✌️✌️ the color is also calming very nice good product for the price works well"&amp;" and charges fast very nice good product works fine and good quality product last time i bought a cable for and it worked months this cable looked very fancy and didn t work for one month also")</f>
        <v>i wanted a long cable but this is short just want to exchange in one day you cannot judge it very nice product it’s surprisingly charge fast then the original one go for it 🥹🥹✌️✌️ the color is also calming very nice good product for the price works well and charges fast very nice good product works fine and good quality product last time i bought a cable for and it worked months this cable looked very fancy and didn t work for one month also</v>
      </c>
      <c r="E103" s="1" t="s">
        <v>1038</v>
      </c>
      <c r="F103" s="9" t="s">
        <v>18</v>
      </c>
      <c r="G103" s="9">
        <f>IFERROR(__xludf.DUMMYFUNCTION("""COMPUTED_VALUE"""),0.0)</f>
        <v>0</v>
      </c>
      <c r="H103" s="9">
        <f>IFERROR(__xludf.DUMMYFUNCTION("""COMPUTED_VALUE"""),0.0)</f>
        <v>0</v>
      </c>
      <c r="I103" s="9">
        <f>IFERROR(__xludf.DUMMYFUNCTION("""COMPUTED_VALUE"""),0.0)</f>
        <v>0</v>
      </c>
      <c r="J103" s="9">
        <f>IFERROR(__xludf.DUMMYFUNCTION("""COMPUTED_VALUE"""),0.0)</f>
        <v>0</v>
      </c>
    </row>
    <row r="104">
      <c r="A104" s="1">
        <v>4.0</v>
      </c>
      <c r="B104" s="5" t="s">
        <v>1054</v>
      </c>
      <c r="C104" s="5" t="s">
        <v>1055</v>
      </c>
      <c r="D104" s="9" t="str">
        <f>IFERROR(__xludf.DUMMYFUNCTION("""COMPUTED_VALUE"""),"এই রেপ্লিকা রিমোট সেট টা কাজ করছে। স্যামসাং এলইডি সিরিজের টিভি। i bought it formy samsung e series led tv the remote works i use it mostly to control volume and source and it does its work am happy with it at first they had delivered one remote that didn’"&amp;"t work and then i got a replacement which works as expected thank you great 👍 it’s a replica of my old samsung remote i have used it for a month now and no issues good product works fine with my samsung smart tv no issues till now does everything the ori"&amp;"ginal remote does not a genuine product seems brittle and a little tough around the edges lighter than original remote probably due to the poorer quality of plastic but for my usage that s ok as there are no kids to damage it i barely use buttons in the e"&amp;"ntire remote source switch to hdmi for chromecast volume buttons play and pause it works even with older inch samsung d tv with smart remote one")</f>
        <v>এই রেপ্লিকা রিমোট সেট টা কাজ করছে। স্যামসাং এলইডি সিরিজের টিভি। i bought it formy samsung e series led tv the remote works i use it mostly to control volume and source and it does its work am happy with it at first they had delivered one remote that didn’t work and then i got a replacement which works as expected thank you great 👍 it’s a replica of my old samsung remote i have used it for a month now and no issues good product works fine with my samsung smart tv no issues till now does everything the original remote does not a genuine product seems brittle and a little tough around the edges lighter than original remote probably due to the poorer quality of plastic but for my usage that s ok as there are no kids to damage it i barely use buttons in the entire remote source switch to hdmi for chromecast volume buttons play and pause it works even with older inch samsung d tv with smart remote one</v>
      </c>
      <c r="E104" s="1" t="s">
        <v>1048</v>
      </c>
      <c r="F104" s="9" t="s">
        <v>525</v>
      </c>
      <c r="G104" s="9">
        <f>IFERROR(__xludf.DUMMYFUNCTION("""COMPUTED_VALUE"""),0.0)</f>
        <v>0</v>
      </c>
      <c r="H104" s="9">
        <f>IFERROR(__xludf.DUMMYFUNCTION("""COMPUTED_VALUE"""),0.0)</f>
        <v>0</v>
      </c>
      <c r="I104" s="9">
        <f>IFERROR(__xludf.DUMMYFUNCTION("""COMPUTED_VALUE"""),1.0)</f>
        <v>1</v>
      </c>
      <c r="J104" s="9">
        <f>IFERROR(__xludf.DUMMYFUNCTION("""COMPUTED_VALUE"""),0.0)</f>
        <v>0</v>
      </c>
    </row>
    <row r="105">
      <c r="A105" s="1">
        <v>4.2</v>
      </c>
      <c r="B105" s="5" t="s">
        <v>201</v>
      </c>
      <c r="C105" s="5" t="s">
        <v>1061</v>
      </c>
      <c r="D105" s="9" t="str">
        <f>IFERROR(__xludf.DUMMYFUNCTION("""COMPUTED_VALUE"""),"pros xiomi a is best in budget nice picture quality very nice audio output full of featurecons sometimes tv lags sometimes stucksin this prize range all tv having cons like this overall nice tv the product in this price range is good but as it is running "&amp;"in android it lags i hope after few updates the lags problem will be resolved useless product and useless quality display issues within months and service center is not upto the mark go for better brands where quality is assured i would wish if there was "&amp;"option of negative stars uses as connectes tv the picture is very good i was hopping a best level of song globaly it is a good product then ever good quality good 👍")</f>
        <v>pros xiomi a is best in budget nice picture quality very nice audio output full of featurecons sometimes tv lags sometimes stucksin this prize range all tv having cons like this overall nice tv the product in this price range is good but as it is running in android it lags i hope after few updates the lags problem will be resolved useless product and useless quality display issues within months and service center is not upto the mark go for better brands where quality is assured i would wish if there was option of negative stars uses as connectes tv the picture is very good i was hopping a best level of song globaly it is a good product then ever good quality good 👍</v>
      </c>
      <c r="E105" s="1" t="s">
        <v>1058</v>
      </c>
      <c r="F105" s="9" t="s">
        <v>194</v>
      </c>
      <c r="G105" s="9">
        <f>IFERROR(__xludf.DUMMYFUNCTION("""COMPUTED_VALUE"""),0.0)</f>
        <v>0</v>
      </c>
      <c r="H105" s="9">
        <f>IFERROR(__xludf.DUMMYFUNCTION("""COMPUTED_VALUE"""),0.0)</f>
        <v>0</v>
      </c>
      <c r="I105" s="9">
        <f>IFERROR(__xludf.DUMMYFUNCTION("""COMPUTED_VALUE"""),0.0)</f>
        <v>0</v>
      </c>
      <c r="J105" s="9">
        <f>IFERROR(__xludf.DUMMYFUNCTION("""COMPUTED_VALUE"""),0.0)</f>
        <v>0</v>
      </c>
    </row>
    <row r="106">
      <c r="A106" s="1">
        <v>4.2</v>
      </c>
      <c r="B106" s="5" t="s">
        <v>1070</v>
      </c>
      <c r="C106" s="5" t="s">
        <v>1071</v>
      </c>
      <c r="D106" s="9" t="str">
        <f>IFERROR(__xludf.DUMMYFUNCTION("""COMPUTED_VALUE"""),"i like the product and i used it for my iphone the product got delivered fast it surely does work for the price you pay for it does a good work of charging the iphones without any lags i will recommend in fact bought a couple of other products too after t"&amp;"aking this cable its build quality is excellent and it charges the phone quickly despite being a long cable which is a good feature of it nice product for rough use i have been using this in my car since day one it has taken all the weathering good produc"&amp;"t zero hassles zero complaint go for it nice product☑️ good and convenient product for those who don’t want long dangling wires from their power banks😊 i bought a wayona one plus cable and then this cable a few years later never faced an issue recommende"&amp;"d it to my friends as well no one faced an issue with wayona products thus far worth it quality product life of product is good")</f>
        <v>i like the product and i used it for my iphone the product got delivered fast it surely does work for the price you pay for it does a good work of charging the iphones without any lags i will recommend in fact bought a couple of other products too after taking this cable its build quality is excellent and it charges the phone quickly despite being a long cable which is a good feature of it nice product for rough use i have been using this in my car since day one it has taken all the weathering good product zero hassles zero complaint go for it nice product☑️ good and convenient product for those who don’t want long dangling wires from their power banks😊 i bought a wayona one plus cable and then this cable a few years later never faced an issue recommended it to my friends as well no one faced an issue with wayona products thus far worth it quality product life of product is good</v>
      </c>
      <c r="E106" s="1" t="s">
        <v>1064</v>
      </c>
      <c r="F106" s="9" t="s">
        <v>18</v>
      </c>
      <c r="G106" s="9">
        <f>IFERROR(__xludf.DUMMYFUNCTION("""COMPUTED_VALUE"""),0.0)</f>
        <v>0</v>
      </c>
      <c r="H106" s="9">
        <f>IFERROR(__xludf.DUMMYFUNCTION("""COMPUTED_VALUE"""),1.0)</f>
        <v>1</v>
      </c>
      <c r="I106" s="9">
        <f>IFERROR(__xludf.DUMMYFUNCTION("""COMPUTED_VALUE"""),0.0)</f>
        <v>0</v>
      </c>
      <c r="J106" s="9">
        <f>IFERROR(__xludf.DUMMYFUNCTION("""COMPUTED_VALUE"""),0.0)</f>
        <v>0</v>
      </c>
    </row>
    <row r="107">
      <c r="A107" s="1">
        <v>4.3</v>
      </c>
      <c r="B107" s="5" t="s">
        <v>1080</v>
      </c>
      <c r="C107" s="5" t="s">
        <v>1081</v>
      </c>
      <c r="D107" s="9" t="str">
        <f>IFERROR(__xludf.DUMMYFUNCTION("""COMPUTED_VALUE"""),"material os very good initially charges very fast but after months saw a diffrence in speed i contacted seller for warranty within day they delivered me new one without any cost great product good service costly but good product wire can be a bit soft it "&amp;"is very hard to get it fold product is good but i need replacement asap cause it s stopped working the cable is physically resilient and looks good too the cable stopped working in months contacted customer support and they ensured a replacement soon all "&amp;"in all a hassle free warranty claim shall share an update once i get the replacement very sturdy cable best fit for rough n tough use very nice cable very good product")</f>
        <v>material os very good initially charges very fast but after months saw a diffrence in speed i contacted seller for warranty within day they delivered me new one without any cost great product good service costly but good product wire can be a bit soft it is very hard to get it fold product is good but i need replacement asap cause it s stopped working the cable is physically resilient and looks good too the cable stopped working in months contacted customer support and they ensured a replacement soon all in all a hassle free warranty claim shall share an update once i get the replacement very sturdy cable best fit for rough n tough use very nice cable very good product</v>
      </c>
      <c r="E107" s="1" t="s">
        <v>1074</v>
      </c>
      <c r="F107" s="9" t="s">
        <v>18</v>
      </c>
      <c r="G107" s="9">
        <f>IFERROR(__xludf.DUMMYFUNCTION("""COMPUTED_VALUE"""),0.0)</f>
        <v>0</v>
      </c>
      <c r="H107" s="9">
        <f>IFERROR(__xludf.DUMMYFUNCTION("""COMPUTED_VALUE"""),0.0)</f>
        <v>0</v>
      </c>
      <c r="I107" s="9">
        <f>IFERROR(__xludf.DUMMYFUNCTION("""COMPUTED_VALUE"""),0.0)</f>
        <v>0</v>
      </c>
      <c r="J107" s="9">
        <f>IFERROR(__xludf.DUMMYFUNCTION("""COMPUTED_VALUE"""),0.0)</f>
        <v>0</v>
      </c>
    </row>
    <row r="108">
      <c r="A108" s="1">
        <v>4.2</v>
      </c>
      <c r="B108" s="5" t="s">
        <v>25</v>
      </c>
      <c r="C108" s="5" t="s">
        <v>26</v>
      </c>
      <c r="D108" s="9" t="str">
        <f>IFERROR(__xludf.DUMMYFUNCTION("""COMPUTED_VALUE"""),"looks durable charging is fine toono complains charging is really fast good product till now satisfied with the quality this is a good product the charging speed is slower than the original iphone cable good quality would recommend had worked well till da"&amp;"te and was having no issue cable is also sturdy enough have asked for replacement and company is doing the same value for money")</f>
        <v>looks durable charging is fine toono complains charging is really fast good product till now satisfied with the quality this is a good product the charging speed is slower than the original iphone cable good quality would recommend had worked well till date and was having no issue cable is also sturdy enough have asked for replacement and company is doing the same value for money</v>
      </c>
      <c r="E108" s="1" t="s">
        <v>1084</v>
      </c>
      <c r="F108" s="9" t="s">
        <v>18</v>
      </c>
      <c r="G108" s="9">
        <f>IFERROR(__xludf.DUMMYFUNCTION("""COMPUTED_VALUE"""),0.0)</f>
        <v>0</v>
      </c>
      <c r="H108" s="9">
        <f>IFERROR(__xludf.DUMMYFUNCTION("""COMPUTED_VALUE"""),0.0)</f>
        <v>0</v>
      </c>
      <c r="I108" s="9">
        <f>IFERROR(__xludf.DUMMYFUNCTION("""COMPUTED_VALUE"""),0.0)</f>
        <v>0</v>
      </c>
      <c r="J108" s="9">
        <f>IFERROR(__xludf.DUMMYFUNCTION("""COMPUTED_VALUE"""),0.0)</f>
        <v>0</v>
      </c>
    </row>
    <row r="109">
      <c r="A109" s="1">
        <v>4.3</v>
      </c>
      <c r="B109" s="5" t="s">
        <v>1095</v>
      </c>
      <c r="C109" s="5" t="s">
        <v>1096</v>
      </c>
      <c r="D109" s="9" t="str">
        <f>IFERROR(__xludf.DUMMYFUNCTION("""COMPUTED_VALUE"""),"i bought the original cable for k and it stopped working after few months this one is a fraction of cost and is working well good product for device supports fast charging charging time identical to original cable durability slightly low than original as "&amp;"cable is less flexible works perfect with bike car mobile charger unit as well i ve been using it for a month so far works fine will update if the dash charging stops working too quick product is suitable for my oneplus nord working in wrap charging mode "&amp;"value for money in this price range and quality is also good go for it without any doubt for one plus quality charging speed very good any hesitation go for it such a good product might be some minor difference from original but can t be noticed try it yo"&amp;"u wouldn t regret looks sturdy time will tell if it s good will review after months fast charging is the best part than value")</f>
        <v>i bought the original cable for k and it stopped working after few months this one is a fraction of cost and is working well good product for device supports fast charging charging time identical to original cable durability slightly low than original as cable is less flexible works perfect with bike car mobile charger unit as well i ve been using it for a month so far works fine will update if the dash charging stops working too quick product is suitable for my oneplus nord working in wrap charging mode value for money in this price range and quality is also good go for it without any doubt for one plus quality charging speed very good any hesitation go for it such a good product might be some minor difference from original but can t be noticed try it you wouldn t regret looks sturdy time will tell if it s good will review after months fast charging is the best part than value</v>
      </c>
      <c r="E109" s="1" t="s">
        <v>1089</v>
      </c>
      <c r="F109" s="9" t="s">
        <v>18</v>
      </c>
      <c r="G109" s="9">
        <f>IFERROR(__xludf.DUMMYFUNCTION("""COMPUTED_VALUE"""),0.0)</f>
        <v>0</v>
      </c>
      <c r="H109" s="9">
        <f>IFERROR(__xludf.DUMMYFUNCTION("""COMPUTED_VALUE"""),0.0)</f>
        <v>0</v>
      </c>
      <c r="I109" s="9">
        <f>IFERROR(__xludf.DUMMYFUNCTION("""COMPUTED_VALUE"""),0.0)</f>
        <v>0</v>
      </c>
      <c r="J109" s="9">
        <f>IFERROR(__xludf.DUMMYFUNCTION("""COMPUTED_VALUE"""),0.0)</f>
        <v>0</v>
      </c>
    </row>
    <row r="110">
      <c r="A110" s="1">
        <v>4.3</v>
      </c>
      <c r="B110" s="5" t="s">
        <v>1107</v>
      </c>
      <c r="C110" s="5" t="s">
        <v>1108</v>
      </c>
      <c r="D110" s="9" t="str">
        <f>IFERROR(__xludf.DUMMYFUNCTION("""COMPUTED_VALUE"""),"screen quality is good it s been a month i bought it still working fine two main negatives are • it doesn t have default option to directly start on tata sky tv we have to select hdmi option from input menu to select tata sky which one is plugged in • dos"&amp;"ent allow us to command choose volume up or down from set top box remote mine tata sky we have use tv remove to change the volume setting other than that great tv mine ps works fine with it great graphics conclusion if someone ask s me to if they can buy "&amp;"it or notmine answer will be nor yes nor no if we you want kinda cheap but decent quality tv and taking the risk on unknown tv brand on their reliability just like me then go for it better then samsung or sony definitely no i always buy and recommend sams"&amp;"ung sony or lg for tv but i had a hard budget this time and chose vu because my friends have been using it for at least years without much issues while the delivery and installation were excellent and tv on the whole is a decent package which gives good c"&amp;"larity than the rival chinese tvs and sound smart features are poor here you can connect bluetooth headphones but no option to disconnect them i had to pair and unpair everytime there is no voice command button on remote even while using the screen button"&amp;" for voice input nothing gets recognised my k fire stick voice recognition was tooo good i purchased vu gloled inches tv after suggestion from my techie friends and online study technician from amazon came to my home for installation in drunken mode but i"&amp;" compromised with him due to busy schedule of work he installed tv with his small screws instead of vu standard wall screws he did whatever he want proper installation was not performed i just calm down then later i gave a complaint to amazon and vu custo"&amp;"mer services amazon was not properly responded till now but from vu side i got a huge response of problem solving min to customercare executives spoke with me finally vu s vice president mr prashanth phoned me and apologized me for inconvenience happened "&amp;"to me he told drunken technician is not from vu i feel good for vu s top level executives have interaction with me from bottom to top level vus team in touch with me for a month to resolve my issue due to i stayed away from home before few days back techn"&amp;"ician came to my home again from vu he reinstalled my tv in perfect position with dedication i never expect this much customer friendly behaviour from vu thank you very much vu kudos to vu team")</f>
        <v>screen quality is good it s been a month i bought it still working fine two main negatives are • it doesn t have default option to directly start on tata sky tv we have to select hdmi option from input menu to select tata sky which one is plugged in • dosent allow us to command choose volume up or down from set top box remote mine tata sky we have use tv remove to change the volume setting other than that great tv mine ps works fine with it great graphics conclusion if someone ask s me to if they can buy it or notmine answer will be nor yes nor no if we you want kinda cheap but decent quality tv and taking the risk on unknown tv brand on their reliability just like me then go for it better then samsung or sony definitely no i always buy and recommend samsung sony or lg for tv but i had a hard budget this time and chose vu because my friends have been using it for at least years without much issues while the delivery and installation were excellent and tv on the whole is a decent package which gives good clarity than the rival chinese tvs and sound smart features are poor here you can connect bluetooth headphones but no option to disconnect them i had to pair and unpair everytime there is no voice command button on remote even while using the screen button for voice input nothing gets recognised my k fire stick voice recognition was tooo good i purchased vu gloled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 i just calm down then later i gave a complaint to amazon and vu customer services amazon was not properly responded till now but from vu side i got a huge response of problem solving min to customercare executives spoke with me finally vu s vice president mr prashanth phoned me and apologized me for inconvenience happened to me he told drunken technician is not from vu i feel good for vu 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v>
      </c>
      <c r="E110" s="1" t="s">
        <v>1099</v>
      </c>
      <c r="F110" s="9" t="s">
        <v>194</v>
      </c>
      <c r="G110" s="9">
        <f>IFERROR(__xludf.DUMMYFUNCTION("""COMPUTED_VALUE"""),1.0)</f>
        <v>1</v>
      </c>
      <c r="H110" s="9">
        <f>IFERROR(__xludf.DUMMYFUNCTION("""COMPUTED_VALUE"""),1.0)</f>
        <v>1</v>
      </c>
      <c r="I110" s="9">
        <f>IFERROR(__xludf.DUMMYFUNCTION("""COMPUTED_VALUE"""),1.0)</f>
        <v>1</v>
      </c>
      <c r="J110" s="9">
        <f>IFERROR(__xludf.DUMMYFUNCTION("""COMPUTED_VALUE"""),0.0)</f>
        <v>0</v>
      </c>
    </row>
    <row r="111">
      <c r="A111" s="1">
        <v>3.9</v>
      </c>
      <c r="B111" s="5" t="s">
        <v>83</v>
      </c>
      <c r="C111" s="5" t="s">
        <v>1114</v>
      </c>
      <c r="D111" s="9" t="str">
        <f>IFERROR(__xludf.DUMMYFUNCTION("""COMPUTED_VALUE"""),"it s a good product like very good item strong and useful usb cablevalue for moneythanks to amazon and producer product and useful product sturdy but does not support w charging")</f>
        <v>it s a good product like very good item strong and useful usb cablevalue for moneythanks to amazon and producer product and useful product sturdy but does not support w charging</v>
      </c>
      <c r="E111" s="1" t="s">
        <v>1111</v>
      </c>
      <c r="F111" s="9" t="s">
        <v>18</v>
      </c>
      <c r="G111" s="9">
        <f>IFERROR(__xludf.DUMMYFUNCTION("""COMPUTED_VALUE"""),0.0)</f>
        <v>0</v>
      </c>
      <c r="H111" s="9">
        <f>IFERROR(__xludf.DUMMYFUNCTION("""COMPUTED_VALUE"""),0.0)</f>
        <v>0</v>
      </c>
      <c r="I111" s="9">
        <f>IFERROR(__xludf.DUMMYFUNCTION("""COMPUTED_VALUE"""),0.0)</f>
        <v>0</v>
      </c>
      <c r="J111" s="9">
        <f>IFERROR(__xludf.DUMMYFUNCTION("""COMPUTED_VALUE"""),0.0)</f>
        <v>0</v>
      </c>
    </row>
    <row r="112">
      <c r="A112" s="1">
        <v>4.1</v>
      </c>
      <c r="B112" s="5" t="s">
        <v>1125</v>
      </c>
      <c r="C112" s="5" t="s">
        <v>1126</v>
      </c>
      <c r="D112" s="9" t="str">
        <f>IFERROR(__xludf.DUMMYFUNCTION("""COMPUTED_VALUE"""),"middle class family ke liye kafi achha he ameer log kripya doori banaye rakhen or galat review dene se bachen 😹😹😹 sound quality is good 😊😊 tv is good overallbut croma is not present at some citiesand there the service is worstorelse it good and value"&amp;" for money sound quality could be better before buying any product from amazon you should definitely buy products on emi as you will definitely be cheated by them under the cute name of free emi amazon is outright cheating by using the word free in their "&amp;"manuals to attract customers the tv i bought is great picture quality good but sound can be more clear nice picture quality sometimes lines comes on screen can t knew yet what s the problem otherwise all is well budget free happy for product")</f>
        <v>middle class family ke liye kafi achha he ameer log kripya doori banaye rakhen or galat review dene se bachen 😹😹😹 sound quality is good 😊😊 tv is good overallbut croma is not present at some citiesand there the service is worstorelse it good and value for money sound quality could be better 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 nice picture quality sometimes lines comes on screen can t knew yet what s the problem otherwise all is well budget free happy for product</v>
      </c>
      <c r="E112" s="1" t="s">
        <v>1117</v>
      </c>
      <c r="F112" s="9" t="s">
        <v>576</v>
      </c>
      <c r="G112" s="9">
        <f>IFERROR(__xludf.DUMMYFUNCTION("""COMPUTED_VALUE"""),0.0)</f>
        <v>0</v>
      </c>
      <c r="H112" s="9">
        <f>IFERROR(__xludf.DUMMYFUNCTION("""COMPUTED_VALUE"""),0.0)</f>
        <v>0</v>
      </c>
      <c r="I112" s="9">
        <f>IFERROR(__xludf.DUMMYFUNCTION("""COMPUTED_VALUE"""),0.0)</f>
        <v>0</v>
      </c>
      <c r="J112" s="9">
        <f>IFERROR(__xludf.DUMMYFUNCTION("""COMPUTED_VALUE"""),0.0)</f>
        <v>0</v>
      </c>
    </row>
    <row r="113">
      <c r="A113" s="1">
        <v>4.3</v>
      </c>
      <c r="B113" s="5" t="s">
        <v>339</v>
      </c>
      <c r="C113" s="5" t="s">
        <v>340</v>
      </c>
      <c r="D113" s="9" t="str">
        <f>IFERROR(__xludf.DUMMYFUNCTION("""COMPUTED_VALUE"""),"one amazing cable for bucks ok with charging looks very sturdy and durable fast charging upto watts m in length and really durable bought it like the th time passed down my older cables to family members all still in working state i bought it in and it al"&amp;"most last three years post heavy usage gonna buy it again very good quality good quality usb c charging cable that enables fast charging for samsung m as well as m g w seeking phones metre cable length helpful in keeping phone on desk while charging adapt"&amp;"or plugged into electric outlet best value similar m cable costs x or x in retail market this is best price great product wanted this as my portable battery has usb slot and ipad and kindle reader have usb c ports fits my requirement perfectly charges ver"&amp;"y fast good very good overall")</f>
        <v>one amazing cable for bucks ok with charging looks very sturdy and durable fast charging upto watts m in length and really durable bought it like the th time passed down my older cables to family members all still in working state i bought it in and it almost last three years post heavy usage gonna buy it again very good quality good quality usb c charging cable that enables fast charging for samsung m as well as m g w seeking phones metre cable length helpful in keeping phone on desk while charging adaptor plugged into electric outlet best value similar m cable costs x or x in retail market this is best price great product wanted this as my portable battery has usb slot and ipad and kindle reader have usb c ports fits my requirement perfectly charges very fast good very good overall</v>
      </c>
      <c r="E113" s="1" t="s">
        <v>1129</v>
      </c>
      <c r="F113" s="9" t="s">
        <v>18</v>
      </c>
      <c r="G113" s="9">
        <f>IFERROR(__xludf.DUMMYFUNCTION("""COMPUTED_VALUE"""),0.0)</f>
        <v>0</v>
      </c>
      <c r="H113" s="9">
        <f>IFERROR(__xludf.DUMMYFUNCTION("""COMPUTED_VALUE"""),0.0)</f>
        <v>0</v>
      </c>
      <c r="I113" s="9">
        <f>IFERROR(__xludf.DUMMYFUNCTION("""COMPUTED_VALUE"""),0.0)</f>
        <v>0</v>
      </c>
      <c r="J113" s="9">
        <f>IFERROR(__xludf.DUMMYFUNCTION("""COMPUTED_VALUE"""),0.0)</f>
        <v>0</v>
      </c>
    </row>
    <row r="114">
      <c r="A114" s="1">
        <v>4.3</v>
      </c>
      <c r="B114" s="5" t="s">
        <v>1143</v>
      </c>
      <c r="C114" s="5" t="s">
        <v>1144</v>
      </c>
      <c r="D114" s="9" t="str">
        <f>IFERROR(__xludf.DUMMYFUNCTION("""COMPUTED_VALUE"""),"delivered in time package was in good condition thanks amazon was installed within a day writing this review after using the tv for more than a week picture quality is good sound could be better dosnt mean its bad connectivity is good no issues with softw"&amp;"are or hardware till now overall a good product in this budget once again thanks amazon and lg this is good smart tv i wanted to get display for my ps i was contemplating between a monitor and tv since there is no need to get display with high resolution "&amp;"i opted for this tv i have been using this tv for months now below are my observations when using this tv as a secondary tv or gaming tv pros this tv comes with the software from the bigger oled tv of lg meaning to some extent better upscaling since i am "&amp;"using primarily as a gaming tv i love the game mode you can truly see the difference when you play with and without game mode pic and responses are shaper and faster with game mode active you can connect bluetooth headset to tv great when watching movies "&amp;"as a secondary option lg service is the best the come probably the next day install the tv wall mount for free really quick and clean cons no headphone jack on the tv you can connect a bluetooth headphones to the tv however for gamers the game mode is dis"&amp;"abled when tv sound output is through headphones however there is a work around for this it is a good product from lg in range of k pros bluetooth support for my wireless earphone audio output is enough for room size of × wall mount installation is free o"&amp;"f cost from lg smart remote in this range is really appreciable from lg doubt samsung provide smart remote this in this range picture quality is decent i love lg product and happy to buy this product with k it s very good smart tv with amazing features co"&amp;"nsist of good processor smart remote good lcd screen and sound quality is also good recommended to purchase")</f>
        <v>delivered in time package was in good condition thanks amazon was installed within a day writing this review after using the tv for more than a week picture quality is good sound could be better dosnt mean its bad connectivity is good no issues with software or hardware till now overall a good product in this budget once again thanks amazon and lg this is good smart tv i wanted to get display for my ps i was contemplating between a monitor and tv since there is no need to get display with high resolution i opted for this tv i have been using this tv for months now below are my observations when using this tv as a secondary tv or gaming tv pros this tv comes with the software from the bigger oled tv of lg meaning to some extent better upscaling since i am using primarily as a gaming tv i love the game mode you can truly see the difference when you play with and without game mode pic and responses are shaper and faster with game mode active you can connect bluetooth headset to tv great when watching movies as a secondary option lg service is the best the come probably the next day install the tv wall mount for free really quick and clean cons no headphone jack on the tv you can connect a bluetooth headphones to the tv however for gamers the game mode is disabled when tv sound output is through headphones however there is a work around for this it is a good product from lg in range of k pros bluetooth support for my wireless earphone audio output is enough for room size of × wall mount installation is free of cost from lg smart remote in this range is really appreciable from lg doubt samsung provide smart remote this in this range picture quality is decent i love lg product and happy to buy this product with k it s very good smart tv with amazing features consist of good processor smart remote good lcd screen and sound quality is also good recommended to purchase</v>
      </c>
      <c r="E114" s="1" t="s">
        <v>1135</v>
      </c>
      <c r="F114" s="9" t="s">
        <v>194</v>
      </c>
      <c r="G114" s="9">
        <f>IFERROR(__xludf.DUMMYFUNCTION("""COMPUTED_VALUE"""),0.0)</f>
        <v>0</v>
      </c>
      <c r="H114" s="9">
        <f>IFERROR(__xludf.DUMMYFUNCTION("""COMPUTED_VALUE"""),0.0)</f>
        <v>0</v>
      </c>
      <c r="I114" s="9">
        <f>IFERROR(__xludf.DUMMYFUNCTION("""COMPUTED_VALUE"""),1.0)</f>
        <v>1</v>
      </c>
      <c r="J114" s="9">
        <f>IFERROR(__xludf.DUMMYFUNCTION("""COMPUTED_VALUE"""),0.0)</f>
        <v>0</v>
      </c>
    </row>
    <row r="115">
      <c r="A115" s="1">
        <v>4.1</v>
      </c>
      <c r="B115" s="5" t="s">
        <v>793</v>
      </c>
      <c r="C115" s="5" t="s">
        <v>794</v>
      </c>
      <c r="D115" s="9" t="str">
        <f>IFERROR(__xludf.DUMMYFUNCTION("""COMPUTED_VALUE"""),"yeap this cable support w fast charging tested on my w brick of realme pro cable and pins quality looks good since i couldnt find original cable for w charger of realme i was searching for long time for a good one charging speed depends on number of facto"&amp;"rs and only in best condition it will go above watts and the brand only claims that watts fast charge if only you use the brand s inbox charger for me personally i tested out at multiple occassion using it for a month or two i never got speed above watt a"&amp;"nd i tested it with the cable that i received from the box and it also gave me the same speed so buy carefully if you re conditions are good and you get speed more tha watss then only you should buy it or you should go with a a cables as they are cheaper "&amp;"and more durable braided cables the cable supports fast charging i m using a oneplus w charger as advertised if it could have been round and braided instead of flat ribbon cable that would make it more durable in my experience braided cables are easy to w"&amp;"rap and store when not in use and they dont get frayed easily my cable stopped fast charging after two months of usage but warranty support was excellent i submitted the cable at a nearby centre and a new cable was shipped within days i ve been using boat"&amp;" cables for about years now a cable from a moto g phone is still with me and in use and will stick to them got the original one but there are fake cables being sold so beware it warp charges as it supports a power supply the cable is long and sturdy compa"&amp;"red to the typical oneplus cable in the box the price of original oneplus cable is mrp but this i got for and is not unlike other third party wires definitely worth it 👍🏻 best in price segment and durable material tangle free alsi amazon send me a used "&amp;"product but the cable is super and support fast charging and the quality is also good but they sent me a used product by others if not it s super product and year s of warranty on it just buy it very good quality fast charging cable getting good quick cha"&amp;"rging through laptop also flat cable design makes it more durable i have a oneplus t with watts charge my original wire had been destroyed few years ago and was searching for a cable with v a for fast charging i had buyed many wires but the phone was not "&amp;"charging as fast as he original one this wire has a good build quality and can do watts a")</f>
        <v>yeap this cable support w fast charging tested on my w brick of realme pro cable and pins quality looks good since i couldnt find original cable for w charger of realme i was searching for long time for a good one charging speed depends on number of factors and only in best condition it will go above watts and the brand only claims that watts fast charge if only you use the brand s inbox charger for me personally i tested out at multiple occassion using it for a month or two i never got speed above watt and i tested it with the cable that i received from the box and it also gave me the same speed so buy carefully if you re conditions are good and you get speed more tha watss then only you should buy it or you should go with a a cables as they are cheaper and more durable braided cables the cable supports fast charging i m using a oneplus 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days i ve been using boat cables for about years now a cable from a moto g phone is still with me and in use and will stick to them got the original one but there are fake cables being sold so beware it warp charges as it supports a power supply the cable is long and sturdy compared to the typical oneplus cable in the box the price of original oneplus cable is mrp but this i got for and is not unlike other third party wires definitely worth it 👍🏻 best in price segment and durable material tangle free alsi amazon send me a used product but the cable is super and support fast charging and the quality is also good but they sent me a used product by others if not it s super product and year s of warranty on it just buy it very good quality fast charging cable getting good quick charging through laptop also flat cable design makes it more durable i have a oneplus t with watts charge my original wire had been destroyed few years ago and was searching for a cable with v a for fast charging i had buyed many wires but the phone was not charging as fast as he original one this wire has a good build quality and can do watts a</v>
      </c>
      <c r="E115" s="1" t="s">
        <v>1147</v>
      </c>
      <c r="F115" s="9" t="s">
        <v>18</v>
      </c>
      <c r="G115" s="9">
        <f>IFERROR(__xludf.DUMMYFUNCTION("""COMPUTED_VALUE"""),1.0)</f>
        <v>1</v>
      </c>
      <c r="H115" s="9">
        <f>IFERROR(__xludf.DUMMYFUNCTION("""COMPUTED_VALUE"""),0.0)</f>
        <v>0</v>
      </c>
      <c r="I115" s="9">
        <f>IFERROR(__xludf.DUMMYFUNCTION("""COMPUTED_VALUE"""),1.0)</f>
        <v>1</v>
      </c>
      <c r="J115" s="9">
        <f>IFERROR(__xludf.DUMMYFUNCTION("""COMPUTED_VALUE"""),0.0)</f>
        <v>0</v>
      </c>
    </row>
    <row r="116">
      <c r="A116" s="1">
        <v>4.5</v>
      </c>
      <c r="B116" s="5" t="s">
        <v>1158</v>
      </c>
      <c r="C116" s="5" t="s">
        <v>1159</v>
      </c>
      <c r="D116" s="9" t="str">
        <f>IFERROR(__xludf.DUMMYFUNCTION("""COMPUTED_VALUE"""),"good product good nice product fits exactly good product fantastic remote cover to buy it fits the lg model s uq as well a very good product done the job but value high product isn t bad but the rate is very expensive nice")</f>
        <v>good product good nice product fits exactly good product fantastic remote cover to buy it fits the lg model s uq as well a very good product done the job but value high product isn t bad but the rate is very expensive nice</v>
      </c>
      <c r="E116" s="1" t="s">
        <v>1152</v>
      </c>
      <c r="F116" s="9" t="s">
        <v>525</v>
      </c>
      <c r="G116" s="9">
        <f>IFERROR(__xludf.DUMMYFUNCTION("""COMPUTED_VALUE"""),0.0)</f>
        <v>0</v>
      </c>
      <c r="H116" s="9">
        <f>IFERROR(__xludf.DUMMYFUNCTION("""COMPUTED_VALUE"""),0.0)</f>
        <v>0</v>
      </c>
      <c r="I116" s="9">
        <f>IFERROR(__xludf.DUMMYFUNCTION("""COMPUTED_VALUE"""),0.0)</f>
        <v>0</v>
      </c>
      <c r="J116" s="9">
        <f>IFERROR(__xludf.DUMMYFUNCTION("""COMPUTED_VALUE"""),0.0)</f>
        <v>0</v>
      </c>
    </row>
    <row r="117">
      <c r="A117" s="1">
        <v>4.1</v>
      </c>
      <c r="B117" s="5" t="s">
        <v>1169</v>
      </c>
      <c r="C117" s="5" t="s">
        <v>1170</v>
      </c>
      <c r="D117" s="9" t="str">
        <f>IFERROR(__xludf.DUMMYFUNCTION("""COMPUTED_VALUE"""),"it s awesome product fast mobile charging cable i like it good product just wish it was available in black white gets dirty easily for a month i had no issues with this then it started becoming more and more useless don t buy it it looks alright but it is"&amp;" as bad as a local cable my phone charges slowly have to disconnect and connect the cables from the ports and reassemble them and still it would reduce the battery i haven t used a worse cable very disappointing and money waste also the packaging was open"&amp;" and not sealed when i recieved it the seller is a fraud little more grip should be given while plugin out on type c pin side so it can smoothly remove instead of sudden out with little jerk first of all it has l shaped port for easy to use while on charg"&amp;"e as i am using it for my car for android auto over all its excellent w fast charging adapter its a slow charging cable vooc not support though they call it as fast charging cable it actually is not a fast charging cable i tried it with my samsung fast ch"&amp;"arging adapter its a slow charging cable but the look sturdiness etc are impressive planning to return the product")</f>
        <v>it s awesome product fast mobile charging cable i like it good product just wish it was available in black white gets dirty easily for a month i had no issues with this then it started becoming more and more useless don t buy it it looks alright but it is as bad as a local cable my phone charges slowly have to disconnect and connect the cables from the ports and reassemble them and still it would reduce the battery i haven t used a worse cable very disappointing and money waste also the packaging was open and not sealed when i recieved it the seller is a fraud little more grip should be given while plugin out on type c pin side so it can smoothly remove instead of sudden out with little jerk first of all it has l shaped port for easy to use while on charge as i am using it for my car for android auto over all its excellent w fast charging adapter its a slow charging cable vooc not support though they call it as fast charging cable it actually is not a fast charging cable i tried it with my samsung fast charging adapter its a slow charging cable but the look sturdiness etc are impressive planning to return the product</v>
      </c>
      <c r="E117" s="1" t="s">
        <v>1162</v>
      </c>
      <c r="F117" s="9" t="s">
        <v>18</v>
      </c>
      <c r="G117" s="9">
        <f>IFERROR(__xludf.DUMMYFUNCTION("""COMPUTED_VALUE"""),0.0)</f>
        <v>0</v>
      </c>
      <c r="H117" s="9">
        <f>IFERROR(__xludf.DUMMYFUNCTION("""COMPUTED_VALUE"""),0.0)</f>
        <v>0</v>
      </c>
      <c r="I117" s="9">
        <f>IFERROR(__xludf.DUMMYFUNCTION("""COMPUTED_VALUE"""),1.0)</f>
        <v>1</v>
      </c>
      <c r="J117" s="9">
        <f>IFERROR(__xludf.DUMMYFUNCTION("""COMPUTED_VALUE"""),1.0)</f>
        <v>1</v>
      </c>
    </row>
    <row r="118">
      <c r="A118" s="1">
        <v>3.6</v>
      </c>
      <c r="B118" s="5" t="s">
        <v>1179</v>
      </c>
      <c r="C118" s="5" t="s">
        <v>1180</v>
      </c>
      <c r="D118" s="9" t="str">
        <f>IFERROR(__xludf.DUMMYFUNCTION("""COMPUTED_VALUE"""),"sometimes the remote gets disconnected with the device automatically press home button for sec it is working smoothly like the original not value for money not working not even three months value for money submitting after almost days of use volume button"&amp;" doesn t work from day rear battery cover is lose and can fall off anytime other functions on the remote like alexa voice commands menu home button scrolls work fine works fine wrong instructions a bit too expensive does the job i liked it a alot nyc remo"&amp;"te just like original")</f>
        <v>sometimes the remote gets disconnected with the device automatically press home button for sec it is working smoothly like the original not value for money not working not even three months value for money submitting after almost days of use volume button doesn t work from day rear battery cover is lose and can fall off anytime other functions on the remote like alexa voice commands menu home button scrolls work fine works fine wrong instructions a bit too expensive does the job i liked it a alot nyc remote just like original</v>
      </c>
      <c r="E118" s="1" t="s">
        <v>1173</v>
      </c>
      <c r="F118" s="9" t="s">
        <v>525</v>
      </c>
      <c r="G118" s="9">
        <f>IFERROR(__xludf.DUMMYFUNCTION("""COMPUTED_VALUE"""),1.0)</f>
        <v>1</v>
      </c>
      <c r="H118" s="9">
        <f>IFERROR(__xludf.DUMMYFUNCTION("""COMPUTED_VALUE"""),0.0)</f>
        <v>0</v>
      </c>
      <c r="I118" s="9">
        <f>IFERROR(__xludf.DUMMYFUNCTION("""COMPUTED_VALUE"""),0.0)</f>
        <v>0</v>
      </c>
      <c r="J118" s="9">
        <f>IFERROR(__xludf.DUMMYFUNCTION("""COMPUTED_VALUE"""),0.0)</f>
        <v>0</v>
      </c>
    </row>
    <row r="119">
      <c r="A119" s="1">
        <v>3.5</v>
      </c>
      <c r="B119" s="5" t="s">
        <v>1190</v>
      </c>
      <c r="C119" s="5" t="s">
        <v>1191</v>
      </c>
      <c r="D119" s="9" t="str">
        <f>IFERROR(__xludf.DUMMYFUNCTION("""COMPUTED_VALUE"""),"slow charging charging speed is not fast not happy with this product bcoz this is a highly priced as compared to its quality and the wire is not actually retracted easily need to push in byhand scrumbles within the case not recommended it doesn t support "&amp;"apple car play connectivity good quality but 👎when winding down the cable most of the times gets entangled usefull charges but doesn t support apple car play built in quality of plastic roll could have been better useful types in one time charging the de"&amp;"vice gets tangled easily if you don t reel it in and out with both ends tangential to the housing reel otherwise it is a compact and useful device to have in your car")</f>
        <v>slow charging charging speed is not fast not happy with this product bcoz this is a highly priced as compared to its quality and the wire is not actually retracted easily need to push in byhand scrumbles within the case not recommended it doesn t support apple car play connectivity good quality but 👎when winding down the cable most of the times gets entangled usefull charges but doesn t support apple car play built in quality of plastic roll could have been better useful types in one time charging the device gets tangled easily if you don t reel it in and out with both ends tangential to the housing reel otherwise it is a compact and useful device to have in your car</v>
      </c>
      <c r="E119" s="1" t="s">
        <v>1183</v>
      </c>
      <c r="F119" s="9" t="s">
        <v>18</v>
      </c>
      <c r="G119" s="9">
        <f>IFERROR(__xludf.DUMMYFUNCTION("""COMPUTED_VALUE"""),0.0)</f>
        <v>0</v>
      </c>
      <c r="H119" s="9">
        <f>IFERROR(__xludf.DUMMYFUNCTION("""COMPUTED_VALUE"""),0.0)</f>
        <v>0</v>
      </c>
      <c r="I119" s="9">
        <f>IFERROR(__xludf.DUMMYFUNCTION("""COMPUTED_VALUE"""),0.0)</f>
        <v>0</v>
      </c>
      <c r="J119" s="9">
        <f>IFERROR(__xludf.DUMMYFUNCTION("""COMPUTED_VALUE"""),0.0)</f>
        <v>0</v>
      </c>
    </row>
    <row r="120">
      <c r="A120" s="1">
        <v>4.0</v>
      </c>
      <c r="B120" s="5" t="s">
        <v>673</v>
      </c>
      <c r="C120" s="5" t="s">
        <v>674</v>
      </c>
      <c r="D120" s="9" t="str">
        <f>IFERROR(__xludf.DUMMYFUNCTION("""COMPUTED_VALUE"""),"i am writing this review after months the first cable had a cut and had to be replaced the second cable is working fine no issues using it to charge me ps controller works fine at a good price planning to pick up another one as a spare product ok i bought"&amp;" this cable to charge my w bluetooth speaker and its working as expected it s lengthy and usable for car dashcam quality is average and micro type b end does sit very tight otherwise it s all good but keep checking price of amazon basics cable of this typ"&amp;"e price drops many times that s better quality this is one of the good product in this price range quality is okay using it for my laptop cooling pad overall build looks sturdy but longevity cannot confirm also you cannot connect pcs using a male to male "&amp;"usb that is not how it works stop writing negative reviews after using this cable for something that it was not intended for can confirm that it is m as most other products and not m as the seller claims both in title and on stickers on the product no rev"&amp;"iew mentions this but i needed a m length for perfect use so disappointed as i have to rotate the cooling pad and use it cable falls short by around cm it works well the cable is soft and flexible in all probability it will last long also but pover qualit"&amp;"y")</f>
        <v>i am writing this review after months the first cable had a cut and had to be replaced the second cable is working fine no issues using it to charge me ps controller works fine at a good price planning to pick up another one as a spare product ok i bought this cable to charge my w bluetooth speaker and its working as expected it s lengthy and usable for car dashcam quality is average and micro type b end does sit very tight otherwise it s all good but keep checking price of amazon basics cable of this type price drops many times that s better quality this is one of the good product in this price range quality is okay using it for my laptop cooling pad overall build looks sturdy but longevity cannot confirm also you cannot connect pcs using a male to male usb that is not how it works stop writing negative reviews after using this cable for something that it was not intended for can confirm that it is m as most other products and not m as the seller claims both in title and on stickers on the product no review mentions this but i needed a m length for perfect use so disappointed as i have to rotate the cooling pad and use it cable falls short by around cm it works well the cable is soft and flexible in all probability it will last long also but pover quality</v>
      </c>
      <c r="E120" s="1" t="s">
        <v>1194</v>
      </c>
      <c r="F120" s="9" t="s">
        <v>18</v>
      </c>
      <c r="G120" s="9">
        <f>IFERROR(__xludf.DUMMYFUNCTION("""COMPUTED_VALUE"""),0.0)</f>
        <v>0</v>
      </c>
      <c r="H120" s="9">
        <f>IFERROR(__xludf.DUMMYFUNCTION("""COMPUTED_VALUE"""),0.0)</f>
        <v>0</v>
      </c>
      <c r="I120" s="9">
        <f>IFERROR(__xludf.DUMMYFUNCTION("""COMPUTED_VALUE"""),0.0)</f>
        <v>0</v>
      </c>
      <c r="J120" s="9">
        <f>IFERROR(__xludf.DUMMYFUNCTION("""COMPUTED_VALUE"""),1.0)</f>
        <v>1</v>
      </c>
    </row>
    <row r="121">
      <c r="A121" s="1">
        <v>3.8</v>
      </c>
      <c r="B121" s="5" t="s">
        <v>1206</v>
      </c>
      <c r="C121" s="5" t="s">
        <v>1207</v>
      </c>
      <c r="D121" s="9" t="str">
        <f>IFERROR(__xludf.DUMMYFUNCTION("""COMPUTED_VALUE"""),"i like the made of the product but it doesn t support fast charging and it dont connect to android auto in car great connectors are compatible charging power delivery depends on the adapter used build quality is good suitable lenght leads working user fri"&amp;"endly for car drives doesn t charge proper tried all possible ways it is so slow and can support only one device at a time quality toughness and power supply are giving you the best 👌 👍 product is superb cable is durable and thick nylon string is used p"&amp;"ins are most useful my mah mobile battery can charge in hrs fully other devices can charge early while charging no device s are hitting")</f>
        <v>i like the made of the product but it doesn t support fast charging and it dont connect to android auto in car great connectors are compatible charging power delivery depends on the adapter used build quality is good suitable lenght leads working user friendly for car drives doesn t charge proper tried all possible ways it is so slow and can support only one device at a time quality toughness and power supply are giving you the best 👌 👍 product is superb cable is durable and thick nylon string is used pins are most useful my mah mobile battery can charge in hrs fully other devices can charge early while charging no device s are hitting</v>
      </c>
      <c r="E121" s="1" t="s">
        <v>1199</v>
      </c>
      <c r="F121" s="9" t="s">
        <v>18</v>
      </c>
      <c r="G121" s="9">
        <f>IFERROR(__xludf.DUMMYFUNCTION("""COMPUTED_VALUE"""),0.0)</f>
        <v>0</v>
      </c>
      <c r="H121" s="9">
        <f>IFERROR(__xludf.DUMMYFUNCTION("""COMPUTED_VALUE"""),1.0)</f>
        <v>1</v>
      </c>
      <c r="I121" s="9">
        <f>IFERROR(__xludf.DUMMYFUNCTION("""COMPUTED_VALUE"""),0.0)</f>
        <v>0</v>
      </c>
      <c r="J121" s="9">
        <f>IFERROR(__xludf.DUMMYFUNCTION("""COMPUTED_VALUE"""),0.0)</f>
        <v>0</v>
      </c>
    </row>
    <row r="122">
      <c r="A122" s="1">
        <v>4.4</v>
      </c>
      <c r="B122" s="5" t="s">
        <v>1216</v>
      </c>
      <c r="C122" s="5" t="s">
        <v>1217</v>
      </c>
      <c r="D122" s="9" t="str">
        <f>IFERROR(__xludf.DUMMYFUNCTION("""COMPUTED_VALUE"""),"good cable got original product and it is durable and light weight quality is top notch and also tough as hell very much durable and charges the devices just like the original brand cable never have to worry about wear and tear of cables fast charging bui"&amp;"lt quality super using to charge i phone x with samsung watt charger it works fine charges the phone in minutes lets see how long it lasts till now no issues original product from belkin works absolutely fine much better quality than apple with fast charg"&amp;"ing support")</f>
        <v>good cable got original product and it is durable and light weight quality is top notch and also tough as hell very much durable and charges the devices just like the original brand cable never have to worry about wear and tear of cables fast charging built quality super using to charge i phone x with samsung watt charger it works fine charges the phone in minutes lets see how long it lasts till now no issues original product from belkin works absolutely fine much better quality than apple with fast charging support</v>
      </c>
      <c r="E122" s="1" t="s">
        <v>1210</v>
      </c>
      <c r="F122" s="9" t="s">
        <v>18</v>
      </c>
      <c r="G122" s="9">
        <f>IFERROR(__xludf.DUMMYFUNCTION("""COMPUTED_VALUE"""),0.0)</f>
        <v>0</v>
      </c>
      <c r="H122" s="9">
        <f>IFERROR(__xludf.DUMMYFUNCTION("""COMPUTED_VALUE"""),0.0)</f>
        <v>0</v>
      </c>
      <c r="I122" s="9">
        <f>IFERROR(__xludf.DUMMYFUNCTION("""COMPUTED_VALUE"""),0.0)</f>
        <v>0</v>
      </c>
      <c r="J122" s="9">
        <f>IFERROR(__xludf.DUMMYFUNCTION("""COMPUTED_VALUE"""),0.0)</f>
        <v>0</v>
      </c>
    </row>
    <row r="123">
      <c r="A123" s="1">
        <v>3.7</v>
      </c>
      <c r="B123" s="5" t="s">
        <v>1226</v>
      </c>
      <c r="C123" s="5" t="s">
        <v>1227</v>
      </c>
      <c r="D123" s="9" t="str">
        <f>IFERROR(__xludf.DUMMYFUNCTION("""COMPUTED_VALUE"""),"some buttons not working in first week of purchase quality not upto the mark as expected good product with great compatability with firestick liked the utility build and finish it s not working moreover not being able to initiate return refund after so ma"&amp;"ny tries एक दम मस्त चलरहा है")</f>
        <v>some buttons not working in first week of purchase quality not upto the mark as expected good product with great compatability with firestick liked the utility build and finish it s not working moreover not being able to initiate return refund after so many tries एक दम मस्त चलरहा है</v>
      </c>
      <c r="E123" s="1" t="s">
        <v>1220</v>
      </c>
      <c r="F123" s="9" t="s">
        <v>525</v>
      </c>
      <c r="G123" s="9">
        <f>IFERROR(__xludf.DUMMYFUNCTION("""COMPUTED_VALUE"""),1.0)</f>
        <v>1</v>
      </c>
      <c r="H123" s="9">
        <f>IFERROR(__xludf.DUMMYFUNCTION("""COMPUTED_VALUE"""),0.0)</f>
        <v>0</v>
      </c>
      <c r="I123" s="9">
        <f>IFERROR(__xludf.DUMMYFUNCTION("""COMPUTED_VALUE"""),0.0)</f>
        <v>0</v>
      </c>
      <c r="J123" s="9">
        <f>IFERROR(__xludf.DUMMYFUNCTION("""COMPUTED_VALUE"""),0.0)</f>
        <v>0</v>
      </c>
    </row>
    <row r="124">
      <c r="A124" s="1">
        <v>4.3</v>
      </c>
      <c r="B124" s="5" t="s">
        <v>1237</v>
      </c>
      <c r="C124" s="5" t="s">
        <v>1238</v>
      </c>
      <c r="D124" s="9" t="str">
        <f>IFERROR(__xludf.DUMMYFUNCTION("""COMPUTED_VALUE"""),"tv is good as such there are multiple issues for it you get what you paid for so not going to brag about it picture looks crisp sound is awful light weight flimsy legs and body tv looks frame less unless you turn it on this tv doesn t support pre video ou"&amp;"t of the box reaching out to customer care will easily resolve the issue there are noticeable lag while casting screen share overall the product is good for small office shop or casual streaming for bedroom or kitchen star good product value for money goo"&amp;"d the product is good in this price you can get the best product processor very slow plg improve smart work is slow but picture sound ok 👍🏻")</f>
        <v>tv is good as such there are multiple issues for it you get what you paid for so not going to brag about it picture looks crisp sound is awful light weight flimsy legs and body tv looks frame less unless you turn it on this tv doesn t support pre video out of the box reaching out to customer care will easily resolve the issue there are noticeable lag while casting screen share overall the product is good for small office shop or casual streaming for bedroom or kitchen star good product value for money good the product is good in this price you can get the best product processor very slow plg improve smart work is slow but picture sound ok 👍🏻</v>
      </c>
      <c r="E124" s="1" t="s">
        <v>1230</v>
      </c>
      <c r="F124" s="9" t="s">
        <v>194</v>
      </c>
      <c r="G124" s="9">
        <f>IFERROR(__xludf.DUMMYFUNCTION("""COMPUTED_VALUE"""),0.0)</f>
        <v>0</v>
      </c>
      <c r="H124" s="9">
        <f>IFERROR(__xludf.DUMMYFUNCTION("""COMPUTED_VALUE"""),0.0)</f>
        <v>0</v>
      </c>
      <c r="I124" s="9">
        <f>IFERROR(__xludf.DUMMYFUNCTION("""COMPUTED_VALUE"""),1.0)</f>
        <v>1</v>
      </c>
      <c r="J124" s="9">
        <f>IFERROR(__xludf.DUMMYFUNCTION("""COMPUTED_VALUE"""),0.0)</f>
        <v>0</v>
      </c>
    </row>
    <row r="125">
      <c r="A125" s="1">
        <v>4.1</v>
      </c>
      <c r="B125" s="5" t="s">
        <v>1249</v>
      </c>
      <c r="C125" s="5" t="s">
        <v>1250</v>
      </c>
      <c r="D125" s="9" t="str">
        <f>IFERROR(__xludf.DUMMYFUNCTION("""COMPUTED_VALUE"""),"hi all firstly i was very skeptical to purchase tv through online secondary iam a big fan of sony and lg brands thirdly as i have year old kid at home i was so scared to spend money beyond k ofcourse at the first day sale for prime members when the amazon"&amp;" great indian festival started i saw one plus and hisense a h were priced at under k including bank offers and my favourite sony inch was priced at k but discarded sony just bcz of expensive and scared if my kid whilst playing will break it so i was conti"&amp;"nuously searching for budget friendly tvs like tcl redmi nokia and iffalcon but didn t like the inch tv suddenly out of the blue on thursday that is on october i saw this blowing offer on hisense vivid k tv but scared to buy but i felt offer was tempting "&amp;"so took the risk and bought it for deal price icici bank credit card instant discount so technically bought it for so i felt worth the risk and bought it on nd october tv was delivered to me and immediately i raised installation request and technician cam"&amp;"e on october and installed the tv that s my journey from searching to installation now coming to initial impressions picture i d say being a va panel i can clearly see blacks are not so deep they are bit of greyish kind however colours are not over satura"&amp;"ted i felt they are normal and when i looked at tv from sides i can clearly say it doesn t come near to ips panel display but yeah for an average user like me it s sufficient remote it s simple major apps hotkeys are given yt amazon prime video hotstar wh"&amp;"ich is good voice assistant is enabled simple and user friendly experience it lacks hands free google assistant sound i personally felt if watts audio given in the tv it would have been great but only watts given which is crisp and clear though i increase"&amp;"d volume upto to chk but no distortions nothing it s clear dialogues and bass but if a soundbar is added it will be added advantage ui it comes with android it doesn t matter to me as i m a very average user so runs the show for me i hope hisense sends th"&amp;"e ota update now to the main point as u can see my pictures i see specially in amazon prime video app on the blue screen there are some lines which i don t know whether it s problem with panel or application need to chk with amazon customer service for th"&amp;"e reason if any user can help or enlighten me on this issue that would be super conclusion frankly speaking i bought this tv only bcz i got it almost under bought for including extended warranty for years bcz even if some mishap happens when the kids play"&amp;"ing it won t pinch me so from my perspective i felt it s okay with some minor issues like sound i just need to get clarity on that prime video issue if that is sorted i will be happy happy diwali to team i have bought this tv at and at this price tag its "&amp;"a great purchase picture quality is good not at per with sony or lg k tv but better than its rivals like mi redmi vu etc va pannel works fine and gives good amount of blacks pros android tvsoundcolourcons remote loved the picture quality average picture q"&amp;"uality but ok for this price worth for the cost nice quality and clarity good good product good support team as unit reached within hours installation done within time of installer called demo properly given and company call also received in days for conf"&amp;"irmation of material delivery and installation done proper way")</f>
        <v>hi all firstly i was very skeptical to purchase tv through online secondary iam a big fan of sony and lg brands thirdly as i have year old kid at home i was so scared to spend money beyond k ofcourse at the first day sale for prime members when the amazon great indian festival started i saw one plus and hisense a h were priced at under k including bank offers and my favourite sony inch was priced at k but discarded sony just bcz of expensive and scared if my kid whilst playing will break it so i was continuously searching for budget friendly tvs like tcl redmi nokia and iffalcon but didn t like the inch tv suddenly out of the blue on thursday that is on october i saw this blowing offer on hisense vivid k tv but scared to buy but i felt offer was tempting so took the risk and bought it for deal price icici bank credit card instant discount so technically bought it for so i felt worth the risk and bought it on nd october tv was delivered to me and immediately i raised installation request and technician came on october and installed the tv that s my journey from searching to installation now coming to initial impressions picture i d say being a va panel i can clearly see blacks are not so deep they are bit of greyish kind however colours are not over saturated i felt they are normal and when i looked at tv from sides i can clearly say it doesn t come near to ips panel display but yeah for an average user like me it s sufficient remote it s simple major apps hotkeys are given yt amazon prime video hotstar which is good voice assistant is enabled simple and user friendly experience it lacks hands free google assistant sound i personally felt if watts audio given in the tv it would have been great but only watts given which is crisp and clear though i increased volume upto to chk but no distortions nothing it s clear dialogues and bass but if a soundbar is added it will be added advantage ui it comes with android it doesn t matter to me as i m a very average user so runs the show for me i hope hisense sends the ota update now to the main point as u can see my pictures i see specially in amazon prime video app on the blue screen there are some lines which i don t know whether it s problem with panel or application need to chk with amazon customer service for the reason if any user can help or enlighten me on this issue that would be super conclusion frankly speaking i bought this tv only bcz i got it almost under bought for including extended warranty for years bcz even if some mishap happens when the kids playing it won t pinch me so from my perspective i felt it s okay with some minor issues like sound i just need to get clarity on that prime video issue if that is sorted i will be happy happy diwali to team i have bought this tv at and at this price tag its a great purchase picture quality is good not at per with sony or lg k tv but better than its rivals like mi redmi vu etc va pannel works fine and gives good amount of blacks pros android tvsoundcolourcons remote loved the picture quality average picture quality but ok for this price worth for the cost nice quality and clarity good good product good support team as unit reached within hours installation done within time of installer called demo properly given and company call also received in days for confirmation of material delivery and installation done proper way</v>
      </c>
      <c r="E125" s="1" t="s">
        <v>1241</v>
      </c>
      <c r="F125" s="9" t="s">
        <v>194</v>
      </c>
      <c r="G125" s="9">
        <f>IFERROR(__xludf.DUMMYFUNCTION("""COMPUTED_VALUE"""),0.0)</f>
        <v>0</v>
      </c>
      <c r="H125" s="9">
        <f>IFERROR(__xludf.DUMMYFUNCTION("""COMPUTED_VALUE"""),1.0)</f>
        <v>1</v>
      </c>
      <c r="I125" s="9">
        <f>IFERROR(__xludf.DUMMYFUNCTION("""COMPUTED_VALUE"""),0.0)</f>
        <v>0</v>
      </c>
      <c r="J125" s="9">
        <f>IFERROR(__xludf.DUMMYFUNCTION("""COMPUTED_VALUE"""),0.0)</f>
        <v>0</v>
      </c>
    </row>
    <row r="126">
      <c r="A126" s="1">
        <v>4.2</v>
      </c>
      <c r="B126" s="5" t="s">
        <v>694</v>
      </c>
      <c r="C126" s="5" t="s">
        <v>695</v>
      </c>
      <c r="D126" s="9" t="str">
        <f>IFERROR(__xludf.DUMMYFUNCTION("""COMPUTED_VALUE"""),"worth the price i use the local cable providers set up with my previous tv samsung i was not facing this problem the only problem i am facing is each time i turn off the tv from the mains i have to go to the settings and turn the settings on to tv speaker"&amp;" settings despite no other speaker or wifi or blue tooth or cell phone being in the proximity as a result i have stopped turning the tv off from the mains i just use remote control to put it on stand by but this is a problem in the long run display is ver"&amp;"y good sound is average iam using soundbar so no issues for me don t know how long it will last due to my previous mi pro panel gone in years bought this tv with year warranty on panel improve the software response and improve the picture quality worth fo"&amp;"r money for this budget k i have used days picture quality looks good and impressive go for it hope long term quality is also good this tv is very good but in this one thing bad is tha this tv some time get stop while playing only youtube video but otherw"&amp;"ise it s a good product it’s good and value for money amazing pic and sound quality k quality at this price it s really good")</f>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 display is very good sound is average iam using soundbar so no issues for me don t know how long it will last due to my previous mi pro panel gone in years bought this tv with year warranty on panel improve the software response and improve the picture quality worth for money for this budget k i have used days picture quality looks good and impressive go for it hope long term quality is also good this tv is very good but in this one thing bad is tha this tv some time get stop while playing only youtube video but otherwise it s a good product it’s good and value for money amazing pic and sound quality k quality at this price it s really good</v>
      </c>
      <c r="E126" s="1" t="s">
        <v>1253</v>
      </c>
      <c r="F126" s="9" t="s">
        <v>194</v>
      </c>
      <c r="G126" s="9">
        <f>IFERROR(__xludf.DUMMYFUNCTION("""COMPUTED_VALUE"""),0.0)</f>
        <v>0</v>
      </c>
      <c r="H126" s="9">
        <f>IFERROR(__xludf.DUMMYFUNCTION("""COMPUTED_VALUE"""),0.0)</f>
        <v>0</v>
      </c>
      <c r="I126" s="9">
        <f>IFERROR(__xludf.DUMMYFUNCTION("""COMPUTED_VALUE"""),0.0)</f>
        <v>0</v>
      </c>
      <c r="J126" s="9">
        <f>IFERROR(__xludf.DUMMYFUNCTION("""COMPUTED_VALUE"""),0.0)</f>
        <v>0</v>
      </c>
    </row>
    <row r="127">
      <c r="A127" s="1">
        <v>4.1</v>
      </c>
      <c r="B127" s="5" t="s">
        <v>1266</v>
      </c>
      <c r="C127" s="5" t="s">
        <v>1267</v>
      </c>
      <c r="D127" s="9" t="str">
        <f>IFERROR(__xludf.DUMMYFUNCTION("""COMPUTED_VALUE"""),"it s really worth it i am using it to get output on another display from my laptop through this wire till now it s really good and build quality is really good i had problem with my last hdmi cable as anyone at home switch on off any switch my desktop dis"&amp;"play goes off for a secwith this dp to hdmi it s all good my problem has gone excellent product and service value for money this cable is very useful if your cpu has display port out monitor has hdmi port in other way it won t work cable is of good qualit"&amp;"y best packaging by amazon nice product my pc has an hdmi port while my lg monitor has dp port my monitor doesn t detect this as a valid input signal when using this converter a normal dp to dp port connection works just fine it is hence important to note"&amp;" that the cable might not work universally ft display to hdmi cable working fine very good at inr the product is good long enough for my pc setup i didn t experience any loose connection with this yet been using it for almost months you can go for it")</f>
        <v>it s really worth it i am using it to get output on another display from my laptop through this wire till now it s really good and build quality is really good i had problem with my last hdmi cable as anyone at home switch on off any switch my desktop display goes off for a secwith this dp to hdmi it s all good my problem has gone excellent product and service value for money this cable is very useful if your cpu has display port out monitor has hdmi port in other way it won t work cable is of good quality best packaging by amazon nice product my pc has an hdmi port while my lg monitor has dp port my monitor doesn t detect this as a valid input signal when using this converter a normal dp to dp port connection works just fine it is hence important to note that the cable might not work universally ft display to hdmi cable working fine very good at inr the product is good long enough for my pc setup i didn t experience any loose connection with this yet been using it for almost months you can go for it</v>
      </c>
      <c r="E127" s="1" t="s">
        <v>1259</v>
      </c>
      <c r="F127" s="9" t="s">
        <v>148</v>
      </c>
      <c r="G127" s="9">
        <f>IFERROR(__xludf.DUMMYFUNCTION("""COMPUTED_VALUE"""),0.0)</f>
        <v>0</v>
      </c>
      <c r="H127" s="9">
        <f>IFERROR(__xludf.DUMMYFUNCTION("""COMPUTED_VALUE"""),0.0)</f>
        <v>0</v>
      </c>
      <c r="I127" s="9">
        <f>IFERROR(__xludf.DUMMYFUNCTION("""COMPUTED_VALUE"""),0.0)</f>
        <v>0</v>
      </c>
      <c r="J127" s="9">
        <f>IFERROR(__xludf.DUMMYFUNCTION("""COMPUTED_VALUE"""),0.0)</f>
        <v>0</v>
      </c>
    </row>
    <row r="128">
      <c r="A128" s="1">
        <v>4.3</v>
      </c>
      <c r="B128" s="5" t="s">
        <v>1277</v>
      </c>
      <c r="C128" s="5" t="s">
        <v>1278</v>
      </c>
      <c r="D128" s="9" t="str">
        <f>IFERROR(__xludf.DUMMYFUNCTION("""COMPUTED_VALUE"""),"seems ok have not tried it with hd quality videos value for money very high and in budget hdmi cable by amazon basic nice i bought this for my android tv stick and it works very good with it quality of the cable is very good and rich it doesn t lose the p"&amp;"icture and sound quality of tv stick it is working as expected i purchased splitter but it didn’t work properly and ordered for hdmi male female wire which helped me to view sources properly good serves the purpose had to buy this as for some weird reason"&amp;" the amazon firestick bern working for years is no longer working when connected to my samsung tvs hdmi port all ports searching in google did not help as this issue seem to be common with samsung tvs but with no possible solution so wanted to check if th"&amp;"e firestick works in my computer monitor but the hdmi slot in the monitor was unreachable for a direct connection and hence bought this cable the firestick worked well with monitor what s even weirder is the firestick works fine when connected to the same"&amp;" samsung tv using this cable problem solved although no clue how the hell it got fixed the quality of this cable is quite good been using it for a couple of months now to connect a laptop or a desktop to a dell monitor picture quality for full hd works fi"&amp;"ne along with sound output not sure about k though since i don t have a k monitor price should be less than rs which i paid should be in the rs to rs considering the quality and other alternative products available in the brick and mortar stores if you ar"&amp;"e willing to pay a bit extra then this is just fine")</f>
        <v>seems ok have not tried it with hd quality videos value for money very high and in budget hdmi cable by amazon basic nice i bought this for my android tv stick and it works very good with it quality of the cable is very good and rich it doesn t lose the picture and sound quality of tv stick it is working as expected i purchased splitter but it didn’t work properly and ordered for hdmi male female wire which helped me to view sources properly good serves the purpose had to buy this as for some weird reason the amazon firestick bern working for years is no longer working when connected to my samsung tvs hdmi port all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 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k though since i don t have a k monitor price should be less than rs which i paid should be in the rs to rs considering the quality and other alternative products available in the brick and mortar stores if you are willing to pay a bit extra then this is just fine</v>
      </c>
      <c r="E128" s="1" t="s">
        <v>1270</v>
      </c>
      <c r="F128" s="9" t="s">
        <v>148</v>
      </c>
      <c r="G128" s="9">
        <f>IFERROR(__xludf.DUMMYFUNCTION("""COMPUTED_VALUE"""),0.0)</f>
        <v>0</v>
      </c>
      <c r="H128" s="9">
        <f>IFERROR(__xludf.DUMMYFUNCTION("""COMPUTED_VALUE"""),0.0)</f>
        <v>0</v>
      </c>
      <c r="I128" s="9">
        <f>IFERROR(__xludf.DUMMYFUNCTION("""COMPUTED_VALUE"""),0.0)</f>
        <v>0</v>
      </c>
      <c r="J128" s="9">
        <f>IFERROR(__xludf.DUMMYFUNCTION("""COMPUTED_VALUE"""),0.0)</f>
        <v>0</v>
      </c>
    </row>
    <row r="129">
      <c r="A129" s="1">
        <v>4.2</v>
      </c>
      <c r="B129" s="5" t="s">
        <v>1289</v>
      </c>
      <c r="C129" s="5" t="s">
        <v>1290</v>
      </c>
      <c r="D129" s="9" t="str">
        <f>IFERROR(__xludf.DUMMYFUNCTION("""COMPUTED_VALUE"""),"apart from dispatch of the item by amazon the ifalcon smart tv is a good buy for the value of money picture is crystal clear enjoy it with high speed internet in smart tv but low sound quality k it s worth value for money good picture quality and sound sa"&amp;"tisfied customer 👍👍👍 value for money product is ok as per price good picture quality sound as well")</f>
        <v>apart from dispatch of the item by amazon the ifalcon smart tv is a good buy for the value of money picture is crystal clear enjoy it with high speed internet in smart tv but low sound quality k it s worth value for money good picture quality and sound satisfied customer 👍👍👍 value for money product is ok as per price good picture quality sound as well</v>
      </c>
      <c r="E129" s="1" t="s">
        <v>1281</v>
      </c>
      <c r="F129" s="9" t="s">
        <v>194</v>
      </c>
      <c r="G129" s="9">
        <f>IFERROR(__xludf.DUMMYFUNCTION("""COMPUTED_VALUE"""),0.0)</f>
        <v>0</v>
      </c>
      <c r="H129" s="9">
        <f>IFERROR(__xludf.DUMMYFUNCTION("""COMPUTED_VALUE"""),0.0)</f>
        <v>0</v>
      </c>
      <c r="I129" s="9">
        <f>IFERROR(__xludf.DUMMYFUNCTION("""COMPUTED_VALUE"""),0.0)</f>
        <v>0</v>
      </c>
      <c r="J129" s="9">
        <f>IFERROR(__xludf.DUMMYFUNCTION("""COMPUTED_VALUE"""),0.0)</f>
        <v>0</v>
      </c>
    </row>
    <row r="130">
      <c r="A130" s="1">
        <v>4.2</v>
      </c>
      <c r="B130" s="5" t="s">
        <v>1299</v>
      </c>
      <c r="C130" s="5" t="s">
        <v>1300</v>
      </c>
      <c r="D130" s="9" t="str">
        <f>IFERROR(__xludf.DUMMYFUNCTION("""COMPUTED_VALUE"""),"my lg smart k tv’s magic remote went kaput and since lg’s magic remotes are super pricey i decided to give this one a try besides the air mouse and motion gestures everything else works absolutely fine also the lightweight remote and its form factor feels"&amp;" really nice and cozy in hands however the buttons have no dots or rivets over its buttons which sometimes makes you forget which key you are pressing other than that its a great remote controller this product is good for work from my box tv having my ori"&amp;"ginal magic remote go kaput i was not sure if this remote would work on my inch lg smart tv however a huge relief it works and works like a smooth operator using the keys no need of any set up etc it doesn t have voice or scroll button but i anyways was n"&amp;"ot using that feature in my original magic remote since that consumes batteries to a great extent forcing you to change batteries every days don t waste money buying expensive ones go for this functionally very good and it is a good replacement for the or"&amp;"iginal remote on which the power switch had stopped working i haven t had to use most of the other functions good performance cheap and best alternative for your lg remote magic mouse option is not there but works fine with my lg tv works as expected the "&amp;"response is little slow but that s still fine")</f>
        <v>my lg smart k tv’s magic remote went kaput and since lg’s magic remotes are super pricey i decided to give this one a try besides the air mouse and motion gestures everything else works absolutely fine also the lightweight remote and its form factor feels really nice and cozy in hands however the buttons have no dots or rivets over its buttons which sometimes makes you forget which key you are pressing other than that its a great remote controller this product is good for work from my box tv having my original magic remote go kaput i was not sure if this remote would work on my inch lg smart tv however a huge relief it works and works like a smooth operator using the keys no need of any set up etc it doesn t have voice or scroll button but i anyways was not using that feature in my original magic remote since that consumes batteries to a great extent forcing you to change batteries every days don t waste money buying expensive ones go for this functionally very good and it is a good replacement for the original remote on which the power switch had stopped working i haven t had to use most of the other functions good performance cheap and best alternative for your lg remote magic mouse option is not there but works fine with my lg tv works as expected the response is little slow but that s still fine</v>
      </c>
      <c r="E130" s="1" t="s">
        <v>1293</v>
      </c>
      <c r="F130" s="9" t="s">
        <v>525</v>
      </c>
      <c r="G130" s="9">
        <f>IFERROR(__xludf.DUMMYFUNCTION("""COMPUTED_VALUE"""),1.0)</f>
        <v>1</v>
      </c>
      <c r="H130" s="9">
        <f>IFERROR(__xludf.DUMMYFUNCTION("""COMPUTED_VALUE"""),0.0)</f>
        <v>0</v>
      </c>
      <c r="I130" s="9">
        <f>IFERROR(__xludf.DUMMYFUNCTION("""COMPUTED_VALUE"""),1.0)</f>
        <v>1</v>
      </c>
      <c r="J130" s="9">
        <f>IFERROR(__xludf.DUMMYFUNCTION("""COMPUTED_VALUE"""),0.0)</f>
        <v>0</v>
      </c>
    </row>
    <row r="131">
      <c r="A131" s="1">
        <v>4.4</v>
      </c>
      <c r="B131" s="5" t="s">
        <v>1312</v>
      </c>
      <c r="C131" s="5" t="s">
        <v>1313</v>
      </c>
      <c r="D131" s="9" t="str">
        <f>IFERROR(__xludf.DUMMYFUNCTION("""COMPUTED_VALUE"""),"made up of good quality material no issue till date value for money i checked many products in amazon this is very nice product used to connect mixer to my obage dt tower speakers gives best sound quality i use it to connect my zebronics sound system to m"&amp;"y pc yeah it does the job really good nice using with sub the cable is good connectors are also strong but price is too high working just as fine as m cable that my speaker company has provided good quality gold pleted premium looks")</f>
        <v>made up of good quality material no issue till date value for money i checked many products in amazon this is very nice product used to connect mixer to my obage dt tower speakers gives best sound quality i use it to connect my zebronics sound system to my pc yeah it does the job really good nice using with sub the cable is good connectors are also strong but price is too high working just as fine as m cable that my speaker company has provided good quality gold pleted premium looks</v>
      </c>
      <c r="E131" s="1" t="s">
        <v>1303</v>
      </c>
      <c r="F131" s="9" t="s">
        <v>1305</v>
      </c>
      <c r="G131" s="9">
        <f>IFERROR(__xludf.DUMMYFUNCTION("""COMPUTED_VALUE"""),0.0)</f>
        <v>0</v>
      </c>
      <c r="H131" s="9">
        <f>IFERROR(__xludf.DUMMYFUNCTION("""COMPUTED_VALUE"""),0.0)</f>
        <v>0</v>
      </c>
      <c r="I131" s="9">
        <f>IFERROR(__xludf.DUMMYFUNCTION("""COMPUTED_VALUE"""),0.0)</f>
        <v>0</v>
      </c>
      <c r="J131" s="9">
        <f>IFERROR(__xludf.DUMMYFUNCTION("""COMPUTED_VALUE"""),0.0)</f>
        <v>0</v>
      </c>
    </row>
    <row r="132">
      <c r="A132" s="1">
        <v>4.3</v>
      </c>
      <c r="B132" s="5" t="s">
        <v>286</v>
      </c>
      <c r="C132" s="5" t="s">
        <v>287</v>
      </c>
      <c r="D132" s="9" t="str">
        <f>IFERROR(__xludf.DUMMYFUNCTION("""COMPUTED_VALUE"""),"about the tv wonderful probably the best tv in this price range inr good google interface loaded with features lightweight watt power consumption stable designaverage sound and picture quality is quite good but if you compare it with premium brands then o"&amp;"bviously not that good features most of the streaming apps available and compatible you can connect with wifi lan cable hdmi set top box laptop usb gaming console old dish cable and direct tv antenna as well built in chromecast to cast any compatible app "&amp;"directly from phone to tv over same wifi networkways to connect phone via cast feature on mobile apps no password needed only need to be on the same wifi network via chromecast app project only selected media pics videos or entire phone screenways to conn"&amp;"ect pc laptop windows cast option project the entire laptop screen on tv using windows cast option need to be connected on same wifi network via hdmi cableabout the amazon installation service awful the technician brought a cheap hanging hook that had mrp"&amp;" inr on it and asked for inr for it without any receipt he kept telling that it was not for sale and company had sent this specially however it clearly had mrp mentioned on it i went to market and bought a much better cabinet for just inr and for installa"&amp;"tion of that as well technician was really adamant to drill the two required holes on top he just drilled one on top and one on bottom and kept all the other spare screws which i had bought with him after about half an hour of arguments he finally drilled"&amp;" the other required holes and for all this he kept cussing me that i wasted his time there was no assistance from the person who represented the service agency as well this whole process took me two hours to complete that too with lots of arguments this w"&amp;"as the worst installation experience in my life so far bottomline please do not avail the so called free installation service from amazon it is just a scam instead call the acer support they will do the job much better after using it for months here are i"&amp;"t s pros and cons pros great picture quality it s awesome blacks are very good and is adjustable sound with db is very good looks great with thin besel remote comes with favorite ott buttons content upscaling is very good cons remote could have been bette"&amp;"r can t use dth remote to turn on both televisison and set top box remote operation is bit complex motion technology not great there is a noticeable blur when watching moving ballson ott but it decreases when you switch to dth overall it s a nice buy at t"&amp;"his price point i think i am getting fairly better picture quality and sound i am satisfied with the product product has good picture quality good product at that price with w sound applications running smoothly months older no issues yet it s running smo"&amp;"othly you get decent features for the price you pay screen resolution might be set back as you may find pixalation overall it s good i am amazed with the picture quality of this p hd ready tv it is truly an amazing panel i found it suitable for a viewing "&amp;"distance of between to feet any nearer it may not look very crisp and any farther it will feel like a very small size the speakers are also very good for the price and can get very loud without any distortions however since the speaker is downward firing "&amp;"the experience will vary based on whether the tv is wall mounted or kept on a stand the remote is good voice search works well for me tv start up takes a long time in my opinion but i have not compared it against any other inch tv and hence do not know wh"&amp;"ere it stands among peers ghz wifi works very well even across walls only negative aspect i faced is w r t the experience of using my bluetooth headphones earphones firstly the connection sometimes doesn t happen automatically after a restart which means "&amp;"i have to remove and re discover the device thru the menu which is not simple secondly the signal itself seems to be very weak and even at a distance of feet in front of the tv the signal breaks even if you move your head by inches however i am still supe"&amp;"r happy with this tv i got it for k during the launch offer and it is totally worth it and is recommended from my side at this price range ₹ it is good quality product on this market acer only should work with sound quality improvement otherwise all ok pi"&amp;"cture quality really impressive wifi connectivity good easy to install boderless screen design is premium and also google voice support is good sometimes lagging no major issues found on this tv just go for it vellu for money good product very nice produc"&amp;"tsave money")</f>
        <v>about the tv wonderful probably the best tv in this price range inr good google interface loaded with features lightweight watt power consumption stable designaverage sound and picture quality is quite good but if you compare it with premium brands then obviously not that good 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via cast feature on mobile apps no password needed only need to be on the same wifi network via chromecast app project only selected media pics videos or entire phone screenways to connect pc laptop windows cast option project the entire laptop screen on tv using windows cast option need to be connected on same wifi network via hdmi cableabout the amazon installation service awful the technician brought a cheap hanging hook that had mrp inr on it and asked for inr for it without any receipt he kept telling that it was not for sale and company had sent this specially however it clearly had mrp mentioned on it i went to market and bought a much better cabinet for just inr and for installation of that as well technician was really adamant to drill the two required holes on top he just drilled one on top and one on bottom and kept all the other spare screws which i had bought with him after about half an hour of arguments he finally drilled the other required holes and for all this he kept cussing me that i wasted his time there was no assistance from the person who represented the service agency as well this whole process took me two hours to complete that too with lots of arguments this was the worst installation experience in my life so far bottomline please do not avail the so called free installation service from amazon it is just a scam instead call the acer support they will do the job much better after using it for months here are it s pros and cons pros great picture quality it s awesome blacks are very good and is adjustable sound with db is very good looks great with thin besel remote comes with favorite ott buttons content upscaling is very good cons remote could have been better can t use dth remote to turn on both televisison and set top box remote operation is bit complex motion technology not great there is a noticeable blur when watching moving ballson ott but it decreases when you switch to dth overall it s a nice buy at this price point i think i am getting fairly better picture quality and sound i am satisfied with the product product has good picture quality good product at that price with w sound applications running smoothly months older no issues yet it s running smoothly you get decent features for the price you pay screen resolution might be set back as you may find pixalation overall it s good i am amazed with the picture quality of this p hd ready tv it is truly an amazing panel i found it suitable for a viewing distance of between to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 the remote is good voice search works well for me tv start up takes a long time in my opinion but i have not compared it against any other inch tv and hence do not know where it stands among peers ghz wifi works very well even across walls only negative aspect i faced is w r t the experience of using my bluetooth headphones earphones firstly the connection sometimes doesn t happen automatically after a restart which means i have to remove and re discover the device thru the menu which is not simple secondly the signal itself seems to be very weak and even at a distance of feet in front of the tv the signal breaks even if you move your head by inches however i am still super happy with this tv i got it for k during the launch offer and it is totally worth it and is recommended from my side at this price range ₹ it is good quality product on this market acer only should work with sound quality improvement otherwise all ok picture quality really impressive wifi connectivity good easy to install boderless screen design is premium and also google voice support is good sometimes lagging no major issues found on this tv just go for it vellu for money good product very nice productsave money</v>
      </c>
      <c r="E132" s="1" t="s">
        <v>1316</v>
      </c>
      <c r="F132" s="9" t="s">
        <v>194</v>
      </c>
      <c r="G132" s="9">
        <f>IFERROR(__xludf.DUMMYFUNCTION("""COMPUTED_VALUE"""),1.0)</f>
        <v>1</v>
      </c>
      <c r="H132" s="9">
        <f>IFERROR(__xludf.DUMMYFUNCTION("""COMPUTED_VALUE"""),0.0)</f>
        <v>0</v>
      </c>
      <c r="I132" s="9">
        <f>IFERROR(__xludf.DUMMYFUNCTION("""COMPUTED_VALUE"""),1.0)</f>
        <v>1</v>
      </c>
      <c r="J132" s="9">
        <f>IFERROR(__xludf.DUMMYFUNCTION("""COMPUTED_VALUE"""),0.0)</f>
        <v>0</v>
      </c>
    </row>
    <row r="133">
      <c r="A133" s="1">
        <v>4.3</v>
      </c>
      <c r="B133" s="5" t="s">
        <v>1080</v>
      </c>
      <c r="C133" s="5" t="s">
        <v>1081</v>
      </c>
      <c r="D133" s="9" t="str">
        <f>IFERROR(__xludf.DUMMYFUNCTION("""COMPUTED_VALUE"""),"material os very good initially charges very fast but after months saw a diffrence in speed i contacted seller for warranty within day they delivered me new one without any cost great product good service costly but good product wire can be a bit soft it "&amp;"is very hard to get it fold product is good but i need replacement asap cause it s stopped working the cable is physically resilient and looks good too the cable stopped working in months contacted customer support and they ensured a replacement soon all "&amp;"in all a hassle free warranty claim shall share an update once i get the replacement very sturdy cable best fit for rough n tough use very nice cable very good product")</f>
        <v>material os very good initially charges very fast but after months saw a diffrence in speed i contacted seller for warranty within day they delivered me new one without any cost great product good service costly but good product wire can be a bit soft it is very hard to get it fold product is good but i need replacement asap cause it s stopped working the cable is physically resilient and looks good too the cable stopped working in months contacted customer support and they ensured a replacement soon all in all a hassle free warranty claim shall share an update once i get the replacement very sturdy cable best fit for rough n tough use very nice cable very good product</v>
      </c>
      <c r="E133" s="1" t="s">
        <v>1322</v>
      </c>
      <c r="F133" s="9" t="s">
        <v>18</v>
      </c>
      <c r="G133" s="9">
        <f>IFERROR(__xludf.DUMMYFUNCTION("""COMPUTED_VALUE"""),0.0)</f>
        <v>0</v>
      </c>
      <c r="H133" s="9">
        <f>IFERROR(__xludf.DUMMYFUNCTION("""COMPUTED_VALUE"""),0.0)</f>
        <v>0</v>
      </c>
      <c r="I133" s="9">
        <f>IFERROR(__xludf.DUMMYFUNCTION("""COMPUTED_VALUE"""),0.0)</f>
        <v>0</v>
      </c>
      <c r="J133" s="9">
        <f>IFERROR(__xludf.DUMMYFUNCTION("""COMPUTED_VALUE"""),0.0)</f>
        <v>0</v>
      </c>
    </row>
    <row r="134">
      <c r="A134" s="1">
        <v>4.0</v>
      </c>
      <c r="B134" s="5" t="s">
        <v>1334</v>
      </c>
      <c r="C134" s="5" t="s">
        <v>1335</v>
      </c>
      <c r="D134" s="9" t="str">
        <f>IFERROR(__xludf.DUMMYFUNCTION("""COMPUTED_VALUE"""),"the color is not same as what is shown in images rest the quality is good go for it it is useful and strong also but buy in sale or discounted price only best for daily use bit be alert from delivery man of dtdc of amazon even they are ready for anything "&amp;"like gundas using from several months very good product if you want to avoid the cable this is a best product eco dot rd product does its work but quality can be improved edges are not smooth and is made of poor quality plastic no shine but dull outlook s"&amp;"till ok to buy in this price the product correctly holds the echo dot as well as the cables without hindering the flat placement on the wall the position of the holder can be shifted slightly as well in terms of distance from the wall because the holder c"&amp;"an slide on the adapter these are the biggest pros for the product as for the cons the product could improve on the plastic quality and texture quality need to improve but not bad happy to purchase if your power outlet is not going to hold the charger str"&amp;"onger don t go for it it might fall down")</f>
        <v>the color is not same as what is shown in images rest the quality is good go for it it is useful and strong also but buy in sale or discounted price only best for daily use bit be alert from delivery man of dtdc of amazon even they are ready for anything like gundas using from several months very good product if you want to avoid the cable this is a best product eco dot rd product does its work but quality can be improved edges are not smooth and is made of poor quality plastic no shine but dull outlook still ok to buy in this price 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 quality need to improve but not bad happy to purchase if your power outlet is not going to hold the charger stronger don t go for it it might fall down</v>
      </c>
      <c r="E134" s="1" t="s">
        <v>1327</v>
      </c>
      <c r="F134" s="9" t="s">
        <v>1329</v>
      </c>
      <c r="G134" s="9">
        <f>IFERROR(__xludf.DUMMYFUNCTION("""COMPUTED_VALUE"""),0.0)</f>
        <v>0</v>
      </c>
      <c r="H134" s="9">
        <f>IFERROR(__xludf.DUMMYFUNCTION("""COMPUTED_VALUE"""),1.0)</f>
        <v>1</v>
      </c>
      <c r="I134" s="9">
        <f>IFERROR(__xludf.DUMMYFUNCTION("""COMPUTED_VALUE"""),0.0)</f>
        <v>0</v>
      </c>
      <c r="J134" s="9">
        <f>IFERROR(__xludf.DUMMYFUNCTION("""COMPUTED_VALUE"""),0.0)</f>
        <v>0</v>
      </c>
    </row>
    <row r="135">
      <c r="A135" s="1">
        <v>3.9</v>
      </c>
      <c r="B135" s="5" t="s">
        <v>1344</v>
      </c>
      <c r="C135" s="5" t="s">
        <v>1345</v>
      </c>
      <c r="D135" s="9" t="str">
        <f>IFERROR(__xludf.DUMMYFUNCTION("""COMPUTED_VALUE"""),"the in charger is very much useful as there are still people who uses micro usb as well as c nice cable 👌🏼 in budget product and durable good i am not satisfied 🙈 quality of product is good fast charging supported cannot use with wall chargers as the l"&amp;"ength is short good to use with powerbank and laptops justifying price wire size too small not woking prodact amazon isuss cebals bad prodactsi i am nit use this prodatcs not retun track pleess pikup prodacts")</f>
        <v>the in charger is very much useful as there are still people who uses micro usb as well as c nice cable 👌🏼 in budget product and durable good i am not satisfied 🙈 quality of product is good fast charging supported cannot use with wall chargers as the length is short good to use with powerbank and laptops justifying price wire size too small not woking prodact amazon isuss cebals bad prodactsi i am nit use this prodatcs not retun track pleess pikup prodacts</v>
      </c>
      <c r="E135" s="1" t="s">
        <v>1338</v>
      </c>
      <c r="F135" s="9" t="s">
        <v>18</v>
      </c>
      <c r="G135" s="9">
        <f>IFERROR(__xludf.DUMMYFUNCTION("""COMPUTED_VALUE"""),0.0)</f>
        <v>0</v>
      </c>
      <c r="H135" s="9">
        <f>IFERROR(__xludf.DUMMYFUNCTION("""COMPUTED_VALUE"""),0.0)</f>
        <v>0</v>
      </c>
      <c r="I135" s="9">
        <f>IFERROR(__xludf.DUMMYFUNCTION("""COMPUTED_VALUE"""),0.0)</f>
        <v>0</v>
      </c>
      <c r="J135" s="9">
        <f>IFERROR(__xludf.DUMMYFUNCTION("""COMPUTED_VALUE"""),0.0)</f>
        <v>0</v>
      </c>
    </row>
    <row r="136">
      <c r="A136" s="1">
        <v>4.2</v>
      </c>
      <c r="B136" s="5" t="s">
        <v>1356</v>
      </c>
      <c r="C136" s="5" t="s">
        <v>1357</v>
      </c>
      <c r="D136" s="9" t="str">
        <f>IFERROR(__xludf.DUMMYFUNCTION("""COMPUTED_VALUE"""),"cable otherwise good i like the product quality is good but after a month immediately i lose of battery health so that’s why i stop using it not sturdy cable will break in just weeks i suggest this product nice")</f>
        <v>cable otherwise good i like the product quality is good but after a month immediately i lose of battery health so that’s why i stop using it not sturdy cable will break in just weeks i suggest this product nice</v>
      </c>
      <c r="E136" s="1" t="s">
        <v>1348</v>
      </c>
      <c r="F136" s="9" t="s">
        <v>18</v>
      </c>
      <c r="G136" s="9">
        <f>IFERROR(__xludf.DUMMYFUNCTION("""COMPUTED_VALUE"""),0.0)</f>
        <v>0</v>
      </c>
      <c r="H136" s="9">
        <f>IFERROR(__xludf.DUMMYFUNCTION("""COMPUTED_VALUE"""),0.0)</f>
        <v>0</v>
      </c>
      <c r="I136" s="9">
        <f>IFERROR(__xludf.DUMMYFUNCTION("""COMPUTED_VALUE"""),0.0)</f>
        <v>0</v>
      </c>
      <c r="J136" s="9">
        <f>IFERROR(__xludf.DUMMYFUNCTION("""COMPUTED_VALUE"""),0.0)</f>
        <v>0</v>
      </c>
    </row>
    <row r="137">
      <c r="A137" s="1">
        <v>4.3</v>
      </c>
      <c r="B137" s="5" t="s">
        <v>1367</v>
      </c>
      <c r="C137" s="5" t="s">
        <v>1368</v>
      </c>
      <c r="D137" s="9" t="str">
        <f>IFERROR(__xludf.DUMMYFUNCTION("""COMPUTED_VALUE"""),"there s no magic remote and lg should include it by default as it makes life easier the magic remote costs around k approximately display when turned on tv and tested the display on black wallpaper found very small green and white dots immediately called "&amp;"up amazon first and then we scheduled a tech visit the tech did not come rather spoke on call and asked what s the problem and when informed about the problem he said needs to be replaced but no body came with it so i waited for days again and nothing was"&amp;" showing up on amazon app about replacement so doubting it i called up amazon customer care again and explained everything again and finally spoke to some one and she said she will get it replaced and i was given another date within days this time the rep"&amp;"lacement came and was good amazing picture quality and sound clarity but only drawback is that it did not come with a magic remote the television is good but the installation service is pathetic first of all they did not contact us till days after the tv "&amp;"delivery and we got frustrated and call lg customer service and they accepted our problem and send a technician after hours and while installing the mount he installed bolts successfully but he broke the last bolt and we asked him will it not cause a prob"&amp;"lem in future he said it wouldn t but we don t really believe him good very nice good quality best in this price nice choice best deal i like lgworth for price very good")</f>
        <v>there s no magic remote and lg should include it by default as it makes life easier the magic remote costs around k approximately display when turned on tv and tested the display on black wallpaper found very small green and white dots immediately called up amazon first and then we scheduled a tech visit the tech did not come rather spoke on call and asked what s the problem and when informed about the problem he said needs to be replaced but no body came with it so i waited for days again and nothing was showing up on amazon app about replacement so doubting it i called up amazon customer care again and explained everything again and finally spoke to some one and she said she will get it replaced and i was given another date within days this time the replacement came and was good amazing picture quality and sound clarity but only drawback is that it did not come with a magic remote the television is good but the installation service is pathetic first of all they did not contact us till days after the tv delivery and we got frustrated and call lg customer service and they accepted our problem and send a technician after hours and while installing the mount he installed bolts successfully but he broke the last bolt and we asked him will it not cause a problem in future he said it wouldn t but we don t really believe him good very nice good quality best in this price nice choice best deal i like lgworth for price very good</v>
      </c>
      <c r="E137" s="1" t="s">
        <v>1360</v>
      </c>
      <c r="F137" s="9" t="s">
        <v>194</v>
      </c>
      <c r="G137" s="9">
        <f>IFERROR(__xludf.DUMMYFUNCTION("""COMPUTED_VALUE"""),0.0)</f>
        <v>0</v>
      </c>
      <c r="H137" s="9">
        <f>IFERROR(__xludf.DUMMYFUNCTION("""COMPUTED_VALUE"""),1.0)</f>
        <v>1</v>
      </c>
      <c r="I137" s="9">
        <f>IFERROR(__xludf.DUMMYFUNCTION("""COMPUTED_VALUE"""),0.0)</f>
        <v>0</v>
      </c>
      <c r="J137" s="9">
        <f>IFERROR(__xludf.DUMMYFUNCTION("""COMPUTED_VALUE"""),0.0)</f>
        <v>0</v>
      </c>
    </row>
    <row r="138">
      <c r="A138" s="1">
        <v>3.9</v>
      </c>
      <c r="B138" s="5" t="s">
        <v>393</v>
      </c>
      <c r="C138" s="5" t="s">
        <v>394</v>
      </c>
      <c r="D138" s="9" t="str">
        <f>IFERROR(__xludf.DUMMYFUNCTION("""COMPUTED_VALUE"""),"it s a good data cable and i recommend it to purchase the only issue was the metal pin is not fixed firmly so it has become loose otherwise no issue must purchase cable which is sturdy it s not a fast charging cable but the three outlets does the job good"&amp;" sturdy micro usb cable with good charging speeds please don t raise prices nice product a simpla microusb cable 😂 best for this price good one")</f>
        <v>it s a good data cable and i recommend it to purchase the only issue was the metal pin is not fixed firmly so it has become loose otherwise no issue must purchase cable which is sturdy it s not a fast charging cable but the three outlets does the job good sturdy micro usb cable with good charging speeds please don t raise prices nice product a simpla microusb cable 😂 best for this price good one</v>
      </c>
      <c r="E138" s="1" t="s">
        <v>1371</v>
      </c>
      <c r="F138" s="9" t="s">
        <v>18</v>
      </c>
      <c r="G138" s="9">
        <f>IFERROR(__xludf.DUMMYFUNCTION("""COMPUTED_VALUE"""),0.0)</f>
        <v>0</v>
      </c>
      <c r="H138" s="9">
        <f>IFERROR(__xludf.DUMMYFUNCTION("""COMPUTED_VALUE"""),0.0)</f>
        <v>0</v>
      </c>
      <c r="I138" s="9">
        <f>IFERROR(__xludf.DUMMYFUNCTION("""COMPUTED_VALUE"""),0.0)</f>
        <v>0</v>
      </c>
      <c r="J138" s="9">
        <f>IFERROR(__xludf.DUMMYFUNCTION("""COMPUTED_VALUE"""),0.0)</f>
        <v>0</v>
      </c>
    </row>
    <row r="139">
      <c r="A139" s="1">
        <v>4.6</v>
      </c>
      <c r="B139" s="5" t="s">
        <v>1384</v>
      </c>
      <c r="C139" s="5" t="s">
        <v>1385</v>
      </c>
      <c r="D139" s="9" t="str">
        <f>IFERROR(__xludf.DUMMYFUNCTION("""COMPUTED_VALUE"""),"absolutely value for money i connect it with my samsung inch uhd tv jbl soundbar and jio set top box all is working zakkaass picture quality improved compared to my earlier cable now getting dolby with this set up thumbs up for this item best product at f"&amp;"air price quality of the cable is too good must buy picture clearity upto the mark")</f>
        <v>absolutely value for money i connect it with my samsung inch uhd tv jbl soundbar and jio set top box all is working zakkaass picture quality improved compared to my earlier cable now getting dolby with this set up thumbs up for this item best product at fair price quality of the cable is too good must buy picture clearity upto the mark</v>
      </c>
      <c r="E139" s="1" t="s">
        <v>1377</v>
      </c>
      <c r="F139" s="9" t="s">
        <v>148</v>
      </c>
      <c r="G139" s="9">
        <f>IFERROR(__xludf.DUMMYFUNCTION("""COMPUTED_VALUE"""),0.0)</f>
        <v>0</v>
      </c>
      <c r="H139" s="9">
        <f>IFERROR(__xludf.DUMMYFUNCTION("""COMPUTED_VALUE"""),0.0)</f>
        <v>0</v>
      </c>
      <c r="I139" s="9">
        <f>IFERROR(__xludf.DUMMYFUNCTION("""COMPUTED_VALUE"""),1.0)</f>
        <v>1</v>
      </c>
      <c r="J139" s="9">
        <f>IFERROR(__xludf.DUMMYFUNCTION("""COMPUTED_VALUE"""),0.0)</f>
        <v>0</v>
      </c>
    </row>
    <row r="140">
      <c r="A140" s="1">
        <v>3.9</v>
      </c>
      <c r="B140" s="5" t="s">
        <v>1394</v>
      </c>
      <c r="C140" s="5" t="s">
        <v>1395</v>
      </c>
      <c r="D140" s="9" t="str">
        <f>IFERROR(__xludf.DUMMYFUNCTION("""COMPUTED_VALUE"""),"the remote looks very similar to the original one doesn’t need any specific setup and is already tuned to the sony bravia led tv of ours perfectly working working fine so far best remote in the market i am using and controlling sony smart tv easy to use w"&amp;"orking smoothly till date all functions are working best replacement remote in competitive price doesn t perform like an original reasonable product but of not good quality like expected all required functions work without any issues remote itself is made"&amp;" of high quality plastic not sure how many years it will last but build quality look and feel sturdy it’s working but buttons are not good")</f>
        <v>the remote looks very similar to the original one doesn’t need any specific setup and is already tuned to the sony bravia led tv of ours perfectly working working fine so far best remote in the market i am using and controlling sony smart tv easy to use working smoothly till date all functions are working best replacement remote in competitive price doesn t perform like an original reasonable product but of not good quality like expected all required functions work without any issues remote itself is made of high quality plastic not sure how many years it will last but build quality look and feel sturdy it’s working but buttons are not good</v>
      </c>
      <c r="E140" s="1" t="s">
        <v>1388</v>
      </c>
      <c r="F140" s="9" t="s">
        <v>525</v>
      </c>
      <c r="G140" s="9">
        <f>IFERROR(__xludf.DUMMYFUNCTION("""COMPUTED_VALUE"""),0.0)</f>
        <v>0</v>
      </c>
      <c r="H140" s="9">
        <f>IFERROR(__xludf.DUMMYFUNCTION("""COMPUTED_VALUE"""),0.0)</f>
        <v>0</v>
      </c>
      <c r="I140" s="9">
        <f>IFERROR(__xludf.DUMMYFUNCTION("""COMPUTED_VALUE"""),0.0)</f>
        <v>0</v>
      </c>
      <c r="J140" s="9">
        <f>IFERROR(__xludf.DUMMYFUNCTION("""COMPUTED_VALUE"""),0.0)</f>
        <v>0</v>
      </c>
    </row>
    <row r="141">
      <c r="A141" s="1">
        <v>4.3</v>
      </c>
      <c r="B141" s="5" t="s">
        <v>339</v>
      </c>
      <c r="C141" s="5" t="s">
        <v>340</v>
      </c>
      <c r="D141" s="9" t="str">
        <f>IFERROR(__xludf.DUMMYFUNCTION("""COMPUTED_VALUE"""),"one amazing cable for bucks ok with charging looks very sturdy and durable fast charging upto watts m in length and really durable bought it like the th time passed down my older cables to family members all still in working state i bought it in and it al"&amp;"most last three years post heavy usage gonna buy it again very good quality good quality usb c charging cable that enables fast charging for samsung m as well as m g w seeking phones metre cable length helpful in keeping phone on desk while charging adapt"&amp;"or plugged into electric outlet best value similar m cable costs x or x in retail market this is best price great product wanted this as my portable battery has usb slot and ipad and kindle reader have usb c ports fits my requirement perfectly charges ver"&amp;"y fast good very good overall")</f>
        <v>one amazing cable for bucks ok with charging looks very sturdy and durable fast charging upto watts m in length and really durable bought it like the th time passed down my older cables to family members all still in working state i bought it in and it almost last three years post heavy usage gonna buy it again very good quality good quality usb c charging cable that enables fast charging for samsung m as well as m g w seeking phones metre cable length helpful in keeping phone on desk while charging adaptor plugged into electric outlet best value similar m cable costs x or x in retail market this is best price great product wanted this as my portable battery has usb slot and ipad and kindle reader have usb c ports fits my requirement perfectly charges very fast good very good overall</v>
      </c>
      <c r="E141" s="1" t="s">
        <v>1398</v>
      </c>
      <c r="F141" s="9" t="s">
        <v>18</v>
      </c>
      <c r="G141" s="9">
        <f>IFERROR(__xludf.DUMMYFUNCTION("""COMPUTED_VALUE"""),0.0)</f>
        <v>0</v>
      </c>
      <c r="H141" s="9">
        <f>IFERROR(__xludf.DUMMYFUNCTION("""COMPUTED_VALUE"""),0.0)</f>
        <v>0</v>
      </c>
      <c r="I141" s="9">
        <f>IFERROR(__xludf.DUMMYFUNCTION("""COMPUTED_VALUE"""),0.0)</f>
        <v>0</v>
      </c>
      <c r="J141" s="9">
        <f>IFERROR(__xludf.DUMMYFUNCTION("""COMPUTED_VALUE"""),0.0)</f>
        <v>0</v>
      </c>
    </row>
    <row r="142">
      <c r="A142" s="1">
        <v>4.1</v>
      </c>
      <c r="B142" s="5" t="s">
        <v>1409</v>
      </c>
      <c r="C142" s="5" t="s">
        <v>1410</v>
      </c>
      <c r="D142" s="9" t="str">
        <f>IFERROR(__xludf.DUMMYFUNCTION("""COMPUTED_VALUE"""),"the product was nice its charging awesome cant say anything about durability and sturdiness as the part which gets connected to adapter seems to be in a highly vulnerable state with a flick of hand it might get bent as my last charging chord got to be so "&amp;"i had to buy this one something must be done about that very good worth the money i had to replace the cable that i had recieved with my laptop i opted zoul and am highly satisfied by the cable it s durable and works seamlessly this is an amazing product "&amp;"from zoul i bought many other cables before from other brands but they didn t work that well but this i must say is the best of all in terms of charging power durability and sturdiness much recommend i ve been using this cable for over months with my gala"&amp;"xy s it s been working flawlessly fast charging works as expected and the m length makes it convenient to use it in bed would recommend to anyone looking for a long cable infact my brother purchased one after seeing me buy it the cable has good length cha"&amp;"rges very fast")</f>
        <v>the product was nice its charging awesome cant say anything about durability and sturdiness as the part which gets connected to adapter seems to be in a highly vulnerable state with a flick of hand it might get bent as my last charging chord got to be so i had to buy this one something must be done about that very good worth the money i had to replace the cable that i had recieved with my laptop i opted zoul and am highly satisfied by the cable it s durable and works seamlessly this is an amazing product from zoul i bought many other cables before from other brands but they didn t work that well but this i must say is the best of all in terms of charging power durability and sturdiness much recommend i ve been using this cable for over months with my galaxy s it s been working flawlessly fast charging works as expected and the m length makes it convenient to use it in bed would recommend to anyone looking for a long cable infact my brother purchased one after seeing me buy it the cable has good length charges very fast</v>
      </c>
      <c r="E142" s="1" t="s">
        <v>1403</v>
      </c>
      <c r="F142" s="9" t="s">
        <v>18</v>
      </c>
      <c r="G142" s="9">
        <f>IFERROR(__xludf.DUMMYFUNCTION("""COMPUTED_VALUE"""),0.0)</f>
        <v>0</v>
      </c>
      <c r="H142" s="9">
        <f>IFERROR(__xludf.DUMMYFUNCTION("""COMPUTED_VALUE"""),0.0)</f>
        <v>0</v>
      </c>
      <c r="I142" s="9">
        <f>IFERROR(__xludf.DUMMYFUNCTION("""COMPUTED_VALUE"""),0.0)</f>
        <v>0</v>
      </c>
      <c r="J142" s="9">
        <f>IFERROR(__xludf.DUMMYFUNCTION("""COMPUTED_VALUE"""),0.0)</f>
        <v>0</v>
      </c>
    </row>
    <row r="143">
      <c r="A143" s="1">
        <v>4.4</v>
      </c>
      <c r="B143" s="5" t="s">
        <v>553</v>
      </c>
      <c r="C143" s="5" t="s">
        <v>554</v>
      </c>
      <c r="D143" s="9" t="str">
        <f>IFERROR(__xludf.DUMMYFUNCTION("""COMPUTED_VALUE"""),"i am using this on an old mac mini since the broadcom proprietary drivers aren t available and the replacement b drivers don t allow for sufficient download speeds at least in my experience i got this device up and running with ubuntu with linux generic g"&amp;"oogle search for morrownr au and use the driver on github i m using the product tp link ac btw if you are using the other variant sold on amazon use lsusb and find out which network interface you are going to have to install drivers for giyf i will admit "&amp;"this is probably going to be hard for someone who is not generally comfortable with a shell bash for example but even though i had never used dkms or iw before the github repo along with the build tools available in the jammy repo made it easy enough to g"&amp;"et the device working read the github readme to be sure i first got the drivers working in a local ubuntu vm using guest additions to connect to the usb device directly from the guest os which also worked ultimately i installed the os on the host and setu"&amp;"p the drivers using usb tethering i then got the same download speed using this device i was previously getting on my other network interfaces on windows and mac but now on ubuntu the device itself is a bit sensitive to the antenna direction when it comes"&amp;" to the impact on download speed have been using for about a month now without complaints do not go for reviews that say that it do not support kali me and some of my friends all are using it for wi fi hacking and it works really well it also supports mon"&amp;"itor mode if you are having issues in connecting it to your kali machine then just go through the web surf a bit and you will find relevant articles on how to connect this tp link adapter to your kali machine there is also a driver of realtek which you mi"&amp;"ght need to install to make it work in your kali machine i have given it stars just because the performance if not good as the alpha adapters which is reasonable for this range of price but in this range and for as a beginner it is the best adapter you ca"&amp;"n buy nice product working fine my pc is now g price is too high so giving star got the wi fi in one of the rooms from to has been working well since a month now good alternative to a repeater if only a single device needs to access the wi fi from a corne"&amp;"r the product is very nice and have good wifi signal using this for over a month now no complain but when it for the first time you need to install the driver on your desktop laptop from the tp link website to make it operational which is not very well ex"&amp;"plained in the manual this product is very good i have buy this product because my laptop don’t support wifi ghz band in ghz i receive mbps speed only but my broadband plan is mbps easy to use plug and play windows good signal i am using another room from"&amp;" router no signal drop i receive full signal little bit expensive but go with this because of good signal i receive mbps download and mbps upload speed on ghz and my broadband plan is mbps i highly recommend this product i purchase this product for compan"&amp;"y use and this is a very good product")</f>
        <v>i am using this on an old mac mini since the broadcom proprietary drivers aren t available and the replacement b drivers don t allow for sufficient download speeds at least in my experience i got this device up and running with ubuntu with linux generic google search for morrownr au and use the driver on github i m using the product tp link ac btw if you are using the other variant sold on amazon use lsusb and find out which network interface you are going to have to install drivers for giyf 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 to be sure i first got the drivers working in a local ubuntu vm using guest additions to connect to the usb device directly from the guest os which also worked ultimately i installed the os on the host and setup the drivers using usb tethering i then got the same download speed using this device i was previously getting on my other network interfaces on windows and mac but now on ubuntu the device itself is a bit sensitive to the antenna direction when it comes to the impact on download speed have been using for about a month now without complaints do not go for reviews that say that it do not support kali me and some of my friends all are using it for wi 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 i have given it stars just because the performance if not good as the alpha adapters which is reasonable for this range of price but in this range and for as a beginner it is the best adapter you can buy nice product working fine my pc is now g price is too high so giving star got the wi fi in one of the rooms from to has been working well since a month now good alternative to a repeater if only a single device needs to access the wi fi from a corner the product is very nice and have good wifi signal using this for over a month now no complain but when it for the first time you need to install the driver on your desktop laptop from the tp link website to make it operational which is not very well explained in the manual this product is very good i have buy this product because my laptop don’t support wifi ghz band in ghz i receive mbps speed only but my broadband plan is mbps easy to use plug and play windows good signal i am using another room from router no signal drop i receive full signal little bit expensive but go with this because of good signal i receive mbps download and mbps upload speed on ghz and my broadband plan is mbps i highly recommend this product i purchase this product for company use and this is a very good product</v>
      </c>
      <c r="E143" s="1" t="s">
        <v>1413</v>
      </c>
      <c r="F143" s="9" t="s">
        <v>113</v>
      </c>
      <c r="G143" s="9">
        <f>IFERROR(__xludf.DUMMYFUNCTION("""COMPUTED_VALUE"""),0.0)</f>
        <v>0</v>
      </c>
      <c r="H143" s="9">
        <f>IFERROR(__xludf.DUMMYFUNCTION("""COMPUTED_VALUE"""),0.0)</f>
        <v>0</v>
      </c>
      <c r="I143" s="9">
        <f>IFERROR(__xludf.DUMMYFUNCTION("""COMPUTED_VALUE"""),0.0)</f>
        <v>0</v>
      </c>
      <c r="J143" s="9">
        <f>IFERROR(__xludf.DUMMYFUNCTION("""COMPUTED_VALUE"""),0.0)</f>
        <v>0</v>
      </c>
    </row>
    <row r="144">
      <c r="A144" s="1">
        <v>3.2</v>
      </c>
      <c r="B144" s="5" t="s">
        <v>1426</v>
      </c>
      <c r="C144" s="5" t="s">
        <v>1427</v>
      </c>
      <c r="D144" s="9" t="str">
        <f>IFERROR(__xludf.DUMMYFUNCTION("""COMPUTED_VALUE"""),"tv remote is the replica of the original one supplied with tv the original one served for about one and half year the remote came without any battery performance since last few days is satisfactory but amazon has similar remote with lessor price but can t"&amp;" asses the quality alternatively one can operate by downloading the remote from play store in android but may be little inconvinience to operate working fine but the quality of outer case is low quality can be purchase the pairing of this remote was littl"&amp;"e tough and also some times remote is not working after i use the voice recognition the buttons are hard to press when compare to the original remote which came with the smart box so find a original piece and go for it remote is faulty it looses it s conn"&amp;"ectivity with the tv atleast times in a day so i have to pair it times i want a replacement please arrange a call back from the customer service team value for money sturdy quality need voice recognition improvement must add a note that you must switch on"&amp;" tv manually and then pair working is good no issuebut material quality is not up to mark")</f>
        <v>tv remote is the replica of the original one supplied with tv the original one served for about one and half year the remote came without any battery performance since last few days is satisfactory but amazon has similar remote with lessor price but can t asses the quality alternatively one can operate by downloading the remote from play store in android but may be little inconvinience to operate working fine but the quality of outer case is low quality can be purchase the pairing of this remote was little tough and also some times remote is not working after i use the voice recognition the buttons are hard to press when compare to the original remote which came with the smart box so find a original piece and go for it remote is faulty it looses it s connectivity with the tv atleast times in a day so i have to pair it times i want a replacement please arrange a call back from the customer service team value for money sturdy quality need voice recognition improvement must add a note that you must switch on tv manually and then pair working is good no issuebut material quality is not up to mark</v>
      </c>
      <c r="E144" s="1" t="s">
        <v>1419</v>
      </c>
      <c r="F144" s="9" t="s">
        <v>525</v>
      </c>
      <c r="G144" s="9">
        <f>IFERROR(__xludf.DUMMYFUNCTION("""COMPUTED_VALUE"""),1.0)</f>
        <v>1</v>
      </c>
      <c r="H144" s="9">
        <f>IFERROR(__xludf.DUMMYFUNCTION("""COMPUTED_VALUE"""),0.0)</f>
        <v>0</v>
      </c>
      <c r="I144" s="9">
        <f>IFERROR(__xludf.DUMMYFUNCTION("""COMPUTED_VALUE"""),1.0)</f>
        <v>1</v>
      </c>
      <c r="J144" s="9">
        <f>IFERROR(__xludf.DUMMYFUNCTION("""COMPUTED_VALUE"""),0.0)</f>
        <v>0</v>
      </c>
    </row>
    <row r="145">
      <c r="A145" s="1">
        <v>4.2</v>
      </c>
      <c r="B145" s="5" t="s">
        <v>120</v>
      </c>
      <c r="C145" s="5" t="s">
        <v>121</v>
      </c>
      <c r="D145" s="9" t="str">
        <f>IFERROR(__xludf.DUMMYFUNCTION("""COMPUTED_VALUE"""),"i use this to connect an old pc to internet i tried lubuntu and ubuntu it worked out of the box in both didn t have to do any setup there s an extender cable so you can place this in a comfortable place get the model with antenna because otherwise you ll "&amp;"have range problems if you re not directly in line of sight from your wifi router the wifi dongle is a simple plug play device will start catching available networks right after you plug it into your usb port no additional installations softwares requires"&amp;" signal strength is good just wonder what would be different in other adapters of lesser known brands which are available at a much more competitive pricing hence a star less pros easy to use portable can be connected to mobile hotspot and used in pc budg"&amp;"et friendly less installation process no heating issues good coverage best alternative for usb tethering phone s battery may get damaged for long term run with tethering cons internet connection speed varies at times also depends on your modem or cellular"&amp;" connection issues occur while installing via cd which is available along with the product installation driver can be downloaded from tp link site needed to reconnect the adapter every time system is turned on will not work if your software has some issue"&amp;"s so encountered any just update your system worked for me support center is worse calls are unattended most of the times or just visit nearby storeconclusion brought this ideal for users who don t need very high speed internet usage a good alternative fo"&amp;"r usb tethering and are on budge p youtube videos can be easily played with this without any interruptions wifi connectivity is a great good result for me however some jitter problems did exist this is perfect device to connect wifi go for it this wifi ad"&amp;"opter is good working pictures attached size design ★ ★ ★ ★ ★build quality ★ ★ ★ ★ ★packaging ★ ★ ★ ★ ★software ★ ★ ★ ★speed ★ ★ ★ ★ ★connectivity ★ ★ ★ ★ ★experience ★ ★ ★ ★ ★warranty ★ ★ ★ ★ ★size and design the best part about this is that it is very c"&amp;"ompact in size and very sober and elegant in design this is a big plus as it is easy plug in and use add to it the good sober design build quality the build quality is undoubtedly superb just no qualms about that at all when held it doesnt give off that c"&amp;"heap and flimsy product like feeling it is good sturdy with its build quality packaging this part is also a big plus as the item was well cushioned and packaged with all the necessary items that ensured that no damage could have been caused to the product"&amp;" during transportation this ensures that i as a customer have received something not damaged internally already software this is actually good but not great part with the product the good part is that a cd has been provided with it along with a manual the"&amp;" not great part is that no linux support has been given from version onwards this is bad really speed it easily supports net speeds upto mbps practically speaking i have tested it at my home and it easily supports net speed of over mbps without a sigh on "&amp;"testing i found that it did connect to ghz network without any issue connectivity please mark its not feet its metres multiply metres x to get the distance in feet it easily connects to my laptop or phone from metres across one room so thats feet i mean e"&amp;"ven our old bluetooth used to connect to about ft so feet is not at all an issue with this this is the big plus i found with the product experience from this point of view so far except the linux non compatibility issue i found no other flaws with this pr"&amp;"oduct so overall its a great product warranty its years so i am assured that atleast for years i am tension free and not just year contrary to most electronic items today that only provide year warranty with their items best adapter i have bought ever wor"&amp;"ks nicely seemless connectivity")</f>
        <v>i use this to connect an old pc to internet i tried lubuntu and ubuntu it worked out of the box in both didn t have to do any setup there s an extender cable so you can place this in a comfortable place get the model with antenna because otherwise you ll have range problems if you re not directly in line of sight from your wifi router the wifi dongle is a simple plug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 pros easy to use portable can be connected to mobile hotspot and used in pc budget friendly less installation process no heating issues good coverage best alternative for usb tethering phone s battery may get damaged for long term run with tethering cons internet connection speed varies at times also depends on your modem or cellular connection issues occur while installing via cd which is available along with the product installation driver can be downloaded from tp link site needed to reconnect the adapter every time system is turned on will not work if your software has some issues so encountered any just update your system worked for me support center is worse calls are unattended most of the times or just visit nearby storeconclusion brought this ideal for users who don t need very high speed internet usage a good alternative for usb tethering and are on budge p youtube videos can be easily played with this without any interruptions wifi connectivity is a great good result for me however some jitter problems did exist this is perfect device to connect wifi go for it this wifi adopter is good working pictures attached size design ★ ★ ★ ★ ★build quality ★ ★ ★ ★ ★packaging ★ ★ ★ ★ ★software ★ ★ ★ ★speed ★ ★ ★ ★ ★connectivity ★ ★ ★ ★ ★experience ★ ★ ★ ★ ★warranty ★ ★ ★ ★ ★size and design the best part about this is that it is very compact in size and very sober and elegant in design this is a big plus as it is easy plug in and use add to it the good sober design build quality the build quality is undoubtedly superb just no qualms about that at all when held it doesnt give off that cheap and flimsy product like feeling it is good sturdy with its build quality packaging this part is also a big plus as the item was well cushioned and packaged with all the necessary items that ensured that no damage could have been caused to the product during transportation this ensures that i as a customer have received something not damaged internally already software this is actually good but not great part with the product the good part is that a cd has been provided with it along with a manual the not great part is that no linux support has been given from version onwards this is bad really speed it easily supports net speeds upto mbps practically speaking i have tested it at my home and it easily supports net speed of over mbps without a sigh on testing i found that it did connect to ghz network without any issue connectivity please mark its not feet its metres multiply metres x to get the distance in feet it easily connects to my laptop or phone from metres across one room so thats feet i mean even our old bluetooth used to connect to about ft so feet is not at all an issue with this this is the big plus i found with the product experience from this point of view so far except the linux non compatibility issue i found no other flaws with this product so overall its a great product warranty its years so i am assured that atleast for years i am tension free and not just year contrary to most electronic items today that only provide year warranty with their items best adapter i have bought ever works nicely seemless connectivity</v>
      </c>
      <c r="E145" s="1" t="s">
        <v>1430</v>
      </c>
      <c r="F145" s="9" t="s">
        <v>113</v>
      </c>
      <c r="G145" s="9">
        <f>IFERROR(__xludf.DUMMYFUNCTION("""COMPUTED_VALUE"""),1.0)</f>
        <v>1</v>
      </c>
      <c r="H145" s="9">
        <f>IFERROR(__xludf.DUMMYFUNCTION("""COMPUTED_VALUE"""),0.0)</f>
        <v>0</v>
      </c>
      <c r="I145" s="9">
        <f>IFERROR(__xludf.DUMMYFUNCTION("""COMPUTED_VALUE"""),1.0)</f>
        <v>1</v>
      </c>
      <c r="J145" s="9">
        <f>IFERROR(__xludf.DUMMYFUNCTION("""COMPUTED_VALUE"""),0.0)</f>
        <v>0</v>
      </c>
    </row>
    <row r="146">
      <c r="A146" s="1">
        <v>4.2</v>
      </c>
      <c r="B146" s="5" t="s">
        <v>1444</v>
      </c>
      <c r="C146" s="5" t="s">
        <v>1445</v>
      </c>
      <c r="D146" s="9" t="str">
        <f>IFERROR(__xludf.DUMMYFUNCTION("""COMPUTED_VALUE"""),"i recently purchased the kodak tv from amazon and overall my experience has been satisfactory the picture quality is good and the streaming capabilities are convenient the user interface is easy to navigate although it did take me a little bit of time to "&amp;"get used to it however i do have a few issues with the tv the sound quality is not the best and i have noticed some lag when switching between apps these issues do not significantly impact my viewing experience but they are worth mentioning despite these "&amp;"issues i would still give the kodak tv stars out of it is a decent tv for the price but there are certainly better options out there i was offered an additional months of warranty if i wrote a review but i am not particularly interested in extending the w"&amp;"arranty at this time it is not appropriate or ethical to write a false or misleading review in exchange for incentives such as an extended warranty or other perks doing so goes against amazon s guidelines and can lead to consequences for both the customer"&amp;" and the company it is important to be honest and transparent in your reviews and to only write about your genuine experiences with a product this helps other customers make informed decisions about their purchases and ensures that the review system remai"&amp;"ns fair and trustworthy if you are not satisfied with the kodak tv or do not feel comfortable giving it a high rating it is perfectly okay to give it a lower rating or to not write a review at all it is always better to be honest and genuine in your revie"&amp;"ws rather than attempting to manipulate the system for personal gain issues with chrome casting i did not believe such a good feature would be available at this price i liked the feature of supporting the ethernet port and earphone jack kodak tv for the a"&amp;"mount being charged this is a acceptable tv the kodak xpro model is same as thomson a series despite being big this was lighter than my previous bravia tv and easily mounted to the previous wall mount note the wall mount holes are plasticky and dont have "&amp;"any metal insert the remote sensor is separate module projecting from the underside of the tv and does not look integrated with the main body the two usb ports are side by side which dont interfere with each other the audio out port is a good feature if o"&amp;"ne wants to watch tv without disturbing others when i first connected the tv to my set top box over hdmi there was only picture and no sound the person at the service center whose number is listed on the tv s warranty card said that they dont support this"&amp;" and i need to call the tv manufacturer so much for printing a service center number on warranty card this was fixed after changing the hdmi cec settings in the set top box not tv s fault there is no user manual given with the tv most people based on thei"&amp;"r experience with phone should be able to ultimately figure out the connections the only included leaflet book whose pages were all stuck together talks about the android menu there is no info on the tv s input jacks like what the hdmi arc stands for i go"&amp;"t multiple calls after the purchase to enquire about delivery and if i needed installation as i already had a previous wall mount on which this could get attached with no hassles i opted out of installation service all is welllll good tv picture quality i"&amp;"s very good")</f>
        <v>i recently purchased the kodak tv from amazon and overall my experience has been satisfactory the picture quality is good and the streaming capabilities are convenient the user interface is easy to navigate although it did take me a little bit of time to get used to it however i do have a few issues with the tv the sound quality is not the best and i have noticed some lag when switching between apps these issues do not significantly impact my viewing experience but they are worth mentioning despite these issues i would still give the kodak tv stars out of it is a decent tv for the price but there are certainly better options out there i was offered an additional months of warranty if i wrote a review but i am not particularly interested in extending the warranty at this time it is not appropriate or ethical to write a false or misleading review in exchange for incentives such as an extended warranty or other perks doing so goes against amazon s guidelines and can lead to consequences for both the customer and the company it is important to be honest and transparent in your reviews and to only write about your genuine experiences with a product this helps other customers make informed decisions about their purchases and ensures that the review system remains fair and trustworthy 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 issues with chrome casting i did not believe such a good feature would be available at this price i liked the feature of supporting the ethernet port and earphone jack kodak tv for the amount being charged this is a acceptable tv the kodak xpro model is same as thomson a series despite being big this was lighter than my previous bravia tv and easily mounted to the previous wall mount note the wall mount holes are plasticky and dont have any metal insert the remote sensor is separate module projecting from the underside of the tv and does not look integrated with the main body the two usb ports are side by side which dont interfere with each other the audio out port is a good feature if one wants to watch tv without disturbing others when i first connected the tv to my set top box over hdmi there was only picture and no sound the person at the service center whose number is listed on the tv s warranty card said that they dont support this and i need to call the tv manufacturer so much for printing a service center number on warranty card this was fixed after changing the hdmi cec settings in the set top box not tv s fault there is no user manual given with the tv most people based on their experience with phone should be able to ultimately figure out the connections the only included leaflet book whose pages were all stuck together talks about the android menu there is no info on the tv s input jacks like what the hdmi arc stands for i got multiple calls after the purchase to enquire about delivery and if i needed installation as i already had a previous wall mount on which this could get attached with no hassles i opted out of installation service all is welllll good tv picture quality is very good</v>
      </c>
      <c r="E146" s="1" t="s">
        <v>1438</v>
      </c>
      <c r="F146" s="9" t="s">
        <v>194</v>
      </c>
      <c r="G146" s="9">
        <f>IFERROR(__xludf.DUMMYFUNCTION("""COMPUTED_VALUE"""),0.0)</f>
        <v>0</v>
      </c>
      <c r="H146" s="9">
        <f>IFERROR(__xludf.DUMMYFUNCTION("""COMPUTED_VALUE"""),1.0)</f>
        <v>1</v>
      </c>
      <c r="I146" s="9">
        <f>IFERROR(__xludf.DUMMYFUNCTION("""COMPUTED_VALUE"""),1.0)</f>
        <v>1</v>
      </c>
      <c r="J146" s="9">
        <f>IFERROR(__xludf.DUMMYFUNCTION("""COMPUTED_VALUE"""),0.0)</f>
        <v>0</v>
      </c>
    </row>
    <row r="147">
      <c r="A147" s="1">
        <v>3.7</v>
      </c>
      <c r="B147" s="5" t="s">
        <v>1455</v>
      </c>
      <c r="C147" s="5" t="s">
        <v>1456</v>
      </c>
      <c r="D147" s="9" t="str">
        <f>IFERROR(__xludf.DUMMYFUNCTION("""COMPUTED_VALUE"""),"value of money usually gd good product good quality is poor and responce is late this it what you ve been looking for i guess quality is okk not bed it all but it s body is not proper tight or fixed the product is of poor quality and seems like duplicate "&amp;"remote doesn’t work properly")</f>
        <v>value of money usually gd good product good quality is poor and responce is late this it what you ve been looking for i guess quality is okk not bed it all but it s body is not proper tight or fixed the product is of poor quality and seems like duplicate remote doesn’t work properly</v>
      </c>
      <c r="E147" s="1" t="s">
        <v>1448</v>
      </c>
      <c r="F147" s="9" t="s">
        <v>525</v>
      </c>
      <c r="G147" s="9">
        <f>IFERROR(__xludf.DUMMYFUNCTION("""COMPUTED_VALUE"""),0.0)</f>
        <v>0</v>
      </c>
      <c r="H147" s="9">
        <f>IFERROR(__xludf.DUMMYFUNCTION("""COMPUTED_VALUE"""),1.0)</f>
        <v>1</v>
      </c>
      <c r="I147" s="9">
        <f>IFERROR(__xludf.DUMMYFUNCTION("""COMPUTED_VALUE"""),0.0)</f>
        <v>0</v>
      </c>
      <c r="J147" s="9">
        <f>IFERROR(__xludf.DUMMYFUNCTION("""COMPUTED_VALUE"""),0.0)</f>
        <v>0</v>
      </c>
    </row>
    <row r="148">
      <c r="A148" s="1">
        <v>4.5</v>
      </c>
      <c r="B148" s="5" t="s">
        <v>1464</v>
      </c>
      <c r="C148" s="5" t="s">
        <v>1465</v>
      </c>
      <c r="D148" s="9" t="str">
        <f>IFERROR(__xludf.DUMMYFUNCTION("""COMPUTED_VALUE"""),"it works more than expected little bit lose but other than that it works well till date it is really long and that is so much useful quality is good love it no issues so far bought for around rupees cable is little bit lengthier they have mentioned the le"&amp;"ngth of the cable too so can’t complain it overall the product is far far better best and worth for the penny build quality is great looks good as well my last amazonbasics cable lasted around years so i am expecting the similar from this one not supporti"&amp;"ng for carplay and this product i want to cancel but amazon don’t have option to cancel sturdy and durable using since one month no issues reported nice product by amazon basics")</f>
        <v>it works more than expected little bit lose but other than that it works well till date it is really long and that is so much useful quality is good love it no issues so far bought for around rupees cable is little bit lengthier they have mentioned the length of the cable too so can’t complain it overall the product is far far better best and worth for the penny build quality is great looks good as well my last amazonbasics cable lasted around years so i am expecting the similar from this one not supporting for carplay and this product i want to cancel but amazon don’t have option to cancel sturdy and durable using since one month no issues reported nice product by amazon basics</v>
      </c>
      <c r="E148" s="1" t="s">
        <v>1459</v>
      </c>
      <c r="F148" s="9" t="s">
        <v>18</v>
      </c>
      <c r="G148" s="9">
        <f>IFERROR(__xludf.DUMMYFUNCTION("""COMPUTED_VALUE"""),0.0)</f>
        <v>0</v>
      </c>
      <c r="H148" s="9">
        <f>IFERROR(__xludf.DUMMYFUNCTION("""COMPUTED_VALUE"""),0.0)</f>
        <v>0</v>
      </c>
      <c r="I148" s="9">
        <f>IFERROR(__xludf.DUMMYFUNCTION("""COMPUTED_VALUE"""),0.0)</f>
        <v>0</v>
      </c>
      <c r="J148" s="9">
        <f>IFERROR(__xludf.DUMMYFUNCTION("""COMPUTED_VALUE"""),0.0)</f>
        <v>0</v>
      </c>
    </row>
    <row r="149">
      <c r="A149" s="1">
        <v>4.2</v>
      </c>
      <c r="B149" s="5" t="s">
        <v>1474</v>
      </c>
      <c r="C149" s="5" t="s">
        <v>1475</v>
      </c>
      <c r="D149" s="9" t="str">
        <f>IFERROR(__xludf.DUMMYFUNCTION("""COMPUTED_VALUE"""),"the cable does support fast pd charging i have tried it on my laptop and also tried it on the powerbank tested on the samsung watt charger and it worked fine for the phone tried the same on charger on laptop for pd charging though it charged the laptop bu"&amp;"t the cable point does heat up quite a bit so there are chances that if a watt charger is used it may heat up a lot overall the cord is well make very sturdy and the materials indicate that this cord will be very very durable the price would could have be"&amp;"en on the lower side due to heating otherwise its a good buy good for buy like it i got this for my samsung s lite and it is compatible with super fast charger and charged my phone in super fast charge mode value for money could not post picture but produ"&amp;"ct is good far better than original samsung cable which cost almost same the cable is sterdy the ends are premium charges my one plus t rapidly great data transfers on my macbook as well i am happy with the purchase good cable worth it quality of cable is"&amp;" very good supports fast charging in samsung galaxy devices ideal for charging but not for data transfer gives an average speed of to mbps with my ssd capable of more than mbps transfer speed and actually gives with its provided cable")</f>
        <v>the cable does support fast pd charging i have tried it on my laptop and also tried it on the powerbank tested on the samsung watt charger and it worked fine for the phone tried the same on charger on laptop for pd charging though it charged the laptop but the cable point does heat up quite a bit so there are chances that if a watt charger is used it may heat up a lot overall the cord is well make very sturdy and the materials indicate that this cord will be very very durable the price would could have been on the lower side due to heating otherwise its a good buy good for buy like it i got this for my samsung s lite and it is compatible with super fast charger and charged my phone in super fast charge mode value for money could not post picture but product is good far better than original samsung cable which cost almost same the cable is sterdy the ends are premium charges my one plus t rapidly great data transfers on my macbook as well i am happy with the purchase good cable worth it quality of cable is very good supports fast charging in samsung galaxy devices ideal for charging but not for data transfer gives an average speed of to mbps with my ssd capable of more than mbps transfer speed and actually gives with its provided cable</v>
      </c>
      <c r="E149" s="1" t="s">
        <v>1468</v>
      </c>
      <c r="F149" s="9" t="s">
        <v>18</v>
      </c>
      <c r="G149" s="9">
        <f>IFERROR(__xludf.DUMMYFUNCTION("""COMPUTED_VALUE"""),0.0)</f>
        <v>0</v>
      </c>
      <c r="H149" s="9">
        <f>IFERROR(__xludf.DUMMYFUNCTION("""COMPUTED_VALUE"""),0.0)</f>
        <v>0</v>
      </c>
      <c r="I149" s="9">
        <f>IFERROR(__xludf.DUMMYFUNCTION("""COMPUTED_VALUE"""),0.0)</f>
        <v>0</v>
      </c>
      <c r="J149" s="9">
        <f>IFERROR(__xludf.DUMMYFUNCTION("""COMPUTED_VALUE"""),0.0)</f>
        <v>0</v>
      </c>
    </row>
    <row r="150">
      <c r="A150" s="1">
        <v>4.2</v>
      </c>
      <c r="B150" s="5" t="s">
        <v>1486</v>
      </c>
      <c r="C150" s="5" t="s">
        <v>1487</v>
      </c>
      <c r="D150" s="9" t="str">
        <f>IFERROR(__xludf.DUMMYFUNCTION("""COMPUTED_VALUE"""),"using with my xbox and it s working perfectly a good upgrade from stock cable which i got from samsung the sound quality has definitely improved in the soundbar it is loud enough between volume however the subwoofer output has not improved significantly i"&amp;" got normal instead of premium cable with small size but luckily i get use to it works really well absolutely top class for the money spent no loss of signal as good as if there is no splitter involved fantastic buy as most tvs have only one optical outpu"&amp;"t getting proper channel surround sound channel seperation is great i m using it in jio setbox with zebronics zuke pro sound bar worked as expected with my lg tv")</f>
        <v>using with my xbox and it s working perfectly a good upgrade from stock cable which i got from samsung the sound quality has definitely improved in the soundbar it is loud enough between volume however the subwoofer output has not improved significantly i got normal instead of premium cable with small size but luckily i get use to it works really well absolutely top class for the money spent no loss of signal as good as if there is no splitter involved fantastic buy as most tvs have only one optical output getting proper channel surround sound channel seperation is great i m using it in jio setbox with zebronics zuke pro sound bar worked as expected with my lg tv</v>
      </c>
      <c r="E150" s="1" t="s">
        <v>1478</v>
      </c>
      <c r="F150" s="9" t="s">
        <v>1480</v>
      </c>
      <c r="G150" s="9">
        <f>IFERROR(__xludf.DUMMYFUNCTION("""COMPUTED_VALUE"""),0.0)</f>
        <v>0</v>
      </c>
      <c r="H150" s="9">
        <f>IFERROR(__xludf.DUMMYFUNCTION("""COMPUTED_VALUE"""),0.0)</f>
        <v>0</v>
      </c>
      <c r="I150" s="9">
        <f>IFERROR(__xludf.DUMMYFUNCTION("""COMPUTED_VALUE"""),1.0)</f>
        <v>1</v>
      </c>
      <c r="J150" s="9">
        <f>IFERROR(__xludf.DUMMYFUNCTION("""COMPUTED_VALUE"""),0.0)</f>
        <v>0</v>
      </c>
    </row>
    <row r="151">
      <c r="A151" s="1">
        <v>4.2</v>
      </c>
      <c r="B151" s="5" t="s">
        <v>1497</v>
      </c>
      <c r="C151" s="5" t="s">
        <v>1498</v>
      </c>
      <c r="D151" s="9" t="str">
        <f>IFERROR(__xludf.DUMMYFUNCTION("""COMPUTED_VALUE"""),"superb i m using this in my car from months quality of product is as described andit s working very good with my redme note proquickly charged under min to mah batteryyou just need fast charger the purpose of me using this is not for charging but as an at"&amp;"tachment for a portable dac to mobile for iems build quality is really good ends are really premium transfers sound without as such without noticeable loss or additions cannot comment on its durability will update the same later the best you can get a bit"&amp;" pricey but then its not easily available in local market thnx to duracell that they have this it’s convenient if u hv reverse charging from your phone i use it for digital lock that we have on our home door k yes it s a great product for me it charges my"&amp;" samsung galaxy j which has a usb port with the new samsung w charger which has a type c port but be careful as it charges at w it does the job pretty well but it s made in china whereas the samsung charger is made in india this thing from duracell meets "&amp;"the expected expectation no wonder very good quality")</f>
        <v>superb i m using this in my car from months quality of product is as described andit s working very good with my redme note proquickly charged under min to mah batteryyou just need fast charger the purpose of me using this is not for charging but as an attachment for a portable dac to mobile for iems build quality is really good ends are really premium transfers sound without as such without noticeable loss or additions cannot comment on its durability will update the same later the best you can get a bit pricey but then its not easily available in local market thnx to duracell that they have this it’s convenient if u hv reverse charging from your phone i use it for digital lock that we have on our home door k yes it s a great product for me it charges my samsung galaxy j which has a usb port with the new samsung w charger which has a type c port but be careful as it charges at w it does the job pretty well but it s made in china whereas the samsung charger is made in india this thing from duracell meets the expected expectation no wonder very good quality</v>
      </c>
      <c r="E151" s="1" t="s">
        <v>1490</v>
      </c>
      <c r="F151" s="9" t="s">
        <v>18</v>
      </c>
      <c r="G151" s="9">
        <f>IFERROR(__xludf.DUMMYFUNCTION("""COMPUTED_VALUE"""),0.0)</f>
        <v>0</v>
      </c>
      <c r="H151" s="9">
        <f>IFERROR(__xludf.DUMMYFUNCTION("""COMPUTED_VALUE"""),1.0)</f>
        <v>1</v>
      </c>
      <c r="I151" s="9">
        <f>IFERROR(__xludf.DUMMYFUNCTION("""COMPUTED_VALUE"""),0.0)</f>
        <v>0</v>
      </c>
      <c r="J151" s="9">
        <f>IFERROR(__xludf.DUMMYFUNCTION("""COMPUTED_VALUE"""),0.0)</f>
        <v>0</v>
      </c>
    </row>
    <row r="152">
      <c r="A152" s="1">
        <v>4.1</v>
      </c>
      <c r="B152" s="5" t="s">
        <v>1508</v>
      </c>
      <c r="C152" s="5" t="s">
        <v>1509</v>
      </c>
      <c r="D152" s="9" t="str">
        <f>IFERROR(__xludf.DUMMYFUNCTION("""COMPUTED_VALUE"""),"vu uhd smart web os version good tv picture quality and opareting nice but sound quality i am not satisfied not afctvive to other t vs hdr can’t be turned off in apps got it at k in the sale the tv uses webos its snappy its so so feature rich the magic re"&amp;"mote is amazing it supports samsung smartview and dex out of the box which means without any internet and wifi etc you can directly cast your screen super handy the sound quality is just so so great for the price the remote gets synced with the airtel dth"&amp;" and there is dual band support the hdr gets detected and auto upscaled for full hd contents in the hotstar and netflix the only cons i find is the power usage which is watt and the smart assistant is pretty useless the webos btw has all essential apps ab"&amp;"out vu installation is done same day i cant comment on the durability and future support now but thats common for all tv comps today except samsung lg sony and panasonic all fine but remote is a pain it s too ergonomically faulted for elderly people also "&amp;"webos is not the greatest and user friendly good really good product overall bit different from android tv but work almost simler to google or android tv only feedback is screen mirror feels little bit legging and it would be good if we get mx player in s"&amp;"tore while placing orders i asked for exchange of old samsung ” tv and years extended warranty for new tv this has not come with delivery i like all the features but login for ott apps is a problem which we have to open chrome in mobile or laptop for logi"&amp;"n in tv")</f>
        <v>vu uhd smart web os version good tv picture quality and opareting nice but sound quality i am not satisfied not afctvive to other t vs hdr can’t be turned off in apps got it at 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watt and the smart assistant is pretty useless the webos btw has all essential apps about vu installation is done same day i cant comment on the durability and future support now but thats common for all tv comps today except samsung lg sony and panasonic all fine but remote is a pain it s too ergonomically faulted for elderly people also webos is not the greatest and user friendly good really good product overall bit different from android tv but work almost simler to google or android tv only feedback is screen mirror feels little bit legging and it would be good if we get mx player in store while placing orders i asked for exchange of old samsung ” tv and years extended warranty for new tv this has not come with delivery i like all the features but login for ott apps is a problem which we have to open chrome in mobile or laptop for login in tv</v>
      </c>
      <c r="E152" s="1" t="s">
        <v>1501</v>
      </c>
      <c r="F152" s="9" t="s">
        <v>194</v>
      </c>
      <c r="G152" s="9">
        <f>IFERROR(__xludf.DUMMYFUNCTION("""COMPUTED_VALUE"""),0.0)</f>
        <v>0</v>
      </c>
      <c r="H152" s="9">
        <f>IFERROR(__xludf.DUMMYFUNCTION("""COMPUTED_VALUE"""),1.0)</f>
        <v>1</v>
      </c>
      <c r="I152" s="9">
        <f>IFERROR(__xludf.DUMMYFUNCTION("""COMPUTED_VALUE"""),1.0)</f>
        <v>1</v>
      </c>
      <c r="J152" s="9">
        <f>IFERROR(__xludf.DUMMYFUNCTION("""COMPUTED_VALUE"""),0.0)</f>
        <v>0</v>
      </c>
    </row>
    <row r="153">
      <c r="A153" s="1">
        <v>4.3</v>
      </c>
      <c r="B153" s="5" t="s">
        <v>372</v>
      </c>
      <c r="C153" s="5" t="s">
        <v>373</v>
      </c>
      <c r="D153" s="9" t="str">
        <f>IFERROR(__xludf.DUMMYFUNCTION("""COMPUTED_VALUE"""),"not charging as fast as i d have expected maybe something wrong with my unit however the cable overall is actually pretty decent the material is great it doesn t bend out of shape very easily and looks and feels premium the length is definitely a plus goo"&amp;"d a sturdy cable for mobile charging it s been month that i am using this charging cable works very well with s fe g thumbs up braided cable is sturdy and built well long cable adds extra reach and is tangle free a good buy the extra length helps a lot go"&amp;"od product ok")</f>
        <v>not charging as fast as i d have expected maybe something wrong with my unit however the cable overall is actually pretty decent the material is great it doesn t bend out of shape very easily and looks and feels premium the length is definitely a plus good a sturdy cable for mobile charging it s been month that i am using this charging cable works very well with s fe g thumbs up braided cable is sturdy and built well long cable adds extra reach and is tangle free a good buy the extra length helps a lot good product ok</v>
      </c>
      <c r="E153" s="1" t="s">
        <v>1512</v>
      </c>
      <c r="F153" s="9" t="s">
        <v>18</v>
      </c>
      <c r="G153" s="9">
        <f>IFERROR(__xludf.DUMMYFUNCTION("""COMPUTED_VALUE"""),0.0)</f>
        <v>0</v>
      </c>
      <c r="H153" s="9">
        <f>IFERROR(__xludf.DUMMYFUNCTION("""COMPUTED_VALUE"""),0.0)</f>
        <v>0</v>
      </c>
      <c r="I153" s="9">
        <f>IFERROR(__xludf.DUMMYFUNCTION("""COMPUTED_VALUE"""),0.0)</f>
        <v>0</v>
      </c>
      <c r="J153" s="9">
        <f>IFERROR(__xludf.DUMMYFUNCTION("""COMPUTED_VALUE"""),0.0)</f>
        <v>0</v>
      </c>
    </row>
    <row r="154">
      <c r="A154" s="1">
        <v>4.3</v>
      </c>
      <c r="B154" s="5" t="s">
        <v>263</v>
      </c>
      <c r="C154" s="5" t="s">
        <v>264</v>
      </c>
      <c r="D154" s="9" t="str">
        <f>IFERROR(__xludf.DUMMYFUNCTION("""COMPUTED_VALUE"""),"overall good tv picture ok smart bettersound very low another brand service provider refuse install my tv bad service and samsung i am calling times service provider not meet my home address why bad bad they product did not come with the support stand or "&amp;"wall hanging hook to install the tv picture quality is very poor in cables floor stand does not come with it you have to buy it seperately request amazon to cleary mention it in the add you will have to pay seperate charges for the installation guy to buy"&amp;" the floor mount good")</f>
        <v>overall good tv picture ok smart bettersound very low another brand service provider refuse install my tv bad service and samsung i am calling times service provider not meet my home address why bad bad they product did not come with the support stand or wall hanging hook to install the tv picture quality is very poor in cables floor stand does not come with it you have to buy it seperately request amazon to cleary mention it in the add you will have to pay seperate charges for the installation guy to buy the floor mount good</v>
      </c>
      <c r="E154" s="1" t="s">
        <v>1517</v>
      </c>
      <c r="F154" s="9" t="s">
        <v>194</v>
      </c>
      <c r="G154" s="9">
        <f>IFERROR(__xludf.DUMMYFUNCTION("""COMPUTED_VALUE"""),0.0)</f>
        <v>0</v>
      </c>
      <c r="H154" s="9">
        <f>IFERROR(__xludf.DUMMYFUNCTION("""COMPUTED_VALUE"""),0.0)</f>
        <v>0</v>
      </c>
      <c r="I154" s="9">
        <f>IFERROR(__xludf.DUMMYFUNCTION("""COMPUTED_VALUE"""),0.0)</f>
        <v>0</v>
      </c>
      <c r="J154" s="9">
        <f>IFERROR(__xludf.DUMMYFUNCTION("""COMPUTED_VALUE"""),0.0)</f>
        <v>0</v>
      </c>
    </row>
    <row r="155">
      <c r="A155" s="1">
        <v>4.3</v>
      </c>
      <c r="B155" s="5" t="s">
        <v>107</v>
      </c>
      <c r="C155" s="5" t="s">
        <v>108</v>
      </c>
      <c r="D155" s="9" t="str">
        <f>IFERROR(__xludf.DUMMYFUNCTION("""COMPUTED_VALUE"""),"worth for money suitable for android auto my purpose served in car got it for rs everything is okay but packaging is not good feeling like seller gave is used cable good product good product but cost is more original cable i bought this cable at using thi"&amp;"s cable for android auto in my car perfectly works without any glitch original mi cable will charge upto watts got it for rs i have watt charger and i want a cable for my car so i went for it i checked the performance with battery charging app the chargin"&amp;"g speed is exactly half of my watt original cable go for it it provided me turbo charging i recommend for all redmi note s mobile phones as it provide turbo charging i am veri happy with this product")</f>
        <v>worth for money suitable for android auto my purpose served in car got it for rs everything is okay but packaging is not good feeling like seller gave is used cable good product good product but cost is more original cable i bought this cable at using this cable for android auto in my car perfectly works without any glitch original mi cable will charge upto watts got it for rs i have watt charger and i want a cable for my car so i went for it i checked the performance with battery charging app the charging speed is exactly half of my watt original cable go for it it provided me turbo charging i recommend for all redmi note s mobile phones as it provide turbo charging i am veri happy with this product</v>
      </c>
      <c r="E155" s="1" t="s">
        <v>1524</v>
      </c>
      <c r="F155" s="9" t="s">
        <v>18</v>
      </c>
      <c r="G155" s="9">
        <f>IFERROR(__xludf.DUMMYFUNCTION("""COMPUTED_VALUE"""),0.0)</f>
        <v>0</v>
      </c>
      <c r="H155" s="9">
        <f>IFERROR(__xludf.DUMMYFUNCTION("""COMPUTED_VALUE"""),0.0)</f>
        <v>0</v>
      </c>
      <c r="I155" s="9">
        <f>IFERROR(__xludf.DUMMYFUNCTION("""COMPUTED_VALUE"""),0.0)</f>
        <v>0</v>
      </c>
      <c r="J155" s="9">
        <f>IFERROR(__xludf.DUMMYFUNCTION("""COMPUTED_VALUE"""),0.0)</f>
        <v>0</v>
      </c>
    </row>
    <row r="156">
      <c r="A156" s="1">
        <v>3.4</v>
      </c>
      <c r="B156" s="5" t="s">
        <v>1535</v>
      </c>
      <c r="C156" s="5" t="s">
        <v>1536</v>
      </c>
      <c r="D156" s="9" t="str">
        <f>IFERROR(__xludf.DUMMYFUNCTION("""COMPUTED_VALUE"""),"usb bluetooth csr review includes item included specification key features speed test testing note result ultra mini bluetooth csr usb dongle adapter is a great device with so much features providing from csr which you need to know what they deliver at th"&amp;"e price tag for good stability more features to enable you should install the driver provided by the csr csr harmony driver inside the package their is a cd install the driver from the cd recommended don t just plug play the bluetooth adapter as in this c"&amp;"ase it will use microsoft generic drivers which has basic feature not reliable not recommended using the driver by the manufacturer csr will make the device more reliable stable advanced features this usb bluetooth is recommended for every buyer who are l"&amp;"ooking for more than just bluetooth advanced features package items shown in pic csr usb dongle main driver mini cd install the driver recommended cardboard cover contain details specification features specification shown in pic bluetooth version complian"&amp;"t backwards compatible supporting profiles networking dial up fax lan access headset operating system windows xp vista interface usb compliance better plug in usb back panel of motherboard symbol rate mbps in my test kbps to kbps average kbps receiving se"&amp;"nding range m m about to is m warranty month warranty from the date of purchase key features shown in pic bluetooth low energy ble radio usb dongle dual mode bluetooth transfer low power selectable to v input output supporting bluetooth voice data wlan co"&amp;"existence interface up to mbps data transfer rate with enhanced data rate edr support plug play only recommended when csr driver won t work then plug play may help about the product testing usage gold plated usb port connector black transparency design wi"&amp;"th blue led illumination i brought this together with bluedio t plus turbine wireless bluetooth headphones with mic micro sd card slot fm radio black sahi se kam nhi krta well i know it may work without the driver but still if it is written in the descrip"&amp;"tion that there is a driver installation cd then there should be one anyways you can get the driver online so i guess it s okay not useful good working i had ordered bluetooth dongle from the same seller few years agothat time it was the good old bluetoot"&amp;"h if i knew how valuable and good bluetooth is i would have ordered or now the seller sells the bluetooth bluetooth is a failurei know this bcoz i have purchased it locallybluetooth sucks at everything st is pairingthere is a peculiar problem where mobile"&amp;" phoes cant search bluetooth pc or detect but blutetooth pc can detect mobile phonesi tried both csr and ivt bluesoiel drivers ivt blue soiel drivers work much better than csr driversonly after pairing will the device workbluetooth is more power hungry th"&amp;"an i run a printing shop i needed the bluetooth device so that if customer does not have internet they can send files via bluetooththis clearly does not happen with i did not return the device only bcoz i did not not wish the seller any loss as this is a "&amp;"manufacturer issue i don t know why but this is very slow and in every minutes my headphones 🎧 are disconnected and bluetooth turns off automatically in every minutes and you will have to manually unplug and plug it again and pair it again i want to use "&amp;"this for my neckband with my pc which don t have bluetooth so i bought it but when i connect this with pc i was surprised because of the sound i heard very poor low quality sound maybe because the product i got wasn t same as shown on amazon please spend "&amp;"some extra money for the better one")</f>
        <v>usb bluetooth csr review includes item included specification key features speed test testing note result ultra mini bluetooth csr usb dongle adapter is a great device with so much features providing from csr which you need to know what they deliver at the price tag for good stability more features to enable you should install the driver provided by the csr csr harmony driver inside the package their is a cd install the driver from the cd recommended don t just plug play the bluetooth adapter as in this case it will use microsoft generic drivers which has basic feature not reliable not recommended using the driver by the manufacturer csr will make the device more reliable stable advanced features this usb bluetooth is recommended for every buyer who are looking for more than just bluetooth advanced features package items shown in pic csr usb dongle main driver mini cd install the driver recommended cardboard cover contain details specification features specification shown in pic bluetooth version compliant backwards compatible supporting profiles networking dial up fax lan access headset operating system windows xp vista interface usb compliance better plug in usb back panel of motherboard symbol rate mbps in my test kbps to kbps average kbps receiving sending range m m about to is m warranty month warranty from the date of purchase key features shown in pic bluetooth low energy ble radio usb dongle dual mode bluetooth transfer low power selectable to v input output supporting bluetooth voice data wlan coexistence interface up to mbps data transfer rate with enhanced data rate edr support plug play only recommended when csr driver won t work then plug play may help about the product testing usage gold plated usb port connector black transparency design with blue led illumination i brought this together with bluedio t plus turbine wireless bluetooth headphones with mic micro sd card slot fm radio black sahi se kam nhi krta well i know it may work without the driver but still if it is written in the description that there is a driver installation cd then there should be one anyways you can get the driver online so i guess it s okay not useful good working i had ordered bluetooth dongle from the same seller few years agothat time it was the good old bluetooth if i knew how valuable and good bluetooth is i would have ordered or now the seller sells the bluetooth bluetooth is a failurei know this bcoz i have purchased it locallybluetooth sucks at everything 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is more power hungry than i run a printing shop i needed the bluetooth device so that if customer does not have internet they can send files via bluetooththis clearly does not happen with i did not return the device only bcoz i did not not wish the seller any loss as this is a manufacturer issue i don t know why but this is very slow and in every minutes my headphones 🎧 are disconnected and bluetooth turns off automatically in every minutes and you will have to manually unplug and plug it again and pair it again i want to use this for my neckband with my pc which don t have bluetooth so i bought it but when i connect this with pc i was surprised because of the sound i heard very poor low quality sound maybe because the product i got wasn t same as shown on amazon please spend some extra money for the better one</v>
      </c>
      <c r="E156" s="1" t="s">
        <v>1529</v>
      </c>
      <c r="F156" s="9" t="s">
        <v>113</v>
      </c>
      <c r="G156" s="9">
        <f>IFERROR(__xludf.DUMMYFUNCTION("""COMPUTED_VALUE"""),1.0)</f>
        <v>1</v>
      </c>
      <c r="H156" s="9">
        <f>IFERROR(__xludf.DUMMYFUNCTION("""COMPUTED_VALUE"""),1.0)</f>
        <v>1</v>
      </c>
      <c r="I156" s="9">
        <f>IFERROR(__xludf.DUMMYFUNCTION("""COMPUTED_VALUE"""),1.0)</f>
        <v>1</v>
      </c>
      <c r="J156" s="9">
        <f>IFERROR(__xludf.DUMMYFUNCTION("""COMPUTED_VALUE"""),0.0)</f>
        <v>0</v>
      </c>
    </row>
    <row r="157">
      <c r="A157" s="1">
        <v>4.3</v>
      </c>
      <c r="B157" s="5" t="s">
        <v>1545</v>
      </c>
      <c r="C157" s="5" t="s">
        <v>1546</v>
      </c>
      <c r="D157" s="9" t="str">
        <f>IFERROR(__xludf.DUMMYFUNCTION("""COMPUTED_VALUE"""),"tv on off not working so difficult to battery really a bad product")</f>
        <v>tv on off not working so difficult to battery really a bad product</v>
      </c>
      <c r="E157" s="1" t="s">
        <v>1539</v>
      </c>
      <c r="F157" s="9" t="s">
        <v>525</v>
      </c>
      <c r="G157" s="9">
        <f>IFERROR(__xludf.DUMMYFUNCTION("""COMPUTED_VALUE"""),1.0)</f>
        <v>1</v>
      </c>
      <c r="H157" s="9">
        <f>IFERROR(__xludf.DUMMYFUNCTION("""COMPUTED_VALUE"""),0.0)</f>
        <v>0</v>
      </c>
      <c r="I157" s="9">
        <f>IFERROR(__xludf.DUMMYFUNCTION("""COMPUTED_VALUE"""),0.0)</f>
        <v>0</v>
      </c>
      <c r="J157" s="9">
        <f>IFERROR(__xludf.DUMMYFUNCTION("""COMPUTED_VALUE"""),0.0)</f>
        <v>0</v>
      </c>
    </row>
    <row r="158">
      <c r="A158" s="1">
        <v>4.4</v>
      </c>
      <c r="B158" s="5" t="s">
        <v>1216</v>
      </c>
      <c r="C158" s="5" t="s">
        <v>1217</v>
      </c>
      <c r="D158" s="9" t="str">
        <f>IFERROR(__xludf.DUMMYFUNCTION("""COMPUTED_VALUE"""),"good cable got original product and it is durable and light weight quality is top notch and also tough as hell very much durable and charges the devices just like the original brand cable never have to worry about wear and tear of cables fast charging bui"&amp;"lt quality super using to charge i phone x with samsung watt charger it works fine charges the phone in minutes lets see how long it lasts till now no issues original product from belkin works absolutely fine much better quality than apple with fast charg"&amp;"ing support")</f>
        <v>good cable got original product and it is durable and light weight quality is top notch and also tough as hell very much durable and charges the devices just like the original brand cable never have to worry about wear and tear of cables fast charging built quality super using to charge i phone x with samsung watt charger it works fine charges the phone in minutes lets see how long it lasts till now no issues original product from belkin works absolutely fine much better quality than apple with fast charging support</v>
      </c>
      <c r="E158" s="1" t="s">
        <v>1549</v>
      </c>
      <c r="F158" s="9" t="s">
        <v>18</v>
      </c>
      <c r="G158" s="9">
        <f>IFERROR(__xludf.DUMMYFUNCTION("""COMPUTED_VALUE"""),0.0)</f>
        <v>0</v>
      </c>
      <c r="H158" s="9">
        <f>IFERROR(__xludf.DUMMYFUNCTION("""COMPUTED_VALUE"""),0.0)</f>
        <v>0</v>
      </c>
      <c r="I158" s="9">
        <f>IFERROR(__xludf.DUMMYFUNCTION("""COMPUTED_VALUE"""),0.0)</f>
        <v>0</v>
      </c>
      <c r="J158" s="9">
        <f>IFERROR(__xludf.DUMMYFUNCTION("""COMPUTED_VALUE"""),0.0)</f>
        <v>0</v>
      </c>
    </row>
    <row r="159">
      <c r="A159" s="1">
        <v>3.9</v>
      </c>
      <c r="B159" s="5" t="s">
        <v>1562</v>
      </c>
      <c r="C159" s="5" t="s">
        <v>1563</v>
      </c>
      <c r="D159" s="9" t="str">
        <f>IFERROR(__xludf.DUMMYFUNCTION("""COMPUTED_VALUE"""),"this review is for the native fhd projector yes it is a native p led projector connected this to my desktop computer and tested also dont bother trying to play videos from usb quality is bad but when connected to right streaming or display source thru hdm"&amp;"i it is actually quite good i mean picture quality colours brightness etc for a sub k projector in this department this projector can easily compete with many projectors in sub k ranges sound is also pretty much okay loud enough more like boat w speakers "&amp;"may be a bit more louder not good quality wise quitr workable as portable solution but not for a permanent setup audio output to my studio headphones are pretty decent quality wise and loud also meaning speakers can be connected to it for a higher setup p"&amp;"erson has to figure out to seperate the audio at the source itself from ft and inches distance of lens to wall we can get exactly inch inch x inch projection so it can be called as short throw projector albiet may be border level there is an option to red"&amp;"uce the screen size upto of original size electronically once connected to hdmi keystone correction is not usuable at all that wheel has to be exatly in middle position to get a good focus on whole screen that means one has to setup the projector or scree"&amp;"n at a fixed location can not lilt the projector to move screen up or down and then adjust with keystone correction i e if you want to keep the projector screen at lower levels projector also has to fixed at lower levels only best focus can be get when pr"&amp;"ojecting exactly oppsite to the projector probably to inch above so if we flip the projector upside down we get best focus opposite to center a few inches down for mysetup where projecting only feet above from the floor going to use a wall mount to setup "&amp;"the projector upside down this way i can fix the projector a bit more above behind the sofa i will post the pics later once it is setup properly now the verdict this projector with a combination of reflective projector screen look it up on amazon xelectro"&amp;"n or minago brand is one of most vfm combo for approx k for experiencing a very bright inch screen experience of good quality for or person but now that im considering buying one of those expensive fixed frame alr projector screens costing upward of k to "&amp;"k im thinikg it would have been better if i could have invested a bit more on a brighter projector look only ansi value this buy was more of an impulse purchase but it is more then good enough for me now to make me consider much costlier projector screens"&amp;" and then later upgrade to a high end projector edit the biggest drawback of this projector is that dust gets inside on lcd panel which impacts the clarity also after a few days i had to clean the panel myselg just after month new lesson learnt apart from"&amp;" high ansi lumen projector this is also an important factor for future purchase planning to get a custom cloth cover made so that i dont have to clean it often though lcd cleaning can be done pretty easily without much opening and its easier compared to y"&amp;"outube videos i have seen for previous model somehow lens did not get any dust inside yet only the lcd has very very fine dust particles inside quality is good value for money bluetooth connectivity is smooth and fast the sound quality of the projector is"&amp;" not so great but that we had already considered before hotstar app really works nicely with great quality and so does youtube netflix prime video doesn t give the same quality initially but that must be wifi connection some apps however don t get install"&amp;"ed or just close on their own the good point is the bluetooth connection and even we have added a bluetooth soundbar so moving it and putting it in any room has become a really good option this is indeed a fantastic product in this price range it is non a"&amp;"ndroid so you need to add an amazon fire stick or some other source device through hdmineedless to say the brightness is pretty good for dark environments and is also watchable during day i e if you can cover up your windows and other light sources screen"&amp;" spread is almost up to inch at a throw distance of to feet with the sharpness more or less intact converts k to pwill recommend a tripod mount or a custom made mount like mine ensure that the walls are white for best image video reproduction definitely r"&amp;"ecommended at this price point consonly vertical keystone correction available projector is good so far as it used for last days may revisit the feedback after a couple of months i bought this projector for my classroom and it’s very helpful for their stu"&amp;"dies now students connect themselves more to the world 😊 i feel it s a value for money product as i have already used it for last two months if u r looking for a home entertainer projector look no further this is it best in price good picture quality bri"&amp;"ghtness and a decent remote with good functionality as always premium buyers avoid as these r for normal home with normal needs very good for family get together movie nights and kids will be awe struck at its enormity i ve canceled my dth connection coz "&amp;"amazon prime tv stick with this projector is all i need that s all the time i have for watching tv amidst my work and they do the job well an entertaining night after a busy day n you will be done satisfied any queries ping me i ll help u as much as i can"&amp;" don t worry abt specs and other details takeit from a family man it will satisfy all ur needs be it surfing movies or gaming and with fire tv stick mirroring is possible too hope it helps update after months hrs day usage the pic uploaded was by noon pm "&amp;"with dark screens hi this was a reply to a customer to help choose between egate i n uc but i thought if this was put up in update section a lot would benefit so here it goes first u need to be clear on ur purpose for this projector like if it s for offic"&amp;" use or home entertainment also u didn t mention its source like dth or fire tv stick etc since u have not i ll go with a general review for purposes it s going to be a very detailed review so guys with out patience can run to the end at once i too had a "&amp;"similar confusion based on competition for egate i from uc let me tell u what helped me decide first n foremost egate is an indian company unlike uc which is a common chinese product with a namesake brand uc confirmed it with my friend in china hence serv"&amp;"ice n general trust is more on egate than competition secondly from fellow customers i ve learnt that egate is brighter than the rest two thirdly the images are sharp and there s no blur on text on egate compared to the other two just learn to adjust the "&amp;"keystone properly fourth the length of the power cord is longer in egate fifth it s got a lens cover to close the lens when not in use the others don t have it now in general i ve not used the other two but the input of data for the other two are from the"&amp;"ir users so i m gonna tell u wat i ve done n wat else u can do with egate i ve placed it at a length of feet from the screen n it gives awesome display connect a home speaker system if u r trying for home theatre effect but the inbuilt speaker is good enu"&amp;"f at feet projection from the end of ur bed with kids sleeping around i ve connected my second fire tv stick with it so it connects to wi fi for movies n serials n mirroring is done by it for playing from mobiles n game too like cod n pubg n ff also u hav"&amp;"e connectivity for laptop n pendrive etc u get a remote which functions well along with it most importantly u can ceiling mount it or tripod it too which the other two cant but remember if u r ceiling mounting it u need to flip the display by ° in the set"&amp;"tings coz u would mountbit upside down as the option is provided under the projector but for tripod it s not necessary also u can place the projector behind the screen like an actual theatre if u r using a cloth screen like me n constraint of space but re"&amp;"member to flip the image from right to left in settings as the projector is behind the screen n u need to get a ° flipped image from behind so i guess it s the d part that made ur decision murky wat i would love to say for that is i ve a samsung d enabled"&amp;" smart tv n i ve seen the output of these kind of cheap d devices too since its a low cost projector d effects are going to give u a headache coz of pixelation better to opt for a tv if d is a priority as in tv the d effects r awesome but nowadays u can i"&amp;"nstall an app in any device to watch d movies or better download a d movie in pendrive n play it n watch it with ur d glasses my friends do it but i don t verdict best projector in market in my opinion for the price and home entertainment purpose note for"&amp;" amazon prime n netflix users if u r using a audio output sometimes u might not get audio so dont get worried n its nothing wrong with the projector its just that the latest movies are made with dolby sound so just use the on screen setting in the video t"&amp;"o navigate to sound n choose stereo from the default dolby option voila u r done hope it helps ping me for any doubts hit like if my review was useful as per money it s bestbut if you are fan of pictures qualitythink about budget")</f>
        <v>this review is for the native fhd projector yes it is a native p led projector connected this to my desktop computer and tested also dont bother trying to play videos from usb quality is bad but when connected to right streaming or display source thru hdmi it is actually quite good i mean picture quality colours brightness etc for a sub k projector in this department this projector can easily compete with many projectors in sub k ranges sound is also pretty much okay loud enough more like boat w speakers may be a bit more louder not good quality wise quitr workable as portable solution but not for a permanent setup audio output to my studio headphones are pretty decent quality wise and loud also meaning speakers can be connected to it for a higher setup person has to figure out to seperate the audio at the source itself from ft and inches distance of lens to wall we can get exactly inch inch x inch projection so it can be called as short throw projector albiet may be border level there is an option to reduce the screen size upto of original size electronically once connected to hdmi keystone correction is not usuable at all that wheel has to be exatly in middle position to get a good focus on whole screen 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to inch above so if we flip the projector upside down we get best focus opposite to center a few inches down for mysetup where projecting only feet above from the floor going to use a wall mount to setup the projector upside down this way i can fix the projector a bit more above behind the sofa i will post the pics later once it is setup properly now the verdict this projector with a combination of reflective projector screen look it up on amazon xelectron or minago brand is one of most vfm combo for approx k for experiencing a very bright inch screen experience of good quality for or person but now that im considering buying one of those expensive fixed frame alr projector screens costing upward of k to k im thinikg it would have been better if i could have invested a bit more on a brighter projector look only ansi value this buy was more of an impulse purchase but it is more then good enough for me now to make me consider much costlier projector screens and then later upgrade to a high end projector edit the biggest drawback of this projector is that dust gets inside on lcd panel which impacts the clarity also after a few days i had to clean the panel myselg just after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 quality is good value for money bluetooth connectivity is smooth and fast the sound quality of the projector is not so great but that we had already considered before hotstar app really works nicely with great quality and so does youtube netflix prime video doesn t give the same quality initially but that must be wifi connection some apps however don t get installed or just close on their own the good point is the bluetooth connection and even we have added a bluetooth soundbar so moving it and putting it in any room has become a really good option this is indeed a fantastic product in this price range it is non android so you need to add an amazon fire stick or some other source device through hdmineedless to say the brightness is pretty good for dark environments and is also watchable during day i e if you can cover up your windows and other light sources screen spread is almost up to inch at a throw distance of to feet with the sharpness more or less intact converts k to pwill recommend a tripod mount or a custom made mount like mine ensure that the walls are white for best image video reproduction definitely recommended at this price point consonly vertical keystone correction available projector is good so far as it used for last days may revisit the feedback after a couple of months i bought this projector for my classroom and it’s very helpful for their studies now students connect themselves more to the world 😊 i feel it s a value for money product as i have already used it for last two months 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 ve canceled my dth connection coz amazon prime tv stick with this projector is all i need that s all the time i have for watching tv amidst my work and they do the job well an entertaining night after a busy day n you will be done satisfied any queries ping me i ll help u as much as i can don t worry abt specs and other details takeit from a family man it will satisfy all ur needs be it surfing movies or gaming and with fire tv stick mirroring is possible too hope it helps update after months hrs day usage the pic uploaded was by noon pm with dark screens hi this was a reply to a customer to help choose between egate i n uc but i thought if this was put up in update section a lot would benefit so here it goes first u need to be clear on ur purpose for this projector like if it s for offic use or home entertainment also u didn t mention its source like dth or fire tv stick etc since u have not i ll go with a general review for purposes it s going to be a very detailed review so guys with out patience can run to the end at once i too had a similar confusion based on competition for egate i from uc let me tell u what helped me decide first n foremost egate is an indian company unlike uc which is a common chinese product with a namesake brand uc confirmed it with my friend in china hence service n general trust is more on egate than competition secondly from fellow customers i ve learnt that egate is brighter than the rest two thirdly the images are sharp and there s no blur on text on egate compared to the other two just learn to adjust the keystone properly fourth the length of the power cord is longer in egate fifth it s got a lens cover to close the lens when not in use the others don t have it now in general i ve not used the other two but the input of data for the other two are from their users so i m gonna tell u wat i ve done n wat else u can do with egate i ve placed it at a length of feet from the screen n it gives awesome display connect a home speaker system if u r trying for home theatre effect but the inbuilt speaker is good enuf at feet projection from the end of ur bed with kids sleeping around i ve connected my second fire tv stick with it so it connects to wi fi for movies n serials n mirroring is done by it for playing from mobiles n game too like cod n pubg n ff also u have connectivity for laptop n pendrive etc u get a remote which functions well along with it most importantly u can ceiling mount it or tripod it too which the other two cant but remember if u r ceiling mounting it u need to flip the display by ° in the settings coz u would mountbit upside down as the option is provided under the projector but for tripod it s not necessary also u can place the projector behind the screen like an actual theatre if u r using a cloth screen like me n constraint of space but remember to flip the image from right to left in settings as the projector is behind the screen n u need to get a ° flipped image from behind so i guess it s the d part that made ur decision murky wat i would love to say for that is i ve a samsung d enabled smart tv n i ve seen the output of these kind of cheap d devices too since its a low cost projector d effects are going to give u a headache coz of pixelation better to opt for a tv if d is a priority as in tv the d effects r awesome but nowadays u can install an app in any device to watch d movies or better download a d movie in pendrive n play it n watch it with ur d glasses my friends do it but i don t verdict best projector in market in my opinion for the price and home entertainment purpose note for amazon prime n netflix users if u r using a audio output sometimes u might not get audio so dont get worried n its nothing wrong with the projector its just that the latest movies are made with dolby sound so just use the on screen setting in the video to navigate to sound n choose stereo from the default dolby option voila u r done hope it helps ping me for any doubts hit like if my review was useful as per money it s bestbut if you are fan of pictures qualitythink about budget</v>
      </c>
      <c r="E159" s="1" t="s">
        <v>1554</v>
      </c>
      <c r="F159" s="9" t="s">
        <v>1556</v>
      </c>
      <c r="G159" s="9">
        <f>IFERROR(__xludf.DUMMYFUNCTION("""COMPUTED_VALUE"""),1.0)</f>
        <v>1</v>
      </c>
      <c r="H159" s="9">
        <f>IFERROR(__xludf.DUMMYFUNCTION("""COMPUTED_VALUE"""),1.0)</f>
        <v>1</v>
      </c>
      <c r="I159" s="9">
        <f>IFERROR(__xludf.DUMMYFUNCTION("""COMPUTED_VALUE"""),0.0)</f>
        <v>0</v>
      </c>
      <c r="J159" s="9">
        <f>IFERROR(__xludf.DUMMYFUNCTION("""COMPUTED_VALUE"""),0.0)</f>
        <v>0</v>
      </c>
    </row>
    <row r="160">
      <c r="A160" s="1">
        <v>4.1</v>
      </c>
      <c r="B160" s="5" t="s">
        <v>1573</v>
      </c>
      <c r="C160" s="5" t="s">
        <v>1574</v>
      </c>
      <c r="D160" s="9" t="str">
        <f>IFERROR(__xludf.DUMMYFUNCTION("""COMPUTED_VALUE"""),"good value for money 👍 this is really a good quality cable it’s too long enough for modern tv units size works excellent with sony bravia tv perfect size and extremely good quality hdmi cable that gives earc connecting option purchased this hdmi to conne"&amp;"ct the setup box with my new samsung tv k hz native unfortunately when used this wire to connect the picture quality was bad and was seeing red dots all over the picture when replaced with another hdmi cable all the issues were fixed so in short this proc"&amp;"ut was bad value for money good picture quality")</f>
        <v>good value for money 👍 this is really a good quality cable it’s too long enough for modern tv units size works excellent with sony bravia tv perfect size and extremely good quality hdmi cable that gives earc connecting option purchased this hdmi to connect the setup box with my new samsung tv k hz native unfortunately when used this wire to connect the picture quality was bad and was seeing red dots all over the picture when replaced with another hdmi cable all the issues were fixed so in short this procut was bad value for money good picture quality</v>
      </c>
      <c r="E160" s="1" t="s">
        <v>1566</v>
      </c>
      <c r="F160" s="9" t="s">
        <v>148</v>
      </c>
      <c r="G160" s="9">
        <f>IFERROR(__xludf.DUMMYFUNCTION("""COMPUTED_VALUE"""),0.0)</f>
        <v>0</v>
      </c>
      <c r="H160" s="9">
        <f>IFERROR(__xludf.DUMMYFUNCTION("""COMPUTED_VALUE"""),0.0)</f>
        <v>0</v>
      </c>
      <c r="I160" s="9">
        <f>IFERROR(__xludf.DUMMYFUNCTION("""COMPUTED_VALUE"""),1.0)</f>
        <v>1</v>
      </c>
      <c r="J160" s="9">
        <f>IFERROR(__xludf.DUMMYFUNCTION("""COMPUTED_VALUE"""),1.0)</f>
        <v>1</v>
      </c>
    </row>
    <row r="161">
      <c r="A161" s="1">
        <v>3.9</v>
      </c>
      <c r="B161" s="5" t="s">
        <v>1583</v>
      </c>
      <c r="C161" s="5" t="s">
        <v>1584</v>
      </c>
      <c r="D161" s="9" t="str">
        <f>IFERROR(__xludf.DUMMYFUNCTION("""COMPUTED_VALUE"""),"remote control is functional well all functions are working remote is not making any qwerking plastic sounds not so solid as original remote overall satisfied there is no mic option and few buttons were messed up its better then original even its light we"&amp;"ight with softr buttons it s oky product in this price range it don t have voice serch option good not bad good")</f>
        <v>remote control is functional well all functions are working remote is not making any qwerking plastic sounds not so solid as original remote overall satisfied there is no mic option and few buttons were messed up its better then original even its light weight with softr buttons it s oky product in this price range it don t have voice serch option good not bad good</v>
      </c>
      <c r="E161" s="1" t="s">
        <v>1577</v>
      </c>
      <c r="F161" s="9" t="s">
        <v>525</v>
      </c>
      <c r="G161" s="9">
        <f>IFERROR(__xludf.DUMMYFUNCTION("""COMPUTED_VALUE"""),0.0)</f>
        <v>0</v>
      </c>
      <c r="H161" s="9">
        <f>IFERROR(__xludf.DUMMYFUNCTION("""COMPUTED_VALUE"""),0.0)</f>
        <v>0</v>
      </c>
      <c r="I161" s="9">
        <f>IFERROR(__xludf.DUMMYFUNCTION("""COMPUTED_VALUE"""),0.0)</f>
        <v>0</v>
      </c>
      <c r="J161" s="9">
        <f>IFERROR(__xludf.DUMMYFUNCTION("""COMPUTED_VALUE"""),0.0)</f>
        <v>0</v>
      </c>
    </row>
    <row r="162">
      <c r="A162" s="1">
        <v>4.0</v>
      </c>
      <c r="B162" s="5" t="s">
        <v>1595</v>
      </c>
      <c r="C162" s="5" t="s">
        <v>1596</v>
      </c>
      <c r="D162" s="9" t="str">
        <f>IFERROR(__xludf.DUMMYFUNCTION("""COMPUTED_VALUE"""),"the build quality is good not sure on the reliability front let’s see in few months the sound quality is satisfactory there is a reduction in sound which is expected during conversion anyway but considering the price it’s negligible overall a good buy wil"&amp;"l recommend this one especially for tv’s without optical out and just coax spdif out how relace it with warranty for converting digital audio of sony bravia xr x j k uhd to sony dav dz kanalogue with r l sound ouputfirst device did not work may be my erro"&amp;"rreplacement device is excellentit is giving me virtual effect while watching movies on disney hot star and amezon primemy cyears old dav dz k home theaterwithout any digital output is giving perfe ct virtual effect on pcm audioreplacement device was deli"&amp;"vered by amezon injust two days timeexcellent service by amezonthanks also to u tube from where i learned my lessons of installing this classic devicei was very disappointed on st device and as there is no return policy i asked for replacement and it work"&amp;"ed very welland now i am very happy and would like to recommend to people who have new tv without any analog output and has only digital and hdmi output and old home theater systems with only analog component or composit outputthank you amezon for this di"&amp;"wali gift doesn t provides surround sound very nice product i am using it last few months sound quality is very good good soooo nice good")</f>
        <v>the build quality is good not sure on the reliability front let’s see in few months the sound quality is satisfactory there is a reduction in sound which is expected during conversion anyway but considering the price it’s negligible overall a good buy will recommend this one especially for tv’s without optical out and just coax spdif out how relace it with warranty for converting digital audio of sony bravia xr x j k uhd to sony dav dz kanalogue with r l sound ouputfirst device did not work may be my errorreplacement device is excellentit is giving me virtual effect while watching movies on disney hot star and amezon primemy cyears old dav dz k home theaterwithout any digital output is giving perfe ct virtual effect on pcm audioreplacement device was delivered by amezon injust two days timeexcellent service by amezonthanks also to u tube from where i learned my lessons of installing this classic devicei was very disappointed on st device and as there is no return policy i asked for replacement and it worked very welland now i am very happy and would like to recommend to people who have new tv without any analog output and has only digital and hdmi output and old home theater systems with only analog component or composit outputthank you amezon for this diwali gift doesn t provides surround sound very nice product i am using it last few months sound quality is very good good soooo nice good</v>
      </c>
      <c r="E162" s="1" t="s">
        <v>1587</v>
      </c>
      <c r="F162" s="9" t="s">
        <v>1480</v>
      </c>
      <c r="G162" s="9">
        <f>IFERROR(__xludf.DUMMYFUNCTION("""COMPUTED_VALUE"""),0.0)</f>
        <v>0</v>
      </c>
      <c r="H162" s="9">
        <f>IFERROR(__xludf.DUMMYFUNCTION("""COMPUTED_VALUE"""),0.0)</f>
        <v>0</v>
      </c>
      <c r="I162" s="9">
        <f>IFERROR(__xludf.DUMMYFUNCTION("""COMPUTED_VALUE"""),0.0)</f>
        <v>0</v>
      </c>
      <c r="J162" s="9">
        <f>IFERROR(__xludf.DUMMYFUNCTION("""COMPUTED_VALUE"""),1.0)</f>
        <v>1</v>
      </c>
    </row>
    <row r="163">
      <c r="A163" s="1">
        <v>4.3</v>
      </c>
      <c r="B163" s="5" t="s">
        <v>1605</v>
      </c>
      <c r="C163" s="5" t="s">
        <v>1606</v>
      </c>
      <c r="D163" s="9" t="str">
        <f>IFERROR(__xludf.DUMMYFUNCTION("""COMPUTED_VALUE"""),"i purchased the cable for my galaxy note in july have been using it since and it works neat the cable is tough due to its braided nature overall good for usage not faced any quality issues c point section is also good to fit properly in mobile you can go "&amp;"for it most expensive cable i have ever purchased probably the best cable too giving star less for the premium pricing i bought this as the long cables dont work well with android car this works very well go for it if you have to connect with android auto"&amp;" short review this eliminates a need to wrap long cables around the handlebar when the phone is mounted on it for navigation compact and powerful best suited for motorcycle mobile mounts and powerbanks price bought at ₹ long review i used to wrap long cha"&amp;"rging cables around the handle bar so that it won t come in the way while turning after being fed up of wrapping cables to handlebars i wanted something short just to sit there and charge device and clear the clutter on motorcycle handle this is just what"&amp;" i wanted i have a mobile mount that looks like bobo gears jaw grip mount from local stores and that delivers v a tried few cables from local stores and they either die or doesn t charge the device enough when it is in use even when the device is not in u"&amp;"se the charging rate used to be low that is when i have decided to give this one a try as i was always hesitant that ₹ for a short cable is too high now i am pretty happy with the purchase that it can fetch the complete charging capacity of the mobile cha"&amp;"rger and deliver it to the device i did a kms roundtrip and this has been a saviour i am yet to check if the claimed qc is true but at least it serves the purpose on my motorcycle handlebar so i have no complaints i will update when i get a chance to test"&amp;" that coming to the design and quality the braided cable looks rugged and the metal connectors feel solid as i am going to use it only on the motorcycle i am sure i will put it through some abuse and i can comment on the same when i revisit this review fo"&amp;"r updates durability i will have to use it more and update this review on the durability perspective as my first wayona dash charge cable i used for oneplus died in months but thankfully it was replaced under warranty that shows how good the support is fr"&amp;"om wayona team i only had to record that the cable died and doesn t charge any more and they too that video as evidence to replace the product verdict if you are looking for a short cable for mobiles on or for charging devices from powerbanks i would defi"&amp;"nitely recommend this cable data transfer is quite fast and also compatible with my qc adapter good excellent worth for the money nice wire fast charge")</f>
        <v>i purchased the cable for my galaxy note in july have been using it since and it works neat the cable is tough due to its braided nature overall good for usage not faced any quality issues c point section is also good to fit properly in mobile you can go for it most expensive cable i have ever purchased probably the best cable too giving star less for the premium pricing i bought this as the long cables dont work well with android car this works very well go for it if you have to connect with android auto short review this eliminates a need to wrap long cables around the handlebar when the phone is mounted on it for navigation compact and powerful best suited for motorcycle mobile mounts and powerbanks price bought at ₹ long review i used to wrap long charging cables around the handle bar so that it won t come in the way while turning after being fed up of wrapping cables to handlebars i wanted something short just to sit there and charge device and clear the clutter on motorcycle handle this is just what i wanted i have a mobile mount that looks like bobo gears jaw grip mount from local stores and that delivers v a tried few cables from local stores and they either die or doesn t charge the device enough when it is in use even when the device is not in use the charging rate used to be low that is when i have decided to give this one a try as i was always hesitant that ₹ for a short cable is too high now i am pretty happy with the purchase that it can fetch the complete charging capacity of the mobile charger and deliver it to the device i did a kms roundtrip and this has been a saviour i am yet to check if the claimed qc is true but at least it serves the purpose on my motorcycle handlebar so i have no complaints i will update when i get a chance to test that coming to the design and quality the braided cable looks rugged and the metal connectors feel solid as i am going to use it only on the motorcycle i am sure i will put it through some abuse and i can comment on the same when i revisit this review for updates durability i will have to use it more and update this review on the durability perspective as my first wayona dash charge cable i used for oneplus died in months but thankfully it was replaced under warranty that shows how good the support is from wayona team i only had to record that the cable died and doesn t charge any more and they too that video as evidence to replace the product verdict if you are looking for a short cable for mobiles on or for charging devices from powerbanks i would definitely recommend this cable data transfer is quite fast and also compatible with my qc adapter good excellent worth for the money nice wire fast charge</v>
      </c>
      <c r="E163" s="1" t="s">
        <v>1599</v>
      </c>
      <c r="F163" s="9" t="s">
        <v>18</v>
      </c>
      <c r="G163" s="9">
        <f>IFERROR(__xludf.DUMMYFUNCTION("""COMPUTED_VALUE"""),0.0)</f>
        <v>0</v>
      </c>
      <c r="H163" s="9">
        <f>IFERROR(__xludf.DUMMYFUNCTION("""COMPUTED_VALUE"""),0.0)</f>
        <v>0</v>
      </c>
      <c r="I163" s="9">
        <f>IFERROR(__xludf.DUMMYFUNCTION("""COMPUTED_VALUE"""),0.0)</f>
        <v>0</v>
      </c>
      <c r="J163" s="9">
        <f>IFERROR(__xludf.DUMMYFUNCTION("""COMPUTED_VALUE"""),0.0)</f>
        <v>0</v>
      </c>
    </row>
    <row r="164">
      <c r="A164" s="1">
        <v>4.0</v>
      </c>
      <c r="B164" s="5" t="s">
        <v>783</v>
      </c>
      <c r="C164" s="5" t="s">
        <v>784</v>
      </c>
      <c r="D164" s="9" t="str">
        <f>IFERROR(__xludf.DUMMYFUNCTION("""COMPUTED_VALUE"""),"liked the product accurate to my usb apparatus good value till now i had purchased about cables both micro and c type for myself and my family in this last one year its all because this brand wins my trust by provinding great quality with reasonable price"&amp;" na tested with amps charger and phone gives full amps power to phone the cable looks thick and it has nice texture despite that i am sure it is not very durable the usb connectors are extremely sturdy and they dont bend or flex the wire will break before"&amp;" the connector does warning usb micro connector has a strong hook be careful while plugging and unplugging or you may damage your device very cheap and usable cable for rs super power nice product in this price this is the best one")</f>
        <v>liked the product accurate to my usb apparatus good value till now i had purchased about cables both micro and c type for myself and my family in this last one year its all because this brand wins my trust by provinding great quality with reasonable price na tested with amps charger and phone gives full amps power to phone the cable looks thick and it has nice texture despite that i am sure it is not very durable the usb connectors are extremely sturdy and they dont bend or flex the wire will break before the connector does warning usb micro connector has a strong hook be careful while plugging and unplugging or you may damage your device very cheap and usable cable for rs super power nice product in this price this is the best one</v>
      </c>
      <c r="E164" s="1" t="s">
        <v>1609</v>
      </c>
      <c r="F164" s="9" t="s">
        <v>18</v>
      </c>
      <c r="G164" s="9">
        <f>IFERROR(__xludf.DUMMYFUNCTION("""COMPUTED_VALUE"""),1.0)</f>
        <v>1</v>
      </c>
      <c r="H164" s="9">
        <f>IFERROR(__xludf.DUMMYFUNCTION("""COMPUTED_VALUE"""),0.0)</f>
        <v>0</v>
      </c>
      <c r="I164" s="9">
        <f>IFERROR(__xludf.DUMMYFUNCTION("""COMPUTED_VALUE"""),1.0)</f>
        <v>1</v>
      </c>
      <c r="J164" s="9">
        <f>IFERROR(__xludf.DUMMYFUNCTION("""COMPUTED_VALUE"""),0.0)</f>
        <v>0</v>
      </c>
    </row>
    <row r="165">
      <c r="A165" s="1">
        <v>3.9</v>
      </c>
      <c r="B165" s="5" t="s">
        <v>1620</v>
      </c>
      <c r="C165" s="5" t="s">
        <v>1621</v>
      </c>
      <c r="D165" s="9" t="str">
        <f>IFERROR(__xludf.DUMMYFUNCTION("""COMPUTED_VALUE"""),"good one… very good sturdy i am using this in the car and work fine for far writing this review after weeks this cable charge as well transfer data without even any mfi certified very happy with this one my cable stopped working in a week worth🌱 this mat"&amp;"erial was good")</f>
        <v>good one… very good sturdy i am using this in the car and work fine for far writing this review after weeks this cable charge as well transfer data without even any mfi certified very happy with this one my cable stopped working in a week worth🌱 this material was good</v>
      </c>
      <c r="E165" s="1" t="s">
        <v>1614</v>
      </c>
      <c r="F165" s="9" t="s">
        <v>18</v>
      </c>
      <c r="G165" s="9">
        <f>IFERROR(__xludf.DUMMYFUNCTION("""COMPUTED_VALUE"""),0.0)</f>
        <v>0</v>
      </c>
      <c r="H165" s="9">
        <f>IFERROR(__xludf.DUMMYFUNCTION("""COMPUTED_VALUE"""),0.0)</f>
        <v>0</v>
      </c>
      <c r="I165" s="9">
        <f>IFERROR(__xludf.DUMMYFUNCTION("""COMPUTED_VALUE"""),0.0)</f>
        <v>0</v>
      </c>
      <c r="J165" s="9">
        <f>IFERROR(__xludf.DUMMYFUNCTION("""COMPUTED_VALUE"""),0.0)</f>
        <v>0</v>
      </c>
    </row>
    <row r="166">
      <c r="A166" s="1">
        <v>4.5</v>
      </c>
      <c r="B166" s="5" t="s">
        <v>1630</v>
      </c>
      <c r="C166" s="5" t="s">
        <v>1631</v>
      </c>
      <c r="D166" s="9" t="str">
        <f>IFERROR(__xludf.DUMMYFUNCTION("""COMPUTED_VALUE"""),"the cable is good slightly thicker than the apple original cables and is only good for charging it doesn t work for data transmission contrary to what some one has mentioned in the replies to one of the queries not at least with apple products it charges "&amp;"my ipad pro with m chip but freezes it if used for data transmission any one looking for data transmission better find something else this item is only good for charging works fine no issues so far as per belkin product page there is no mention that it su"&amp;"pports w belkin support in q a section says it supports only w needs to be investigated if it really is fast charging or not scummy behaviour from belkin to not specify such a basic spec belkin com us cables charging boost charge usb c to usb c cable p p "&amp;"cab all belkin products are of excellent quality and build thanks to belkin for providing a good products and thanks to seller and amazon for selling this product excellent product i guess it s only belkin compared to the rest of the third party companies"&amp;" which make quality cables you can feel the quality in your hands worth it although you may find it to be expensive as expected")</f>
        <v>the cable is good slightly thicker than the apple original cables and is only good for charging it doesn t work for data transmission contrary to what some one has mentioned in the replies to one of the queries not at least with apple products it charges my ipad pro with m chip but freezes it if used for data transmission any one looking for data transmission better find something else this item is only good for charging works fine no issues so far as per belkin product page there is no mention that it supports w belkin support in q a section says it supports only w needs to be investigated if it really is fast charging or not scummy behaviour from belkin to not specify such a basic spec belkin com us cables charging boost charge usb c to usb c cable p p cab all belkin products are of excellent quality and build thanks to belkin for providing a good products and thanks to seller and amazon for selling this product excellent product i guess it s only belkin compared to the rest of the third party companies which make quality cables you can feel the quality in your hands worth it although you may find it to be expensive as expected</v>
      </c>
      <c r="E166" s="1" t="s">
        <v>1624</v>
      </c>
      <c r="F166" s="9" t="s">
        <v>18</v>
      </c>
      <c r="G166" s="9">
        <f>IFERROR(__xludf.DUMMYFUNCTION("""COMPUTED_VALUE"""),0.0)</f>
        <v>0</v>
      </c>
      <c r="H166" s="9">
        <f>IFERROR(__xludf.DUMMYFUNCTION("""COMPUTED_VALUE"""),0.0)</f>
        <v>0</v>
      </c>
      <c r="I166" s="9">
        <f>IFERROR(__xludf.DUMMYFUNCTION("""COMPUTED_VALUE"""),0.0)</f>
        <v>0</v>
      </c>
      <c r="J166" s="9">
        <f>IFERROR(__xludf.DUMMYFUNCTION("""COMPUTED_VALUE"""),0.0)</f>
        <v>0</v>
      </c>
    </row>
    <row r="167">
      <c r="A167" s="1">
        <v>3.9</v>
      </c>
      <c r="B167" s="5" t="s">
        <v>1640</v>
      </c>
      <c r="C167" s="5" t="s">
        <v>1641</v>
      </c>
      <c r="D167" s="9" t="str">
        <f>IFERROR(__xludf.DUMMYFUNCTION("""COMPUTED_VALUE"""),"compatabile for samsung tvs can buy and use them with out any fear it works perfectly like original remote maybe the price can be reduced a bit only have week experience it s working smoothly till now it works aa expected light weight after putting batter"&amp;"y also weighs lesser than original samsung remote i m not sure about durability but good product and does help for my tv since original remote broke the product and its features are really good and self explaining also the built quality is good the remote"&amp;" is working fine for now but durability not sure as not as the original but does the job it is good for samsung smart tv nice one")</f>
        <v>compatabile for samsung tvs can buy and use them with out any fear it works perfectly like original remote maybe the price can be reduced a bit only have week experience it s working smoothly till now it works aa expected light weight after putting battery also weighs lesser than original samsung remote i m not sure about durability but good product and does help for my tv since original remote broke the product and its features are really good and self explaining also the built quality is good the remote is working fine for now but durability not sure as not as the original but does the job it is good for samsung smart tv nice one</v>
      </c>
      <c r="E167" s="1" t="s">
        <v>1634</v>
      </c>
      <c r="F167" s="9" t="s">
        <v>525</v>
      </c>
      <c r="G167" s="9">
        <f>IFERROR(__xludf.DUMMYFUNCTION("""COMPUTED_VALUE"""),0.0)</f>
        <v>0</v>
      </c>
      <c r="H167" s="9">
        <f>IFERROR(__xludf.DUMMYFUNCTION("""COMPUTED_VALUE"""),0.0)</f>
        <v>0</v>
      </c>
      <c r="I167" s="9">
        <f>IFERROR(__xludf.DUMMYFUNCTION("""COMPUTED_VALUE"""),0.0)</f>
        <v>0</v>
      </c>
      <c r="J167" s="9">
        <f>IFERROR(__xludf.DUMMYFUNCTION("""COMPUTED_VALUE"""),0.0)</f>
        <v>0</v>
      </c>
    </row>
    <row r="168">
      <c r="A168" s="1">
        <v>4.2</v>
      </c>
      <c r="B168" s="5" t="s">
        <v>1070</v>
      </c>
      <c r="C168" s="5" t="s">
        <v>1071</v>
      </c>
      <c r="D168" s="9" t="str">
        <f>IFERROR(__xludf.DUMMYFUNCTION("""COMPUTED_VALUE"""),"i like the product and i used it for my iphone the product got delivered fast it surely does work for the price you pay for it does a good work of charging the iphones without any lags i will recommend in fact bought a couple of other products too after t"&amp;"aking this cable its build quality is excellent and it charges the phone quickly despite being a long cable which is a good feature of it nice product for rough use i have been using this in my car since day one it has taken all the weathering good produc"&amp;"t zero hassles zero complaint go for it nice product☑️ good and convenient product for those who don’t want long dangling wires from their power banks😊 i bought a wayona one plus cable and then this cable a few years later never faced an issue recommende"&amp;"d it to my friends as well no one faced an issue with wayona products thus far worth it quality product life of product is good")</f>
        <v>i like the product and i used it for my iphone the product got delivered fast it surely does work for the price you pay for it does a good work of charging the iphones without any lags i will recommend in fact bought a couple of other products too after taking this cable its build quality is excellent and it charges the phone quickly despite being a long cable which is a good feature of it nice product for rough use i have been using this in my car since day one it has taken all the weathering good product zero hassles zero complaint go for it nice product☑️ good and convenient product for those who don’t want long dangling wires from their power banks😊 i bought a wayona one plus cable and then this cable a few years later never faced an issue recommended it to my friends as well no one faced an issue with wayona products thus far worth it quality product life of product is good</v>
      </c>
      <c r="E168" s="1" t="s">
        <v>1644</v>
      </c>
      <c r="F168" s="9" t="s">
        <v>18</v>
      </c>
      <c r="G168" s="9">
        <f>IFERROR(__xludf.DUMMYFUNCTION("""COMPUTED_VALUE"""),0.0)</f>
        <v>0</v>
      </c>
      <c r="H168" s="9">
        <f>IFERROR(__xludf.DUMMYFUNCTION("""COMPUTED_VALUE"""),1.0)</f>
        <v>1</v>
      </c>
      <c r="I168" s="9">
        <f>IFERROR(__xludf.DUMMYFUNCTION("""COMPUTED_VALUE"""),0.0)</f>
        <v>0</v>
      </c>
      <c r="J168" s="9">
        <f>IFERROR(__xludf.DUMMYFUNCTION("""COMPUTED_VALUE"""),0.0)</f>
        <v>0</v>
      </c>
    </row>
    <row r="169">
      <c r="A169" s="1">
        <v>4.0</v>
      </c>
      <c r="B169" s="5" t="s">
        <v>1655</v>
      </c>
      <c r="C169" s="5" t="s">
        <v>1656</v>
      </c>
      <c r="D169" s="9" t="str">
        <f>IFERROR(__xludf.DUMMYFUNCTION("""COMPUTED_VALUE"""),"really good producers good with working conditions only voice assistant not working i am using kodak cm inches hd ready certified android led tv hdx xpro if you have the same model tv then just go for it best product not feather touch i like it having goo"&amp;"d performance everything is fine except voice control however w r t price of voice controlled remotes it s much better reasonable priced")</f>
        <v>really good producers good with working conditions only voice assistant not working i am using kodak cm inches hd ready certified android led tv hdx xpro if you have the same model tv then just go for it best product not feather touch i like it having good performance everything is fine except voice control however w r t price of voice controlled remotes it s much better reasonable priced</v>
      </c>
      <c r="E169" s="1" t="s">
        <v>1649</v>
      </c>
      <c r="F169" s="9" t="s">
        <v>525</v>
      </c>
      <c r="G169" s="9">
        <f>IFERROR(__xludf.DUMMYFUNCTION("""COMPUTED_VALUE"""),1.0)</f>
        <v>1</v>
      </c>
      <c r="H169" s="9">
        <f>IFERROR(__xludf.DUMMYFUNCTION("""COMPUTED_VALUE"""),0.0)</f>
        <v>0</v>
      </c>
      <c r="I169" s="9">
        <f>IFERROR(__xludf.DUMMYFUNCTION("""COMPUTED_VALUE"""),0.0)</f>
        <v>0</v>
      </c>
      <c r="J169" s="9">
        <f>IFERROR(__xludf.DUMMYFUNCTION("""COMPUTED_VALUE"""),0.0)</f>
        <v>0</v>
      </c>
    </row>
    <row r="170">
      <c r="A170" s="1">
        <v>4.3</v>
      </c>
      <c r="B170" s="5" t="s">
        <v>1667</v>
      </c>
      <c r="C170" s="5" t="s">
        <v>1668</v>
      </c>
      <c r="D170" s="9" t="str">
        <f>IFERROR(__xludf.DUMMYFUNCTION("""COMPUTED_VALUE"""),"tv working good the screen is va type if we want to see good picture we need to maintain minimum distance to tv because this tv pixels are so big but if we maintain minimum distance picture looks so sharp and black levels look great and other thing tv s c"&amp;"olour reproduction is not that great compared to ips screens but in this price it is a good deal thare is definitely lag in tv software and remote control in the start i have bluetooth connection issue but after formatting tv problem was solved this tv ha"&amp;"ve sound bar and it s sounds great compared to other tv brands especially in this price range i will recommend this tv if you want to buy this inch s series tv writing review after month use overall good but it become little slow when we install apps rest"&amp;" everything is fine i liked it and i think you also love it if your budget is in this range first fall i was take as buy a acer tv then i have fear because acer tv is new brand and if any problem with tv serving but after purchased and using my fear was g"&amp;"oes because tv functions is good and warranty also available overall its a good product some times it lags and once it got auto restarted but company has lied to customers with that there is gb of space in the tv which is not therestill i like the picture"&amp;" and sound quality i am very happy when i order this tv i have purchased it on diwali when we start to use this tv we found that to use the cromecast feature i need to install a third party app which is not support to my mobile phone samsung m i am very d"&amp;"isappointed now for this feature but what can i do now it has good and loud sound system my overall experience is not meet to my expectations i regret not having gotten a larger size this is an amazing smart tv clear view and awesome sound stars only beca"&amp;"use i couldnt get jio universal remote to work with it under k best smart android tv everything is perfect like sound picture quality bluetooth connectivity and wifi connectivity finally a budget friendly smart tv for middle class people who is having k s"&amp;"alary per month picture quality ok ok sound super warnty best remote simple over all nice one no product is perfect in all segments this one also not an exception")</f>
        <v>tv working good the screen is va type if we want to see good picture we need to maintain minimum distance to tv because this tv pixels are so big but if we maintain minimum distance picture looks so sharp and black levels look great and other thing tv s colour reproduction is not that great compared to ips screens but in this price it is a good deal thare is definitely lag in tv software and remote control in the start i have bluetooth connection issue but after formatting tv problem was solved this tv have sound bar and it s sounds great compared to other tv brands especially in this price range i will recommend this tv if you want to buy this inch s series tv writing review after month use overall good but it become little slow when we install apps rest everything is fine i liked it and i think you also love it if your budget is in this range first fall i was take as buy a acer tv then i have fear because acer tv is new brand and if any problem with tv serving but after purchased and using my fear was goes because tv functions is good and warranty also available overall its a good product some times it lags and once it got auto restarted but company has lied to customers with that there is gb of space in the tv which is not therestill i like the picture and sound quality i am very happy when i order this tv i have purchased it on diwali when we start to use this tv we found that to use the cromecast feature i need to install a third party app which is not support to my mobile phone samsung m i am very disappointed now for this feature but what can i do now it has good and loud sound system my overall experience is not meet to my expectations i regret not having gotten a larger size this is an amazing smart tv clear view and awesome sound stars only because i couldnt get jio universal remote to work with it under k best smart android tv everything is perfect like sound picture quality bluetooth connectivity and wifi connectivity finally a budget friendly smart tv for middle class people who is having k salary per month picture quality ok ok sound super warnty best remote simple over all nice one no product is perfect in all segments this one also not an exception</v>
      </c>
      <c r="E170" s="1" t="s">
        <v>1659</v>
      </c>
      <c r="F170" s="9" t="s">
        <v>194</v>
      </c>
      <c r="G170" s="9">
        <f>IFERROR(__xludf.DUMMYFUNCTION("""COMPUTED_VALUE"""),0.0)</f>
        <v>0</v>
      </c>
      <c r="H170" s="9">
        <f>IFERROR(__xludf.DUMMYFUNCTION("""COMPUTED_VALUE"""),0.0)</f>
        <v>0</v>
      </c>
      <c r="I170" s="9">
        <f>IFERROR(__xludf.DUMMYFUNCTION("""COMPUTED_VALUE"""),0.0)</f>
        <v>0</v>
      </c>
      <c r="J170" s="9">
        <f>IFERROR(__xludf.DUMMYFUNCTION("""COMPUTED_VALUE"""),1.0)</f>
        <v>1</v>
      </c>
    </row>
    <row r="171">
      <c r="A171" s="1">
        <v>4.0</v>
      </c>
      <c r="B171" s="5" t="s">
        <v>1677</v>
      </c>
      <c r="C171" s="5" t="s">
        <v>1678</v>
      </c>
      <c r="D171" s="9" t="str">
        <f>IFERROR(__xludf.DUMMYFUNCTION("""COMPUTED_VALUE"""),"quality is good strong build supports fast charging rates some people may find the led really bright especially in the dark and it cannot be turned off the port itself can be a bit loose but it can be used with cases are a bit thick just check if your sma"&amp;"rtphone has earphone jack beside the charging port in which case you might not be able to use both together happy with the product good good one more time teken nice worth it good quality good product thanks amazon")</f>
        <v>quality is good strong build supports fast charging rates some people may find the led really bright especially in the dark and it cannot be turned off the port itself can be a bit loose but it can be used with cases are a bit thick just check if your smartphone has earphone jack beside the charging port in which case you might not be able to use both together happy with the product good good one more time teken nice worth it good quality good product thanks amazon</v>
      </c>
      <c r="E171" s="1" t="s">
        <v>1671</v>
      </c>
      <c r="F171" s="9" t="s">
        <v>18</v>
      </c>
      <c r="G171" s="9">
        <f>IFERROR(__xludf.DUMMYFUNCTION("""COMPUTED_VALUE"""),0.0)</f>
        <v>0</v>
      </c>
      <c r="H171" s="9">
        <f>IFERROR(__xludf.DUMMYFUNCTION("""COMPUTED_VALUE"""),0.0)</f>
        <v>0</v>
      </c>
      <c r="I171" s="9">
        <f>IFERROR(__xludf.DUMMYFUNCTION("""COMPUTED_VALUE"""),0.0)</f>
        <v>0</v>
      </c>
      <c r="J171" s="9">
        <f>IFERROR(__xludf.DUMMYFUNCTION("""COMPUTED_VALUE"""),0.0)</f>
        <v>0</v>
      </c>
    </row>
    <row r="172">
      <c r="A172" s="1">
        <v>4.4</v>
      </c>
      <c r="B172" s="5" t="s">
        <v>1688</v>
      </c>
      <c r="C172" s="5" t="s">
        <v>1689</v>
      </c>
      <c r="D172" s="9" t="str">
        <f>IFERROR(__xludf.DUMMYFUNCTION("""COMPUTED_VALUE"""),"good device and makes your laptop to utilize maximum wifi speed will definitely recommend this one good product worth of buying after installing new fiber at my place i got to know that my wifi reciever in my pc was not capable of reciving g speed so i ha"&amp;"ve ordered this from amazon this is an amazing product which is working totally fine till now only problem is they do not instruct that you have to plug this in usb port to receive g speed it will recieve only g on usb over all best product and nice range"&amp;" good i am using this product for the last couple of months now it was really easy to install and easy to use my laptop is an old one and is not compatible with ghz bandwidth hence i had to look for a wifi adapter and i stumbled upon this and i don t regr"&amp;"et buying it it is working as per my expectation and i am able to utilize the ghz network on my laptop now a must buy for anyone having an issue with ghz bandwidth it s a lifesaver i used to have wifi on my laptop now i’m using this dongle with wifi and f"&amp;"rankly i did not notice a difference i just connect with my iphone hotspot to pc nd it’s so nice very fast hello guys i bought this product from amazon and it was a very fast delivery as it was easy installation less than two minutes it gives the best sig"&amp;"nal of g and g so it won’t be hassle to install it’s the product for guys who don’t have wi fi adapters in the systems also it it very compact product")</f>
        <v>good device and makes your laptop to utilize maximum wifi speed will definitely recommend this one good product worth of buying after installing new fiber at my place i got to know that my wifi reciever in my pc was not capable of reciving g speed so i have ordered this from amazon this is an amazing product which is working totally fine till now only problem is they do not instruct that you have to plug this in usb port to receive g speed it will recieve only g on usb over all best product and nice range good i am using this product for the last couple of months now it was really easy to install and easy to use my laptop is an old one and is not compatible with ghz bandwidth hence i had to look for a wifi adapter and i stumbled upon this and i don t regret buying it it is working as per my expectation and i am able to utilize the ghz network on my laptop now a must buy for anyone having an issue with ghz bandwidth it s a lifesaver i used to have wifi on my laptop now i’m using this dongle with wifi and frankly i did not notice a difference i just connect with my iphone hotspot to pc nd it’s so nice very fast hello guys i bought this product from amazon and it was a very fast delivery as it was easy installation less than two minutes it gives the best signal of g and g so it won’t be hassle to install it’s the product for guys who don’t have wi fi adapters in the systems also it it very compact product</v>
      </c>
      <c r="E172" s="1" t="s">
        <v>1681</v>
      </c>
      <c r="F172" s="9" t="s">
        <v>113</v>
      </c>
      <c r="G172" s="9">
        <f>IFERROR(__xludf.DUMMYFUNCTION("""COMPUTED_VALUE"""),0.0)</f>
        <v>0</v>
      </c>
      <c r="H172" s="9">
        <f>IFERROR(__xludf.DUMMYFUNCTION("""COMPUTED_VALUE"""),1.0)</f>
        <v>1</v>
      </c>
      <c r="I172" s="9">
        <f>IFERROR(__xludf.DUMMYFUNCTION("""COMPUTED_VALUE"""),0.0)</f>
        <v>0</v>
      </c>
      <c r="J172" s="9">
        <f>IFERROR(__xludf.DUMMYFUNCTION("""COMPUTED_VALUE"""),0.0)</f>
        <v>0</v>
      </c>
    </row>
    <row r="173">
      <c r="A173" s="1">
        <v>4.3</v>
      </c>
      <c r="B173" s="5" t="s">
        <v>286</v>
      </c>
      <c r="C173" s="5" t="s">
        <v>287</v>
      </c>
      <c r="D173" s="9" t="str">
        <f>IFERROR(__xludf.DUMMYFUNCTION("""COMPUTED_VALUE"""),"about the tv wonderful probably the best tv in this price range inr good google interface loaded with features lightweight watt power consumption stable designaverage sound and picture quality is quite good but if you compare it with premium brands then o"&amp;"bviously not that good features most of the streaming apps available and compatible you can connect with wifi lan cable hdmi set top box laptop usb gaming console old dish cable and direct tv antenna as well built in chromecast to cast any compatible app "&amp;"directly from phone to tv over same wifi networkways to connect phone via cast feature on mobile apps no password needed only need to be on the same wifi network via chromecast app project only selected media pics videos or entire phone screenways to conn"&amp;"ect pc laptop windows cast option project the entire laptop screen on tv using windows cast option need to be connected on same wifi network via hdmi cableabout the amazon installation service awful the technician brought a cheap hanging hook that had mrp"&amp;" inr on it and asked for inr for it without any receipt he kept telling that it was not for sale and company had sent this specially however it clearly had mrp mentioned on it i went to market and bought a much better cabinet for just inr and for installa"&amp;"tion of that as well technician was really adamant to drill the two required holes on top he just drilled one on top and one on bottom and kept all the other spare screws which i had bought with him after about half an hour of arguments he finally drilled"&amp;" the other required holes and for all this he kept cussing me that i wasted his time there was no assistance from the person who represented the service agency as well this whole process took me two hours to complete that too with lots of arguments this w"&amp;"as the worst installation experience in my life so far bottomline please do not avail the so called free installation service from amazon it is just a scam instead call the acer support they will do the job much better after using it for months here are i"&amp;"t s pros and cons pros great picture quality it s awesome blacks are very good and is adjustable sound with db is very good looks great with thin besel remote comes with favorite ott buttons content upscaling is very good cons remote could have been bette"&amp;"r can t use dth remote to turn on both televisison and set top box remote operation is bit complex motion technology not great there is a noticeable blur when watching moving ballson ott but it decreases when you switch to dth overall it s a nice buy at t"&amp;"his price point i think i am getting fairly better picture quality and sound i am satisfied with the product product has good picture quality good product at that price with w sound applications running smoothly months older no issues yet it s running smo"&amp;"othly you get decent features for the price you pay screen resolution might be set back as you may find pixalation overall it s good i am amazed with the picture quality of this p hd ready tv it is truly an amazing panel i found it suitable for a viewing "&amp;"distance of between to feet any nearer it may not look very crisp and any farther it will feel like a very small size the speakers are also very good for the price and can get very loud without any distortions however since the speaker is downward firing "&amp;"the experience will vary based on whether the tv is wall mounted or kept on a stand the remote is good voice search works well for me tv start up takes a long time in my opinion but i have not compared it against any other inch tv and hence do not know wh"&amp;"ere it stands among peers ghz wifi works very well even across walls only negative aspect i faced is w r t the experience of using my bluetooth headphones earphones firstly the connection sometimes doesn t happen automatically after a restart which means "&amp;"i have to remove and re discover the device thru the menu which is not simple secondly the signal itself seems to be very weak and even at a distance of feet in front of the tv the signal breaks even if you move your head by inches however i am still supe"&amp;"r happy with this tv i got it for k during the launch offer and it is totally worth it and is recommended from my side at this price range ₹ it is good quality product on this market acer only should work with sound quality improvement otherwise all ok pi"&amp;"cture quality really impressive wifi connectivity good easy to install boderless screen design is premium and also google voice support is good sometimes lagging no major issues found on this tv just go for it vellu for money good product very nice produc"&amp;"tsave money")</f>
        <v>about the tv wonderful probably the best tv in this price range inr good google interface loaded with features lightweight watt power consumption stable designaverage sound and picture quality is quite good but if you compare it with premium brands then obviously not that good 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via cast feature on mobile apps no password needed only need to be on the same wifi network via chromecast app project only selected media pics videos or entire phone screenways to connect pc laptop windows cast option project the entire laptop screen on tv using windows cast option need to be connected on same wifi network via hdmi cableabout the amazon installation service awful the technician brought a cheap hanging hook that had mrp inr on it and asked for inr for it without any receipt he kept telling that it was not for sale and company had sent this specially however it clearly had mrp mentioned on it i went to market and bought a much better cabinet for just inr and for installation of that as well technician was really adamant to drill the two required holes on top he just drilled one on top and one on bottom and kept all the other spare screws which i had bought with him after about half an hour of arguments he finally drilled the other required holes and for all this he kept cussing me that i wasted his time there was no assistance from the person who represented the service agency as well this whole process took me two hours to complete that too with lots of arguments this was the worst installation experience in my life so far bottomline please do not avail the so called free installation service from amazon it is just a scam instead call the acer support they will do the job much better after using it for months here are it s pros and cons pros great picture quality it s awesome blacks are very good and is adjustable sound with db is very good looks great with thin besel remote comes with favorite ott buttons content upscaling is very good cons remote could have been better can t use dth remote to turn on both televisison and set top box remote operation is bit complex motion technology not great there is a noticeable blur when watching moving ballson ott but it decreases when you switch to dth overall it s a nice buy at this price point i think i am getting fairly better picture quality and sound i am satisfied with the product product has good picture quality good product at that price with w sound applications running smoothly months older no issues yet it s running smoothly you get decent features for the price you pay screen resolution might be set back as you may find pixalation overall it s good i am amazed with the picture quality of this p hd ready tv it is truly an amazing panel i found it suitable for a viewing distance of between to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 the remote is good voice search works well for me tv start up takes a long time in my opinion but i have not compared it against any other inch tv and hence do not know where it stands among peers ghz wifi works very well even across walls only negative aspect i faced is w r t the experience of using my bluetooth headphones earphones firstly the connection sometimes doesn t happen automatically after a restart which means i have to remove and re discover the device thru the menu which is not simple secondly the signal itself seems to be very weak and even at a distance of feet in front of the tv the signal breaks even if you move your head by inches however i am still super happy with this tv i got it for k during the launch offer and it is totally worth it and is recommended from my side at this price range ₹ it is good quality product on this market acer only should work with sound quality improvement otherwise all ok picture quality really impressive wifi connectivity good easy to install boderless screen design is premium and also google voice support is good sometimes lagging no major issues found on this tv just go for it vellu for money good product very nice productsave money</v>
      </c>
      <c r="E173" s="1" t="s">
        <v>1692</v>
      </c>
      <c r="F173" s="9" t="s">
        <v>194</v>
      </c>
      <c r="G173" s="9">
        <f>IFERROR(__xludf.DUMMYFUNCTION("""COMPUTED_VALUE"""),1.0)</f>
        <v>1</v>
      </c>
      <c r="H173" s="9">
        <f>IFERROR(__xludf.DUMMYFUNCTION("""COMPUTED_VALUE"""),0.0)</f>
        <v>0</v>
      </c>
      <c r="I173" s="9">
        <f>IFERROR(__xludf.DUMMYFUNCTION("""COMPUTED_VALUE"""),1.0)</f>
        <v>1</v>
      </c>
      <c r="J173" s="9">
        <f>IFERROR(__xludf.DUMMYFUNCTION("""COMPUTED_VALUE"""),0.0)</f>
        <v>0</v>
      </c>
    </row>
    <row r="174">
      <c r="A174" s="1">
        <v>4.0</v>
      </c>
      <c r="B174" s="5" t="s">
        <v>813</v>
      </c>
      <c r="C174" s="5" t="s">
        <v>814</v>
      </c>
      <c r="D174" s="9" t="str">
        <f>IFERROR(__xludf.DUMMYFUNCTION("""COMPUTED_VALUE"""),"everything is fine but it is bulky and hard it should be softer and thinner thank you amazon very good charging cable 👍 good good one quality is good worth for ₹ short but durable very good product satisfied this is fast charging c pin usb you can purcha"&amp;"se it nice product at price of below")</f>
        <v>everything is fine but it is bulky and hard it should be softer and thinner thank you amazon very good charging cable 👍 good good one quality is good worth for ₹ short but durable very good product satisfied this is fast charging c pin usb you can purchase it nice product at price of below</v>
      </c>
      <c r="E174" s="1" t="s">
        <v>1697</v>
      </c>
      <c r="F174" s="9" t="s">
        <v>18</v>
      </c>
      <c r="G174" s="9">
        <f>IFERROR(__xludf.DUMMYFUNCTION("""COMPUTED_VALUE"""),0.0)</f>
        <v>0</v>
      </c>
      <c r="H174" s="9">
        <f>IFERROR(__xludf.DUMMYFUNCTION("""COMPUTED_VALUE"""),0.0)</f>
        <v>0</v>
      </c>
      <c r="I174" s="9">
        <f>IFERROR(__xludf.DUMMYFUNCTION("""COMPUTED_VALUE"""),0.0)</f>
        <v>0</v>
      </c>
      <c r="J174" s="9">
        <f>IFERROR(__xludf.DUMMYFUNCTION("""COMPUTED_VALUE"""),0.0)</f>
        <v>0</v>
      </c>
    </row>
    <row r="175">
      <c r="A175" s="1">
        <v>4.3</v>
      </c>
      <c r="B175" s="5" t="s">
        <v>1708</v>
      </c>
      <c r="C175" s="5" t="s">
        <v>1709</v>
      </c>
      <c r="D175" s="9" t="str">
        <f>IFERROR(__xludf.DUMMYFUNCTION("""COMPUTED_VALUE"""),"cable is long and durable its worth the purchase i recommend this product whoever needs a sturdy and fast charging also keep in mind your charger needs to support while using this cable after seeing the reviews i ordered for this product for my samsung s "&amp;"mobile although the cable is very steady and good it fails the main purpose when i keep my mobile for charging the cable pin is very tight and i fear while putting and removing my mobile charging chip would break as it is very tight i am looking for anoth"&amp;"er alternative so if you are looking for a charger for s samsung mobile please fo not buy it good superb i have oneplus mobile phone and have dash charger and oneplus cable which becomes a fast charging combo however when i plugged in this cable with dash"&amp;" charger it was not rapidly charging my phone so i can t say if this is fast charging cable ot not but as a common charging cable this is working perfectly fine this is one of the best cable for fast charging i have units of meter c type cable i don t thi"&amp;"nk it will get damage soon the quality is very good and charging s ultra galaxy note etc without any problem thanks to china standard product worth the money")</f>
        <v>cable is long and durable its worth the purchase i recommend this product whoever needs a sturdy and fast charging also keep in mind your charger needs to support while using this cable after seeing the reviews i ordered for this product for my samsung s mobile although the cable is very steady and good it fails the main purpose when i keep my mobile for charging the cable pin is very tight and i fear while putting and removing my mobile charging chip would break as it is very tight i am looking for another alternative so if you are looking for a charger for s samsung mobile please fo not buy it good superb i have oneplus mobile phone and have dash charger and oneplus cable which becomes a fast charging combo however when i plugged in this cable with dash charger it was not rapidly charging my phone so i can t say if this is fast charging cable ot not but as a common charging cable this is working perfectly fine this is one of the best cable for fast charging i have units of meter c type cable i don t think it will get damage soon the quality is very good and charging s ultra galaxy note etc without any problem thanks to china standard product worth the money</v>
      </c>
      <c r="E175" s="1" t="s">
        <v>1702</v>
      </c>
      <c r="F175" s="9" t="s">
        <v>18</v>
      </c>
      <c r="G175" s="9">
        <f>IFERROR(__xludf.DUMMYFUNCTION("""COMPUTED_VALUE"""),1.0)</f>
        <v>1</v>
      </c>
      <c r="H175" s="9">
        <f>IFERROR(__xludf.DUMMYFUNCTION("""COMPUTED_VALUE"""),0.0)</f>
        <v>0</v>
      </c>
      <c r="I175" s="9">
        <f>IFERROR(__xludf.DUMMYFUNCTION("""COMPUTED_VALUE"""),1.0)</f>
        <v>1</v>
      </c>
      <c r="J175" s="9">
        <f>IFERROR(__xludf.DUMMYFUNCTION("""COMPUTED_VALUE"""),0.0)</f>
        <v>0</v>
      </c>
    </row>
    <row r="176">
      <c r="A176" s="1">
        <v>5.0</v>
      </c>
      <c r="B176" s="5" t="s">
        <v>1718</v>
      </c>
      <c r="C176" s="5" t="s">
        <v>1719</v>
      </c>
      <c r="D176" s="9" t="str">
        <f>IFERROR(__xludf.DUMMYFUNCTION("""COMPUTED_VALUE"""),"product is good in quality working good with my i phone good quality and really fast charging and packing is also like original one worth product good product and good quality working well with iphone")</f>
        <v>product is good in quality working good with my i phone good quality and really fast charging and packing is also like original one worth product good product and good quality working well with iphone</v>
      </c>
      <c r="E176" s="1" t="s">
        <v>1712</v>
      </c>
      <c r="F176" s="9" t="s">
        <v>18</v>
      </c>
      <c r="G176" s="9">
        <f>IFERROR(__xludf.DUMMYFUNCTION("""COMPUTED_VALUE"""),0.0)</f>
        <v>0</v>
      </c>
      <c r="H176" s="9">
        <f>IFERROR(__xludf.DUMMYFUNCTION("""COMPUTED_VALUE"""),0.0)</f>
        <v>0</v>
      </c>
      <c r="I176" s="9">
        <f>IFERROR(__xludf.DUMMYFUNCTION("""COMPUTED_VALUE"""),0.0)</f>
        <v>0</v>
      </c>
      <c r="J176" s="9">
        <f>IFERROR(__xludf.DUMMYFUNCTION("""COMPUTED_VALUE"""),0.0)</f>
        <v>0</v>
      </c>
    </row>
    <row r="177">
      <c r="A177" s="1">
        <v>3.7</v>
      </c>
      <c r="B177" s="5" t="s">
        <v>1728</v>
      </c>
      <c r="C177" s="5" t="s">
        <v>1729</v>
      </c>
      <c r="D177" s="9" t="str">
        <f>IFERROR(__xludf.DUMMYFUNCTION("""COMPUTED_VALUE"""),"good its working is very nice with pc easy to install connected very well plug and play link for driver is good but internet connection is slow easy to use but we can t use continues ly signal breaks suddenly i have been using this wifi module for more th"&amp;"an a couple of months and it works like a charm it s easy to use and it connects quick to the computer and don t need to install the drivers 👍👍👍👍👍👍👍👍👍👍👍👍 good to work working fine till date good product")</f>
        <v>good its working is very nice with pc easy to install connected very well plug and play link for driver is good but internet connection is slow easy to use but we can t use continues ly signal breaks suddenly i have been using this wifi module for more than a couple of months and it works like a charm it s easy to use and it connects quick to the computer and don t need to install the drivers 👍👍👍👍👍👍👍👍👍👍👍👍 good to work working fine till date good product</v>
      </c>
      <c r="E177" s="1" t="s">
        <v>1722</v>
      </c>
      <c r="F177" s="9" t="s">
        <v>113</v>
      </c>
      <c r="G177" s="9">
        <f>IFERROR(__xludf.DUMMYFUNCTION("""COMPUTED_VALUE"""),0.0)</f>
        <v>0</v>
      </c>
      <c r="H177" s="9">
        <f>IFERROR(__xludf.DUMMYFUNCTION("""COMPUTED_VALUE"""),0.0)</f>
        <v>0</v>
      </c>
      <c r="I177" s="9">
        <f>IFERROR(__xludf.DUMMYFUNCTION("""COMPUTED_VALUE"""),0.0)</f>
        <v>0</v>
      </c>
      <c r="J177" s="9">
        <f>IFERROR(__xludf.DUMMYFUNCTION("""COMPUTED_VALUE"""),0.0)</f>
        <v>0</v>
      </c>
    </row>
    <row r="178">
      <c r="A178" s="1">
        <v>4.0</v>
      </c>
      <c r="B178" s="5" t="s">
        <v>274</v>
      </c>
      <c r="C178" s="5" t="s">
        <v>1736</v>
      </c>
      <c r="D178" s="9" t="str">
        <f>IFERROR(__xludf.DUMMYFUNCTION("""COMPUTED_VALUE"""),"worked on iphone and didn’t work on iphone xr i didn’t like it still i use it for my work product is quite good and is fast charging loved it i like it looks last long the sturdiness will depend on the manner of its use but its speed of charging is great "&amp;"very good product for the average income group it s great for charging devices with various types of ports but works best when charging one device at a time good item")</f>
        <v>worked on iphone and didn’t work on iphone xr i didn’t like it still i use it for my work product is quite good and is fast charging loved it i like it looks last long the sturdiness will depend on the manner of its use but its speed of charging is great very good product for the average income group it s great for charging devices with various types of ports but works best when charging one device at a time good item</v>
      </c>
      <c r="E178" s="1" t="s">
        <v>1732</v>
      </c>
      <c r="F178" s="9" t="s">
        <v>18</v>
      </c>
      <c r="G178" s="9">
        <f>IFERROR(__xludf.DUMMYFUNCTION("""COMPUTED_VALUE"""),0.0)</f>
        <v>0</v>
      </c>
      <c r="H178" s="9">
        <f>IFERROR(__xludf.DUMMYFUNCTION("""COMPUTED_VALUE"""),0.0)</f>
        <v>0</v>
      </c>
      <c r="I178" s="9">
        <f>IFERROR(__xludf.DUMMYFUNCTION("""COMPUTED_VALUE"""),0.0)</f>
        <v>0</v>
      </c>
      <c r="J178" s="9">
        <f>IFERROR(__xludf.DUMMYFUNCTION("""COMPUTED_VALUE"""),0.0)</f>
        <v>0</v>
      </c>
    </row>
    <row r="179">
      <c r="A179" s="1">
        <v>4.1</v>
      </c>
      <c r="B179" s="5" t="s">
        <v>1409</v>
      </c>
      <c r="C179" s="5" t="s">
        <v>1410</v>
      </c>
      <c r="D179" s="9" t="str">
        <f>IFERROR(__xludf.DUMMYFUNCTION("""COMPUTED_VALUE"""),"the product was nice its charging awesome cant say anything about durability and sturdiness as the part which gets connected to adapter seems to be in a highly vulnerable state with a flick of hand it might get bent as my last charging chord got to be so "&amp;"i had to buy this one something must be done about that very good worth the money i had to replace the cable that i had recieved with my laptop i opted zoul and am highly satisfied by the cable it s durable and works seamlessly this is an amazing product "&amp;"from zoul i bought many other cables before from other brands but they didn t work that well but this i must say is the best of all in terms of charging power durability and sturdiness much recommend i ve been using this cable for over months with my gala"&amp;"xy s it s been working flawlessly fast charging works as expected and the m length makes it convenient to use it in bed would recommend to anyone looking for a long cable infact my brother purchased one after seeing me buy it the cable has good length cha"&amp;"rges very fast")</f>
        <v>the product was nice its charging awesome cant say anything about durability and sturdiness as the part which gets connected to adapter seems to be in a highly vulnerable state with a flick of hand it might get bent as my last charging chord got to be so i had to buy this one something must be done about that very good worth the money i had to replace the cable that i had recieved with my laptop i opted zoul and am highly satisfied by the cable it s durable and works seamlessly this is an amazing product from zoul i bought many other cables before from other brands but they didn t work that well but this i must say is the best of all in terms of charging power durability and sturdiness much recommend i ve been using this cable for over months with my galaxy s it s been working flawlessly fast charging works as expected and the m length makes it convenient to use it in bed would recommend to anyone looking for a long cable infact my brother purchased one after seeing me buy it the cable has good length charges very fast</v>
      </c>
      <c r="E179" s="1" t="s">
        <v>1739</v>
      </c>
      <c r="F179" s="9" t="s">
        <v>18</v>
      </c>
      <c r="G179" s="9">
        <f>IFERROR(__xludf.DUMMYFUNCTION("""COMPUTED_VALUE"""),0.0)</f>
        <v>0</v>
      </c>
      <c r="H179" s="9">
        <f>IFERROR(__xludf.DUMMYFUNCTION("""COMPUTED_VALUE"""),0.0)</f>
        <v>0</v>
      </c>
      <c r="I179" s="9">
        <f>IFERROR(__xludf.DUMMYFUNCTION("""COMPUTED_VALUE"""),0.0)</f>
        <v>0</v>
      </c>
      <c r="J179" s="9">
        <f>IFERROR(__xludf.DUMMYFUNCTION("""COMPUTED_VALUE"""),0.0)</f>
        <v>0</v>
      </c>
    </row>
    <row r="180">
      <c r="A180" s="1">
        <v>4.0</v>
      </c>
      <c r="B180" s="5" t="s">
        <v>274</v>
      </c>
      <c r="C180" s="5" t="s">
        <v>275</v>
      </c>
      <c r="D180" s="9" t="str">
        <f>IFERROR(__xludf.DUMMYFUNCTION("""COMPUTED_VALUE"""),"worked on iphone and didn’t work on iphone xr i didn’t like it still i use it for my work product is quite good and is fast charging loved it i like it looks last long the sturdiness will depend on the manner of its use but its speed of charging is great "&amp;"very good product for the average income group it s great for charging devices with various types of ports but works best when charging one device at a time good item")</f>
        <v>worked on iphone and didn’t work on iphone xr i didn’t like it still i use it for my work product is quite good and is fast charging loved it i like it looks last long the sturdiness will depend on the manner of its use but its speed of charging is great very good product for the average income group it s great for charging devices with various types of ports but works best when charging one device at a time good item</v>
      </c>
      <c r="E180" s="1" t="s">
        <v>1744</v>
      </c>
      <c r="F180" s="9" t="s">
        <v>18</v>
      </c>
      <c r="G180" s="9">
        <f>IFERROR(__xludf.DUMMYFUNCTION("""COMPUTED_VALUE"""),0.0)</f>
        <v>0</v>
      </c>
      <c r="H180" s="9">
        <f>IFERROR(__xludf.DUMMYFUNCTION("""COMPUTED_VALUE"""),0.0)</f>
        <v>0</v>
      </c>
      <c r="I180" s="9">
        <f>IFERROR(__xludf.DUMMYFUNCTION("""COMPUTED_VALUE"""),0.0)</f>
        <v>0</v>
      </c>
      <c r="J180" s="9">
        <f>IFERROR(__xludf.DUMMYFUNCTION("""COMPUTED_VALUE"""),0.0)</f>
        <v>0</v>
      </c>
    </row>
    <row r="181">
      <c r="A181" s="1">
        <v>3.3</v>
      </c>
      <c r="B181" s="5" t="s">
        <v>1756</v>
      </c>
      <c r="C181" s="5" t="s">
        <v>1757</v>
      </c>
      <c r="D181" s="9" t="str">
        <f>IFERROR(__xludf.DUMMYFUNCTION("""COMPUTED_VALUE"""),"thank you so much remote is compatible no about durability currently it s working nice one working good voice is not working properly the volume control buttom is way to hard to operate must be a little smoother not strong i was doubtful about the purchas"&amp;"e looking at all the reviews but the product is great firstly you need to understand how to pair the remote properly search for youtube videos and they will help you a lot there are reviews specifying the remote did not connect please note you need to unp"&amp;"air your broken bluetooth remote first i used mi remote app to unpair the remote and then paired the new remote i purchased this remote in october th but it was not working properly in december with in months the product was failed so i recommend do not b"&amp;"ut this product don t waste your money works well with my mi tv as soon as i switched the tv on it recognised the remote and paired no complaints too early to comment on the battery life ps first time turn on the tv using the power button on the tv draini"&amp;"ng the batteries in one hour and not functioning")</f>
        <v>thank you so much remote is compatible no about durability currently it s working nice one working good voice is not working properly the volume control buttom is way to hard to operate must be a little smoother not strong i was doubtful about the purchase looking at all the reviews but the product is great firstly you need to understand how to pair the remote properly search for youtube videos and they will help you a lot there are reviews specifying the remote did not connect please note you need to unpair your broken bluetooth remote first i used mi remote app to unpair the remote and then paired the new remote i purchased this remote in october th but it was not working properly in december with in months the product was failed so i recommend do not but this product don t waste your money works well with my mi tv as soon as i switched the tv on it recognised the remote and paired no complaints too early to comment on the battery life ps first time turn on the tv using the power button on the tv draining the batteries in one hour and not functioning</v>
      </c>
      <c r="E181" s="1" t="s">
        <v>1750</v>
      </c>
      <c r="F181" s="9" t="s">
        <v>525</v>
      </c>
      <c r="G181" s="9">
        <f>IFERROR(__xludf.DUMMYFUNCTION("""COMPUTED_VALUE"""),1.0)</f>
        <v>1</v>
      </c>
      <c r="H181" s="9">
        <f>IFERROR(__xludf.DUMMYFUNCTION("""COMPUTED_VALUE"""),0.0)</f>
        <v>0</v>
      </c>
      <c r="I181" s="9">
        <f>IFERROR(__xludf.DUMMYFUNCTION("""COMPUTED_VALUE"""),1.0)</f>
        <v>1</v>
      </c>
      <c r="J181" s="9">
        <f>IFERROR(__xludf.DUMMYFUNCTION("""COMPUTED_VALUE"""),0.0)</f>
        <v>0</v>
      </c>
    </row>
    <row r="182">
      <c r="A182" s="1">
        <v>3.8</v>
      </c>
      <c r="B182" s="5" t="s">
        <v>1767</v>
      </c>
      <c r="C182" s="5" t="s">
        <v>1768</v>
      </c>
      <c r="D182" s="9" t="str">
        <f>IFERROR(__xludf.DUMMYFUNCTION("""COMPUTED_VALUE"""),"works fine with my sony bravia tv quality of control would have been better apart from that no issue working well buil quality is okay it s just like original it s working very well good quality and amazon never disappoint me thank you not for good it loo"&amp;"ks like original but the build quality is not so good but value for money")</f>
        <v>works fine with my sony bravia tv quality of control would have been better apart from that no issue working well buil quality is okay it s just like original it s working very well good quality and amazon never disappoint me thank you not for good it looks like original but the build quality is not so good but value for money</v>
      </c>
      <c r="E182" s="1" t="s">
        <v>1760</v>
      </c>
      <c r="F182" s="9" t="s">
        <v>525</v>
      </c>
      <c r="G182" s="9">
        <f>IFERROR(__xludf.DUMMYFUNCTION("""COMPUTED_VALUE"""),0.0)</f>
        <v>0</v>
      </c>
      <c r="H182" s="9">
        <f>IFERROR(__xludf.DUMMYFUNCTION("""COMPUTED_VALUE"""),0.0)</f>
        <v>0</v>
      </c>
      <c r="I182" s="9">
        <f>IFERROR(__xludf.DUMMYFUNCTION("""COMPUTED_VALUE"""),0.0)</f>
        <v>0</v>
      </c>
      <c r="J182" s="9">
        <f>IFERROR(__xludf.DUMMYFUNCTION("""COMPUTED_VALUE"""),1.0)</f>
        <v>1</v>
      </c>
    </row>
    <row r="183">
      <c r="A183" s="1">
        <v>4.1</v>
      </c>
      <c r="B183" s="5" t="s">
        <v>1777</v>
      </c>
      <c r="C183" s="5" t="s">
        <v>1778</v>
      </c>
      <c r="D183" s="9" t="str">
        <f>IFERROR(__xludf.DUMMYFUNCTION("""COMPUTED_VALUE"""),"thank you amazon the length is too small ok so before i bought it with my old cable i thought that the speed was standard with an hdd about years old but once i got it man is it fast highly recommend it if your hdd has slowed down it s probably the cable "&amp;"that came stock with your hdd that s slowing it down yes good cable length is very small like cm but transfer speed is good to mb s good it s working fine even after months amazing product meet all your expectations")</f>
        <v>thank you amazon the length is too small ok so before i bought it with my old cable i thought that the speed was standard with an hdd about years old but once i got it man is it fast highly recommend it if your hdd has slowed down it s probably the cable that came stock with your hdd that s slowing it down yes good cable length is very small like cm but transfer speed is good to mb s good it s working fine even after months amazing product meet all your expectations</v>
      </c>
      <c r="E183" s="1" t="s">
        <v>1771</v>
      </c>
      <c r="F183" s="9" t="s">
        <v>18</v>
      </c>
      <c r="G183" s="9">
        <f>IFERROR(__xludf.DUMMYFUNCTION("""COMPUTED_VALUE"""),0.0)</f>
        <v>0</v>
      </c>
      <c r="H183" s="9">
        <f>IFERROR(__xludf.DUMMYFUNCTION("""COMPUTED_VALUE"""),0.0)</f>
        <v>0</v>
      </c>
      <c r="I183" s="9">
        <f>IFERROR(__xludf.DUMMYFUNCTION("""COMPUTED_VALUE"""),0.0)</f>
        <v>0</v>
      </c>
      <c r="J183" s="9">
        <f>IFERROR(__xludf.DUMMYFUNCTION("""COMPUTED_VALUE"""),0.0)</f>
        <v>0</v>
      </c>
    </row>
    <row r="184">
      <c r="A184" s="1">
        <v>4.1</v>
      </c>
      <c r="B184" s="5" t="s">
        <v>1787</v>
      </c>
      <c r="C184" s="5" t="s">
        <v>1788</v>
      </c>
      <c r="D184" s="9" t="str">
        <f>IFERROR(__xludf.DUMMYFUNCTION("""COMPUTED_VALUE"""),"works smooth the lenght of the cord is preety long the charging power is not hampered due to its lenght well braided wire worth to go for if you want short wire dont go for this else this is a good choice for all good you can definitely get this product i"&amp;" am using it very roughly but there is no problem at all works fine lovely product in affordable price it has a rope ish wire which is very long and i needed it for the car when i am charging while travelling decent speed for charging also it’s not super "&amp;"fast like your regular iphone charger but it does the job well compatible with portable charger also nice cable length is very well good but charging speed is little bit slow otherwise good go for it😌 writing after years it works amazing")</f>
        <v>works smooth the lenght of the cord is preety long the charging power is not hampered due to its lenght well braided wire worth to go for if you want short wire dont go for this else this is a good choice for all good you can definitely get this product i am using it very roughly but there is no problem at all works fine lovely product in affordable price it has a rope ish wire which is very long and i needed it for the car when i am charging while travelling decent speed for charging also it’s not super fast like your regular iphone charger but it does the job well compatible with portable charger also nice cable length is very well good but charging speed is little bit slow otherwise good go for it😌 writing after years it works amazing</v>
      </c>
      <c r="E184" s="1" t="s">
        <v>1781</v>
      </c>
      <c r="F184" s="9" t="s">
        <v>18</v>
      </c>
      <c r="G184" s="9">
        <f>IFERROR(__xludf.DUMMYFUNCTION("""COMPUTED_VALUE"""),0.0)</f>
        <v>0</v>
      </c>
      <c r="H184" s="9">
        <f>IFERROR(__xludf.DUMMYFUNCTION("""COMPUTED_VALUE"""),0.0)</f>
        <v>0</v>
      </c>
      <c r="I184" s="9">
        <f>IFERROR(__xludf.DUMMYFUNCTION("""COMPUTED_VALUE"""),0.0)</f>
        <v>0</v>
      </c>
      <c r="J184" s="9">
        <f>IFERROR(__xludf.DUMMYFUNCTION("""COMPUTED_VALUE"""),0.0)</f>
        <v>0</v>
      </c>
    </row>
    <row r="185">
      <c r="A185" s="1">
        <v>4.4</v>
      </c>
      <c r="B185" s="5" t="s">
        <v>412</v>
      </c>
      <c r="C185" s="5" t="s">
        <v>413</v>
      </c>
      <c r="D185" s="9" t="str">
        <f>IFERROR(__xludf.DUMMYFUNCTION("""COMPUTED_VALUE"""),"good budget mfi certified lightly cable for this price update usage review after to months better than the original one in matter of robustness and durability better in prospect of charging it is far better in durability from the original apple wire do no"&amp;"t think more you can buy blindly worth to buy and it is mfi certified so you ios device not damaged but small negative point is packaging quality of the product the charger is a great carry on accessory while travelling without risking the original charge"&amp;"r price is also very affordable and charging speed is very good with good adaptor or power bank good product can recommend all only thing i see as issue is the material the cable threads peels off when stick to a velcro materials other wise good product c"&amp;"harges very well like original nice reliable and worth it the cable shipped in box made by apple felt less sturdy and reliable after using one or two times and felt it would break more quickly at the lighting port and had to order amazon basics cable whic"&amp;"h is miles better and apple mifi certified")</f>
        <v>good budget mfi certified lightly cable for this price update usage review after to months better than the original one in matter of robustness and durability better in prospect of charging it is far better in durability from the original apple wire do not think more you can buy blindly worth to buy and it is mfi certified so you ios device not damaged but small negative point is packaging quality of the product the charger is a great carry on accessory while travelling without risking the original charger price is also very affordable and charging speed is very good with good adaptor or power bank good product can recommend all only thing i see as issue is the material the cable threads peels off when stick to a velcro materials other wise good product charges very well like original nice reliable and worth it the cable shipped in box made by apple felt less sturdy and reliable after using one or two times and felt it would break more quickly at the lighting port and had to order amazon basics cable which is miles better and apple mifi certified</v>
      </c>
      <c r="E185" s="1" t="s">
        <v>1791</v>
      </c>
      <c r="F185" s="9" t="s">
        <v>18</v>
      </c>
      <c r="G185" s="9">
        <f>IFERROR(__xludf.DUMMYFUNCTION("""COMPUTED_VALUE"""),0.0)</f>
        <v>0</v>
      </c>
      <c r="H185" s="9">
        <f>IFERROR(__xludf.DUMMYFUNCTION("""COMPUTED_VALUE"""),0.0)</f>
        <v>0</v>
      </c>
      <c r="I185" s="9">
        <f>IFERROR(__xludf.DUMMYFUNCTION("""COMPUTED_VALUE"""),1.0)</f>
        <v>1</v>
      </c>
      <c r="J185" s="9">
        <f>IFERROR(__xludf.DUMMYFUNCTION("""COMPUTED_VALUE"""),0.0)</f>
        <v>0</v>
      </c>
    </row>
    <row r="186">
      <c r="A186" s="1">
        <v>4.3</v>
      </c>
      <c r="B186" s="5" t="s">
        <v>1803</v>
      </c>
      <c r="C186" s="5" t="s">
        <v>1804</v>
      </c>
      <c r="D186" s="9" t="str">
        <f>IFERROR(__xludf.DUMMYFUNCTION("""COMPUTED_VALUE"""),"good product 👍🏻 nice products and easy to use very good quality and the product is very good 😊 simply go for it i have been using this almost for the last years i have been using this every day the whole day during office hours and sometimes work at ho"&amp;"me both for my phone and laptop using with watt charger it is trouble free and does its job as we expect it to do no problem whatsoever the big plus point with this cable is that it does not entangle to develop constant fold that becomes cracks over a per"&amp;"iod of time this is the issue that i had with other cables this one is perfect as i said you can simply go for it strongly recommended best the length could have been longer value for money godd quality material and fast charging")</f>
        <v>good product 👍🏻 nice products and easy to use very good quality and the product is very good 😊 simply go for it i have been using this almost for the last years i have been using this every day the whole day during office hours and sometimes work at home both for my phone and laptop using with watt charger it is trouble free and does its job as we expect it to do no problem whatsoever the big plus point with this cable is that it does not entangle to develop constant fold that becomes cracks over a period of time this is the issue that i had with other cables this one is perfect as i said you can simply go for it strongly recommended best the length could have been longer value for money godd quality material and fast charging</v>
      </c>
      <c r="E186" s="1" t="s">
        <v>1797</v>
      </c>
      <c r="F186" s="9" t="s">
        <v>18</v>
      </c>
      <c r="G186" s="9">
        <f>IFERROR(__xludf.DUMMYFUNCTION("""COMPUTED_VALUE"""),0.0)</f>
        <v>0</v>
      </c>
      <c r="H186" s="9">
        <f>IFERROR(__xludf.DUMMYFUNCTION("""COMPUTED_VALUE"""),0.0)</f>
        <v>0</v>
      </c>
      <c r="I186" s="9">
        <f>IFERROR(__xludf.DUMMYFUNCTION("""COMPUTED_VALUE"""),0.0)</f>
        <v>0</v>
      </c>
      <c r="J186" s="9">
        <f>IFERROR(__xludf.DUMMYFUNCTION("""COMPUTED_VALUE"""),0.0)</f>
        <v>0</v>
      </c>
    </row>
    <row r="187">
      <c r="A187" s="1">
        <v>4.3</v>
      </c>
      <c r="B187" s="5" t="s">
        <v>1814</v>
      </c>
      <c r="C187" s="5" t="s">
        <v>1815</v>
      </c>
      <c r="D187" s="9" t="str">
        <f>IFERROR(__xludf.DUMMYFUNCTION("""COMPUTED_VALUE"""),"price is high in respect of product quality durable and strudy it is sturdy and works fine best this is an excellent product from amazonbasics high quality cable times better than original cables supplied with hdds works great with wd my passport ultra da"&amp;"ta rates are on par with original cable and works well on both usb ports highly recommended the product is of excellent quality good good one")</f>
        <v>price is high in respect of product quality durable and strudy it is sturdy and works fine best this is an excellent product from amazonbasics high quality cable times better than original cables supplied with hdds works great with wd my passport ultra data rates are on par with original cable and works well on both usb ports highly recommended the product is of excellent quality good good one</v>
      </c>
      <c r="E187" s="1" t="s">
        <v>1807</v>
      </c>
      <c r="F187" s="9" t="s">
        <v>18</v>
      </c>
      <c r="G187" s="9">
        <f>IFERROR(__xludf.DUMMYFUNCTION("""COMPUTED_VALUE"""),0.0)</f>
        <v>0</v>
      </c>
      <c r="H187" s="9">
        <f>IFERROR(__xludf.DUMMYFUNCTION("""COMPUTED_VALUE"""),0.0)</f>
        <v>0</v>
      </c>
      <c r="I187" s="9">
        <f>IFERROR(__xludf.DUMMYFUNCTION("""COMPUTED_VALUE"""),0.0)</f>
        <v>0</v>
      </c>
      <c r="J187" s="9">
        <f>IFERROR(__xludf.DUMMYFUNCTION("""COMPUTED_VALUE"""),0.0)</f>
        <v>0</v>
      </c>
    </row>
    <row r="188">
      <c r="A188" s="1">
        <v>4.4</v>
      </c>
      <c r="B188" s="5" t="s">
        <v>412</v>
      </c>
      <c r="C188" s="5" t="s">
        <v>413</v>
      </c>
      <c r="D188" s="9" t="str">
        <f>IFERROR(__xludf.DUMMYFUNCTION("""COMPUTED_VALUE"""),"good budget mfi certified lightly cable for this price update usage review after to months better than the original one in matter of robustness and durability better in prospect of charging it is far better in durability from the original apple wire do no"&amp;"t think more you can buy blindly worth to buy and it is mfi certified so you ios device not damaged but small negative point is packaging quality of the product the charger is a great carry on accessory while travelling without risking the original charge"&amp;"r price is also very affordable and charging speed is very good with good adaptor or power bank good product can recommend all only thing i see as issue is the material the cable threads peels off when stick to a velcro materials other wise good product c"&amp;"harges very well like original nice reliable and worth it the cable shipped in box made by apple felt less sturdy and reliable after using one or two times and felt it would break more quickly at the lighting port and had to order amazon basics cable whic"&amp;"h is miles better and apple mifi certified")</f>
        <v>good budget mfi certified lightly cable for this price update usage review after to months better than the original one in matter of robustness and durability better in prospect of charging it is far better in durability from the original apple wire do not think more you can buy blindly worth to buy and it is mfi certified so you ios device not damaged but small negative point is packaging quality of the product the charger is a great carry on accessory while travelling without risking the original charger price is also very affordable and charging speed is very good with good adaptor or power bank good product can recommend all only thing i see as issue is the material the cable threads peels off when stick to a velcro materials other wise good product charges very well like original nice reliable and worth it the cable shipped in box made by apple felt less sturdy and reliable after using one or two times and felt it would break more quickly at the lighting port and had to order amazon basics cable which is miles better and apple mifi certified</v>
      </c>
      <c r="E188" s="1" t="s">
        <v>1818</v>
      </c>
      <c r="F188" s="9" t="s">
        <v>18</v>
      </c>
      <c r="G188" s="9">
        <f>IFERROR(__xludf.DUMMYFUNCTION("""COMPUTED_VALUE"""),0.0)</f>
        <v>0</v>
      </c>
      <c r="H188" s="9">
        <f>IFERROR(__xludf.DUMMYFUNCTION("""COMPUTED_VALUE"""),0.0)</f>
        <v>0</v>
      </c>
      <c r="I188" s="9">
        <f>IFERROR(__xludf.DUMMYFUNCTION("""COMPUTED_VALUE"""),1.0)</f>
        <v>1</v>
      </c>
      <c r="J188" s="9">
        <f>IFERROR(__xludf.DUMMYFUNCTION("""COMPUTED_VALUE"""),0.0)</f>
        <v>0</v>
      </c>
    </row>
    <row r="189">
      <c r="A189" s="1">
        <v>4.3</v>
      </c>
      <c r="B189" s="5" t="s">
        <v>1080</v>
      </c>
      <c r="C189" s="5" t="s">
        <v>1081</v>
      </c>
      <c r="D189" s="9" t="str">
        <f>IFERROR(__xludf.DUMMYFUNCTION("""COMPUTED_VALUE"""),"material os very good initially charges very fast but after months saw a diffrence in speed i contacted seller for warranty within day they delivered me new one without any cost great product good service costly but good product wire can be a bit soft it "&amp;"is very hard to get it fold product is good but i need replacement asap cause it s stopped working the cable is physically resilient and looks good too the cable stopped working in months contacted customer support and they ensured a replacement soon all "&amp;"in all a hassle free warranty claim shall share an update once i get the replacement very sturdy cable best fit for rough n tough use very nice cable very good product")</f>
        <v>material os very good initially charges very fast but after months saw a diffrence in speed i contacted seller for warranty within day they delivered me new one without any cost great product good service costly but good product wire can be a bit soft it is very hard to get it fold product is good but i need replacement asap cause it s stopped working the cable is physically resilient and looks good too the cable stopped working in months contacted customer support and they ensured a replacement soon all in all a hassle free warranty claim shall share an update once i get the replacement very sturdy cable best fit for rough n tough use very nice cable very good product</v>
      </c>
      <c r="E189" s="1" t="s">
        <v>1823</v>
      </c>
      <c r="F189" s="9" t="s">
        <v>18</v>
      </c>
      <c r="G189" s="9">
        <f>IFERROR(__xludf.DUMMYFUNCTION("""COMPUTED_VALUE"""),0.0)</f>
        <v>0</v>
      </c>
      <c r="H189" s="9">
        <f>IFERROR(__xludf.DUMMYFUNCTION("""COMPUTED_VALUE"""),0.0)</f>
        <v>0</v>
      </c>
      <c r="I189" s="9">
        <f>IFERROR(__xludf.DUMMYFUNCTION("""COMPUTED_VALUE"""),0.0)</f>
        <v>0</v>
      </c>
      <c r="J189" s="9">
        <f>IFERROR(__xludf.DUMMYFUNCTION("""COMPUTED_VALUE"""),0.0)</f>
        <v>0</v>
      </c>
    </row>
    <row r="190">
      <c r="A190" s="1">
        <v>3.9</v>
      </c>
      <c r="B190" s="5" t="s">
        <v>1836</v>
      </c>
      <c r="C190" s="5" t="s">
        <v>1837</v>
      </c>
      <c r="D190" s="9" t="str">
        <f>IFERROR(__xludf.DUMMYFUNCTION("""COMPUTED_VALUE"""),"when i say android tv few buyers wouldn t be able to grasp it it has unofficial build of android so basically you can install all android tv apk and apps for play store you can install aptoide manually and it can install all bunch of tv apps for your afte"&amp;"rwards since it s unofficial build you can t have google app services and play store it won t work at all overall happy with thispicture quality greatapps does not lagdoes not hangsnot having heating issueonly problem is apps and functions aren t organise"&amp;"d you needed to go through all the stuffsthere is a similar tv with official android it s better to take that if you need official build as well as google play store and services overall happy in budget wall mount was not found inside the tv pack better p"&amp;"roduct is good picture quality is ok i bought this product and also get discount final amount is at this price product is best but installation service is not good wall mount is inside the box installation service man say rs for wall mount and otherwise n"&amp;"o installation nice product 😌👍 very happy picture quality value for money product")</f>
        <v>when i say android tv few buyers wouldn t be able to grasp it it has unofficial build of android so basically you can install all android tv apk and apps for play store you can install aptoide manually and it can install all bunch of tv apps for your afterwards since it s unofficial build you can t have google app services and play store it won t work at all overall happy with thispicture quality greatapps does not lagdoes not hangsnot having heating issueonly problem is apps and functions aren t organised you needed to go through all the stuffsthere is a similar tv with official android it s better to take that if you need official build as well as google play store and services overall happy in budget wall mount was not found inside the tv pack better product is good picture quality is ok i bought this product and also get discount final amount is at this price product is best but installation service is not good wall mount is inside the box installation service man say rs for wall mount and otherwise no installation nice product 😌👍 very happy picture quality value for money product</v>
      </c>
      <c r="E190" s="1" t="s">
        <v>1829</v>
      </c>
      <c r="F190" s="9" t="s">
        <v>194</v>
      </c>
      <c r="G190" s="9">
        <f>IFERROR(__xludf.DUMMYFUNCTION("""COMPUTED_VALUE"""),0.0)</f>
        <v>0</v>
      </c>
      <c r="H190" s="9">
        <f>IFERROR(__xludf.DUMMYFUNCTION("""COMPUTED_VALUE"""),0.0)</f>
        <v>0</v>
      </c>
      <c r="I190" s="9">
        <f>IFERROR(__xludf.DUMMYFUNCTION("""COMPUTED_VALUE"""),1.0)</f>
        <v>1</v>
      </c>
      <c r="J190" s="9">
        <f>IFERROR(__xludf.DUMMYFUNCTION("""COMPUTED_VALUE"""),0.0)</f>
        <v>0</v>
      </c>
    </row>
    <row r="191">
      <c r="A191" s="1">
        <v>4.2</v>
      </c>
      <c r="B191" s="5" t="s">
        <v>1486</v>
      </c>
      <c r="C191" s="5" t="s">
        <v>1487</v>
      </c>
      <c r="D191" s="9" t="str">
        <f>IFERROR(__xludf.DUMMYFUNCTION("""COMPUTED_VALUE"""),"using with my xbox and it s working perfectly a good upgrade from stock cable which i got from samsung the sound quality has definitely improved in the soundbar it is loud enough between volume however the subwoofer output has not improved significantly i"&amp;" got normal instead of premium cable with small size but luckily i get use to it works really well absolutely top class for the money spent no loss of signal as good as if there is no splitter involved fantastic buy as most tvs have only one optical outpu"&amp;"t getting proper channel surround sound channel seperation is great i m using it in jio setbox with zebronics zuke pro sound bar worked as expected with my lg tv")</f>
        <v>using with my xbox and it s working perfectly a good upgrade from stock cable which i got from samsung the sound quality has definitely improved in the soundbar it is loud enough between volume however the subwoofer output has not improved significantly i got normal instead of premium cable with small size but luckily i get use to it works really well absolutely top class for the money spent no loss of signal as good as if there is no splitter involved fantastic buy as most tvs have only one optical output getting proper channel surround sound channel seperation is great i m using it in jio setbox with zebronics zuke pro sound bar worked as expected with my lg tv</v>
      </c>
      <c r="E191" s="1" t="s">
        <v>1840</v>
      </c>
      <c r="F191" s="9" t="s">
        <v>1480</v>
      </c>
      <c r="G191" s="9">
        <f>IFERROR(__xludf.DUMMYFUNCTION("""COMPUTED_VALUE"""),0.0)</f>
        <v>0</v>
      </c>
      <c r="H191" s="9">
        <f>IFERROR(__xludf.DUMMYFUNCTION("""COMPUTED_VALUE"""),0.0)</f>
        <v>0</v>
      </c>
      <c r="I191" s="9">
        <f>IFERROR(__xludf.DUMMYFUNCTION("""COMPUTED_VALUE"""),1.0)</f>
        <v>1</v>
      </c>
      <c r="J191" s="9">
        <f>IFERROR(__xludf.DUMMYFUNCTION("""COMPUTED_VALUE"""),0.0)</f>
        <v>0</v>
      </c>
    </row>
    <row r="192">
      <c r="A192" s="1">
        <v>4.2</v>
      </c>
      <c r="B192" s="5" t="s">
        <v>583</v>
      </c>
      <c r="C192" s="5" t="s">
        <v>1851</v>
      </c>
      <c r="D192" s="9" t="str">
        <f>IFERROR(__xludf.DUMMYFUNCTION("""COMPUTED_VALUE"""),"i got this for k at this price point i believe the tv provides decent quality you shouldn t expect amazing quality anyway from a x screen resolution the audio is also okay beyond the audio starts cracking from a viewing distance of ft the quality looks go"&amp;"od please note you will struggle quite a bit to directly add a firestick to the hdmi port they have given some other ports right next to the hdmi ports because of which the firestick doesn t have proper space to fit properly unless you really shove it in "&amp;"there my suggestion is to get an hdmi extender for it overall i d say for a small room it s a value for money satisfied with the product till now this led tv low budget good 👍 performance but picture audio not good is great but the installation guy asked"&amp;" me for ₹ paid installation misleading information but again for this price it s good tv don t pay installation guy you can do it yourself i will give it stars out of i bought this inch vw at after discounts picture quality and sound quality is good i add"&amp;"ed firestick to it and it voila became smart tv the connections to attach these usbs are at the bottom part of the tv which is slightly different from other tvs so far working as it should revising this after days the tv is not responding to switch off bu"&amp;"tton this is happening more when i watch the tv for a few hours and then when i switch off the tv with the firestick remote the yellow colour indicator down below does not turn red instead it remains yellow as far as screen is concerned the tv s screen ch"&amp;"anges to black whitish seems to me that the tv goes into hibernation or sleep mode this is a fault of the tv as a normal tv should swith off completely and the indicator should turn red i have called technician tomorrow and if he checks and if he agrees t"&amp;"hen i should get a replacement as i got still days time to replace it just a helping note for people buying this tv if you are going to connect firestick to it as it asks for the brand name of the tv you can select vu and it will perfectly work on your fi"&amp;"restick thanks and enjoy")</f>
        <v>i got this for k at this price point i believe the tv provides decent quality you shouldn t expect amazing quality anyway from a x screen resolution the audio is also okay beyond the audio starts cracking from a viewing distance of ft the quality looks good please note you will struggle quite a bit to directly add a firestick to the hdmi port they have given some other ports right next to the hdmi ports because of which the firestick doesn t have proper space to fit properly unless you really shove it in there my suggestion is to get an hdmi extender for it overall i d say for a small room it s a value for money satisfied with the product till now this led tv low budget good 👍 performance but picture audio not good is great but the installation guy asked me for ₹ paid installation misleading information but again for this price it s good tv don t pay installation guy you can do it yourself i will give it stars out of i bought this inch vw at after discounts picture quality and sound quality is good i added firestick to it and it voila became smart tv the connections to attach these usbs are at the bottom part of the tv which is slightly different from other tvs so far working as it should revising this after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 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days time to replace it just a helping note for people buying this tv if you are going to connect firestick to it as it asks for the brand name of the tv you can select vu and it will perfectly work on your firestick thanks and enjoy</v>
      </c>
      <c r="E192" s="1" t="s">
        <v>1846</v>
      </c>
      <c r="F192" s="9" t="s">
        <v>576</v>
      </c>
      <c r="G192" s="9">
        <f>IFERROR(__xludf.DUMMYFUNCTION("""COMPUTED_VALUE"""),0.0)</f>
        <v>0</v>
      </c>
      <c r="H192" s="9">
        <f>IFERROR(__xludf.DUMMYFUNCTION("""COMPUTED_VALUE"""),0.0)</f>
        <v>0</v>
      </c>
      <c r="I192" s="9">
        <f>IFERROR(__xludf.DUMMYFUNCTION("""COMPUTED_VALUE"""),0.0)</f>
        <v>0</v>
      </c>
      <c r="J192" s="9">
        <f>IFERROR(__xludf.DUMMYFUNCTION("""COMPUTED_VALUE"""),0.0)</f>
        <v>0</v>
      </c>
    </row>
    <row r="193">
      <c r="A193" s="1">
        <v>4.1</v>
      </c>
      <c r="B193" s="5" t="s">
        <v>1862</v>
      </c>
      <c r="C193" s="5" t="s">
        <v>1863</v>
      </c>
      <c r="D193" s="9" t="str">
        <f>IFERROR(__xludf.DUMMYFUNCTION("""COMPUTED_VALUE"""),"does not always accurately read on pc working fine for last years i purchased this cable to connect apple car play its working charges fast better than iphone original cable as it wont bend or cut down at the joints bought in lightning deal for ₹ good one"&amp;" fast charger highly recommended good quite long lasting")</f>
        <v>does not always accurately read on pc working fine for last years i purchased this cable to connect apple car play its working charges fast better than iphone original cable as it wont bend or cut down at the joints bought in lightning deal for ₹ good one fast charger highly recommended good quite long lasting</v>
      </c>
      <c r="E193" s="1" t="s">
        <v>1854</v>
      </c>
      <c r="F193" s="9" t="s">
        <v>18</v>
      </c>
      <c r="G193" s="9">
        <f>IFERROR(__xludf.DUMMYFUNCTION("""COMPUTED_VALUE"""),0.0)</f>
        <v>0</v>
      </c>
      <c r="H193" s="9">
        <f>IFERROR(__xludf.DUMMYFUNCTION("""COMPUTED_VALUE"""),0.0)</f>
        <v>0</v>
      </c>
      <c r="I193" s="9">
        <f>IFERROR(__xludf.DUMMYFUNCTION("""COMPUTED_VALUE"""),0.0)</f>
        <v>0</v>
      </c>
      <c r="J193" s="9">
        <f>IFERROR(__xludf.DUMMYFUNCTION("""COMPUTED_VALUE"""),0.0)</f>
        <v>0</v>
      </c>
    </row>
    <row r="194">
      <c r="A194" s="1">
        <v>4.3</v>
      </c>
      <c r="B194" s="5" t="s">
        <v>662</v>
      </c>
      <c r="C194" s="5" t="s">
        <v>663</v>
      </c>
      <c r="D194" s="9" t="str">
        <f>IFERROR(__xludf.DUMMYFUNCTION("""COMPUTED_VALUE"""),"before finalizing the aue i visited croma and vijay sales to check for the same tv or similar models for their features and picture quality i was told aue aue the models listed here as crystal k and k pro are e commerce exclusive models not available offl"&amp;"ine i was shown au which has the same processor panel and features but was listed at k for the version i liked the picture quality and decided i ll get the aue since it shares so much with au and save k why i went for aue vs aue i knew i wouldn t be needi"&amp;"ng a voice assistant and wanted to save k i knew even if i wanted a voice assistant i could plug in fire tv mi tv box and get those features later on delivery was pretty hassle free the delivery executive unloaded the tv in the room i asked for and opened"&amp;" the box to inspect the tv for any physical damages samsung technicians came in a few hours later installed and gave a demo sound per other reviews sound from speakers is apparently bad but in my case i found it satisfactory i have it wall mounted in a x "&amp;"ft room and the tv s speakers sound better compared to bose soundlink speakers that i connected it to via bluetooth picture the panel s great but nothing worth raving about gray uniformity isn t great i e gray tones won t be perfectly uniform across the w"&amp;"hole panel there ll be darker zones towards the edges corners based on backlight placement blacks aren t perfectly black and they re brighter than you d expect from a va panel but this isn t noticeable at all when the room is lit no backlight bleed colors"&amp;" are as good as i d like them to be and the panel does get noticeably bright for my taste even when brightness is turned down to p content is watchable from ft p is good i d say better than i expected and k is well k connectivity i have a mb s broadband c"&amp;"onnection and all content streams in k when available without stutters the tv has bluetooth and works with tws and neckband earphones fine i use oppo enco w and boat rockerz there s no noticeable latency and volume can be controlled through the remote its"&amp;"elf apps features has all the standard slew of streaming apps i needed netflix hotstar prime apple tv youtube all of them stream k content except for hotstar which only streamed k a few times p is still very watchable and not really a deal breaker no dolb"&amp;"y vision support which i made my peace with considering the fact that of budget tvs in the market can t produce the contrast you d expect out of dv content anyways so why care you get hdr and hdr content is definitely better looking than non hdr ones in t"&amp;"erms of colors and vibrancy i planned to use the tv without cable but the tv does come with some channels like republic tv bloomberg xm etc these stream in p so a great bonus to have remote very basic rf remote unlike bluetooth ones on most new tvs the re"&amp;"mote s looks pretty sleek and stylish but that s about it biggest gripe typing to search for things within apps is a pain in the behind you ll need to use the d pad to navigate on an on screen keyboard you can control the tv using samsung s smartthings ap"&amp;"p but guess what you can t even use your phone s keyboard to type in when controlling through the app this is something that can be added through an update but it s not there yet attached pictures are all of k content resolution might get scaled down afte"&amp;"r i submit the review but you can still get an idea of the tv s design looks panel colors and contrast etc i d say i m really happy and given the chance wouldn t change my decision it s a samsung tv so end of the day if it produces a decent picture and la"&amp;"sts a couple of years more than i expect i can overlook all other cons i d highly recommend the tv if you have the same expectations from your next tv placed order on th dec received defective product updated to amazon service they replaced with new produ"&amp;"ct today will post long term review pros picture quality design thin n bezel less cons sound bit okay upsacling of sd channelsover all satisfied have been using it since month now picture quality is amazing as always installation service from samsung was "&amp;"seemless smart features are good this model don t have voice recognition i don t require it so its fine audio quality is not good it s clear but loudness is not sufficient if installing in big hall it also lacks base purchase a sound bar separately if buy"&amp;"ing this model but the picture quality is ok ok best tv product in given price range value for money samsung is always good value for money product")</f>
        <v>before finalizing the aue i visited croma and vijay sales to check for the same tv or similar models for their features and picture quality i was told aue aue the models listed here as crystal k and k pro are e commerce exclusive models not available offline i was shown au which has the same processor panel and features but was listed at k for the version i liked the picture quality and decided i ll get the aue since it shares so much with au and save k why i went for aue vs aue i knew i wouldn t be needing a voice assistant and wanted to save k i knew even if i wanted a voice assistant i could plug in fire tv mi tv box and get those features later on delivery was pretty hassle free the delivery executive unloaded the tv in the room i asked for and opened the box to inspect the tv for any physical damages samsung technicians came in a few hours later installed and gave a demo sound per other reviews sound from speakers is apparently bad but in my case i found it satisfactory i have it wall mounted in a x ft room and the tv s speakers sound better compared to bose soundlink speakers that i connected it to via bluetooth picture the panel s great but nothing worth raving about gray uniformity isn t great i e gray tones won t be perfectly uniform across the whole panel there ll be darker zones towards the edges corners based on backlight placement blacks aren t perfectly black and they re brighter than you d expect from a va panel but this isn t noticeable at all when the room is lit no backlight bleed colors are as good as i d like them to be and the panel does get noticeably bright for my taste even when brightness is turned down to p content is watchable from ft p is good i d say better than i expected and k is well k connectivity i have a mb s broadband connection and all content streams in k when available without stutters the tv has bluetooth and works with tws and neckband earphones fine i use oppo enco w and boat rockerz there s no noticeable latency and volume can be controlled through the remote itself apps features has all the standard slew of streaming apps i needed netflix hotstar prime apple tv youtube all of them stream k content except for hotstar which only streamed k a few times p is still very watchable and not really a deal breaker no dolby vision support which i made my peace with considering the fact that of budget tvs in the market can t produce the contrast you d expect out of dv content anyways so why care you get hdr and hdr content is definitely better looking than non hdr ones in terms of colors and vibrancy i planned to use the tv without cable but the tv does come with some channels like republic tv bloomberg xm etc these stream in p so a great bonus to have remote very basic rf remote unlike bluetooth ones on most new tvs the remote s looks pretty sleek and stylish but that s about it biggest gripe typing to search for things within apps is a pain in the behind you ll need to use the d pad to navigate on an on screen keyboard you can control the tv using samsung s smartthings app but guess what you can t even use your phone s keyboard to type in when controlling through the app this is something that can be added through an update but it s not there yet attached pictures are all of k content resolution might get scaled down after i submit the review but you can still get an idea of the tv s design looks panel colors and contrast etc i d say i m really happy and given the chance wouldn t change my decision it s a samsung tv so end of the day if it produces a decent picture and lasts a couple of years more than i expect i can overlook all other cons i d highly recommend the tv if you have the same expectations from your next tv placed order on th dec received defective product updated to amazon service they replaced with new product today will post long term review pros picture quality design thin n bezel less cons sound bit okay upsacling of sd channelsover all satisfied have been using it since month now picture quality is amazing as always installation service from samsung was seemless smart features are good this model don t have voice recognition i don t require it so its fine audio quality is not good it s clear but loudness is not sufficient if installing in big hall it also lacks base purchase a sound bar separately if buying this model but the picture quality is ok ok best tv product in given price range value for money samsung is always good value for money product</v>
      </c>
      <c r="E194" s="1" t="s">
        <v>1866</v>
      </c>
      <c r="F194" s="9" t="s">
        <v>194</v>
      </c>
      <c r="G194" s="9">
        <f>IFERROR(__xludf.DUMMYFUNCTION("""COMPUTED_VALUE"""),1.0)</f>
        <v>1</v>
      </c>
      <c r="H194" s="9">
        <f>IFERROR(__xludf.DUMMYFUNCTION("""COMPUTED_VALUE"""),1.0)</f>
        <v>1</v>
      </c>
      <c r="I194" s="9">
        <f>IFERROR(__xludf.DUMMYFUNCTION("""COMPUTED_VALUE"""),1.0)</f>
        <v>1</v>
      </c>
      <c r="J194" s="9">
        <f>IFERROR(__xludf.DUMMYFUNCTION("""COMPUTED_VALUE"""),0.0)</f>
        <v>0</v>
      </c>
    </row>
    <row r="195">
      <c r="A195" s="1">
        <v>3.7</v>
      </c>
      <c r="B195" s="5" t="s">
        <v>1877</v>
      </c>
      <c r="C195" s="5" t="s">
        <v>1878</v>
      </c>
      <c r="D195" s="9" t="str">
        <f>IFERROR(__xludf.DUMMYFUNCTION("""COMPUTED_VALUE"""),"not as good as the original remote but does the job really happy with this product very light good one working as expected good product nice product 👌 value for money the quality of the buttons is average but it does the job works fine with vu smart tv p"&amp;"erfect fit for vu tv ok")</f>
        <v>not as good as the original remote but does the job really happy with this product very light good one working as expected good product nice product 👌 value for money the quality of the buttons is average but it does the job works fine with vu smart tv perfect fit for vu tv ok</v>
      </c>
      <c r="E195" s="1" t="s">
        <v>1871</v>
      </c>
      <c r="F195" s="9" t="s">
        <v>525</v>
      </c>
      <c r="G195" s="9">
        <f>IFERROR(__xludf.DUMMYFUNCTION("""COMPUTED_VALUE"""),0.0)</f>
        <v>0</v>
      </c>
      <c r="H195" s="9">
        <f>IFERROR(__xludf.DUMMYFUNCTION("""COMPUTED_VALUE"""),0.0)</f>
        <v>0</v>
      </c>
      <c r="I195" s="9">
        <f>IFERROR(__xludf.DUMMYFUNCTION("""COMPUTED_VALUE"""),0.0)</f>
        <v>0</v>
      </c>
      <c r="J195" s="9">
        <f>IFERROR(__xludf.DUMMYFUNCTION("""COMPUTED_VALUE"""),0.0)</f>
        <v>0</v>
      </c>
    </row>
    <row r="196">
      <c r="A196" s="1">
        <v>4.1</v>
      </c>
      <c r="B196" s="5" t="s">
        <v>1888</v>
      </c>
      <c r="C196" s="5" t="s">
        <v>1889</v>
      </c>
      <c r="D196" s="9" t="str">
        <f>IFERROR(__xludf.DUMMYFUNCTION("""COMPUTED_VALUE"""),"good one perfect one i like its built charging power to my phone is adequate very good so far mostly like received today duracell charging cable depending on customers reviews and duracell brand i purchased this cable but regret to say that charging speed"&amp;" is very very low i charged my tablet and within one and a half hour only percent charged not at all satisfied with the product the quality of wire and usb pin is good but it charge mobile little slow than the charger provided with mobile by oppo real me "&amp;"samsung was working well but suddenly stopped working within months of purchase best product")</f>
        <v>good one perfect one i like its built charging power to my phone is adequate very good so far mostly like received today duracell charging cable depending on customers reviews and duracell brand i purchased this cable but regret to say that charging speed is very very low i charged my tablet and within one and a half hour only percent charged not at all satisfied with the product the quality of wire and usb pin is good but it charge mobile little slow than the charger provided with mobile by oppo real me samsung was working well but suddenly stopped working within months of purchase best product</v>
      </c>
      <c r="E196" s="1" t="s">
        <v>1881</v>
      </c>
      <c r="F196" s="9" t="s">
        <v>18</v>
      </c>
      <c r="G196" s="9">
        <f>IFERROR(__xludf.DUMMYFUNCTION("""COMPUTED_VALUE"""),0.0)</f>
        <v>0</v>
      </c>
      <c r="H196" s="9">
        <f>IFERROR(__xludf.DUMMYFUNCTION("""COMPUTED_VALUE"""),0.0)</f>
        <v>0</v>
      </c>
      <c r="I196" s="9">
        <f>IFERROR(__xludf.DUMMYFUNCTION("""COMPUTED_VALUE"""),0.0)</f>
        <v>0</v>
      </c>
      <c r="J196" s="9">
        <f>IFERROR(__xludf.DUMMYFUNCTION("""COMPUTED_VALUE"""),0.0)</f>
        <v>0</v>
      </c>
    </row>
    <row r="197">
      <c r="A197" s="1">
        <v>3.9</v>
      </c>
      <c r="B197" s="5" t="s">
        <v>1899</v>
      </c>
      <c r="C197" s="5" t="s">
        <v>1900</v>
      </c>
      <c r="D197" s="9" t="str">
        <f>IFERROR(__xludf.DUMMYFUNCTION("""COMPUTED_VALUE"""),"after months it has become worse and my phone dosent charge or takes too much time like to hours sometimes it doesnt even connect to the phone dont buy it dont buy any other cheap cables prefer the branded ones they will be expensive but worth your money "&amp;"and time okay but not supprting w fast charging fast charging i like verymuch charger worked for hardly days after delivery nice charging cable for samsung m")</f>
        <v>after months it has become worse and my phone dosent charge or takes too much time like to hours sometimes it doesnt even connect to the phone dont buy it dont buy any other cheap cables prefer the branded ones they will be expensive but worth your money and time okay but not supprting w fast charging fast charging i like verymuch charger worked for hardly days after delivery nice charging cable for samsung m</v>
      </c>
      <c r="E197" s="1" t="s">
        <v>1892</v>
      </c>
      <c r="F197" s="9" t="s">
        <v>18</v>
      </c>
      <c r="G197" s="9">
        <f>IFERROR(__xludf.DUMMYFUNCTION("""COMPUTED_VALUE"""),1.0)</f>
        <v>1</v>
      </c>
      <c r="H197" s="9">
        <f>IFERROR(__xludf.DUMMYFUNCTION("""COMPUTED_VALUE"""),1.0)</f>
        <v>1</v>
      </c>
      <c r="I197" s="9">
        <f>IFERROR(__xludf.DUMMYFUNCTION("""COMPUTED_VALUE"""),0.0)</f>
        <v>0</v>
      </c>
      <c r="J197" s="9">
        <f>IFERROR(__xludf.DUMMYFUNCTION("""COMPUTED_VALUE"""),0.0)</f>
        <v>0</v>
      </c>
    </row>
    <row r="198">
      <c r="A198" s="1">
        <v>4.0</v>
      </c>
      <c r="B198" s="5" t="s">
        <v>274</v>
      </c>
      <c r="C198" s="5" t="s">
        <v>275</v>
      </c>
      <c r="D198" s="9" t="str">
        <f>IFERROR(__xludf.DUMMYFUNCTION("""COMPUTED_VALUE"""),"worked on iphone and didn’t work on iphone xr i didn’t like it still i use it for my work product is quite good and is fast charging loved it i like it looks last long the sturdiness will depend on the manner of its use but its speed of charging is great "&amp;"very good product for the average income group it s great for charging devices with various types of ports but works best when charging one device at a time good item")</f>
        <v>worked on iphone and didn’t work on iphone xr i didn’t like it still i use it for my work product is quite good and is fast charging loved it i like it looks last long the sturdiness will depend on the manner of its use but its speed of charging is great very good product for the average income group it s great for charging devices with various types of ports but works best when charging one device at a time good item</v>
      </c>
      <c r="E198" s="1" t="s">
        <v>1903</v>
      </c>
      <c r="F198" s="9" t="s">
        <v>18</v>
      </c>
      <c r="G198" s="9">
        <f>IFERROR(__xludf.DUMMYFUNCTION("""COMPUTED_VALUE"""),0.0)</f>
        <v>0</v>
      </c>
      <c r="H198" s="9">
        <f>IFERROR(__xludf.DUMMYFUNCTION("""COMPUTED_VALUE"""),0.0)</f>
        <v>0</v>
      </c>
      <c r="I198" s="9">
        <f>IFERROR(__xludf.DUMMYFUNCTION("""COMPUTED_VALUE"""),0.0)</f>
        <v>0</v>
      </c>
      <c r="J198" s="9">
        <f>IFERROR(__xludf.DUMMYFUNCTION("""COMPUTED_VALUE"""),0.0)</f>
        <v>0</v>
      </c>
    </row>
    <row r="199">
      <c r="A199" s="1">
        <v>4.2</v>
      </c>
      <c r="B199" s="5" t="s">
        <v>201</v>
      </c>
      <c r="C199" s="5" t="s">
        <v>1912</v>
      </c>
      <c r="D199" s="9" t="str">
        <f>IFERROR(__xludf.DUMMYFUNCTION("""COMPUTED_VALUE"""),"pros xiomi a is best in budget nice picture quality very nice audio output full of featurecons sometimes tv lags sometimes stucksin this prize range all tv having cons like this overall nice tv the product in this price range is good but as it is running "&amp;"in android it lags i hope after few updates the lags problem will be resolved useless product and useless quality display issues within months and service center is not upto the mark go for better brands where quality is assured i would wish if there was "&amp;"option of negative stars uses as connectes tv the picture is very good i was hopping a best level of song globaly it is a good product then ever good quality good 👍")</f>
        <v>pros xiomi a is best in budget nice picture quality very nice audio output full of featurecons sometimes tv lags sometimes stucksin this prize range all tv having cons like this overall nice tv the product in this price range is good but as it is running in android it lags i hope after few updates the lags problem will be resolved useless product and useless quality display issues within months and service center is not upto the mark go for better brands where quality is assured i would wish if there was option of negative stars uses as connectes tv the picture is very good i was hopping a best level of song globaly it is a good product then ever good quality good 👍</v>
      </c>
      <c r="E199" s="1" t="s">
        <v>1909</v>
      </c>
      <c r="F199" s="9" t="s">
        <v>194</v>
      </c>
      <c r="G199" s="9">
        <f>IFERROR(__xludf.DUMMYFUNCTION("""COMPUTED_VALUE"""),0.0)</f>
        <v>0</v>
      </c>
      <c r="H199" s="9">
        <f>IFERROR(__xludf.DUMMYFUNCTION("""COMPUTED_VALUE"""),0.0)</f>
        <v>0</v>
      </c>
      <c r="I199" s="9">
        <f>IFERROR(__xludf.DUMMYFUNCTION("""COMPUTED_VALUE"""),0.0)</f>
        <v>0</v>
      </c>
      <c r="J199" s="9">
        <f>IFERROR(__xludf.DUMMYFUNCTION("""COMPUTED_VALUE"""),0.0)</f>
        <v>0</v>
      </c>
    </row>
    <row r="200">
      <c r="A200" s="1">
        <v>4.4</v>
      </c>
      <c r="B200" s="5" t="s">
        <v>1921</v>
      </c>
      <c r="C200" s="5" t="s">
        <v>1922</v>
      </c>
      <c r="D200" s="9" t="str">
        <f>IFERROR(__xludf.DUMMYFUNCTION("""COMPUTED_VALUE"""),"recently ordered other usb for just rsthe charging speed was same this is not my main usb i use apple orignal oneshowever it seems like i over paid for getting the made for iphone tag product is built well better than the apple’s charging cable this isn’t"&amp;" working with the charging adapters but works well with the power banks charging time is okay as totally depends on adapter which we are using if someone is looking for alternative to the expensive apple brand charging cables then this product will be the"&amp;" right choice awesome product i use this frequently inside my car writing this after months of regular usage alternate charging cable good one for iphone lightning charge the cable is helpful for connecting your iphone to your car for carplay")</f>
        <v>recently ordered other usb for just rsthe charging speed was same this is not my main usb i use apple orignal oneshowever it seems like i over paid for getting the made for iphone tag product is built well better than the apple’s charging cable this isn’t working with the charging adapters but works well with the power banks charging time is okay as totally depends on adapter which we are using if someone is looking for alternative to the expensive apple brand charging cables then this product will be the right choice awesome product i use this frequently inside my car writing this after months of regular usage alternate charging cable good one for iphone lightning charge the cable is helpful for connecting your iphone to your car for carplay</v>
      </c>
      <c r="E200" s="1" t="s">
        <v>1915</v>
      </c>
      <c r="F200" s="9" t="s">
        <v>18</v>
      </c>
      <c r="G200" s="9">
        <f>IFERROR(__xludf.DUMMYFUNCTION("""COMPUTED_VALUE"""),0.0)</f>
        <v>0</v>
      </c>
      <c r="H200" s="9">
        <f>IFERROR(__xludf.DUMMYFUNCTION("""COMPUTED_VALUE"""),0.0)</f>
        <v>0</v>
      </c>
      <c r="I200" s="9">
        <f>IFERROR(__xludf.DUMMYFUNCTION("""COMPUTED_VALUE"""),0.0)</f>
        <v>0</v>
      </c>
      <c r="J200" s="9">
        <f>IFERROR(__xludf.DUMMYFUNCTION("""COMPUTED_VALUE"""),0.0)</f>
        <v>0</v>
      </c>
    </row>
    <row r="201">
      <c r="A201" s="1">
        <v>4.1</v>
      </c>
      <c r="B201" s="5" t="s">
        <v>1932</v>
      </c>
      <c r="C201" s="5" t="s">
        <v>1933</v>
      </c>
      <c r="D201" s="9" t="str">
        <f>IFERROR(__xludf.DUMMYFUNCTION("""COMPUTED_VALUE"""),"good product n it works fine it s good one but price more than quality connecting to sensor for using is slightly a headache after connecting sensor you need to use it in a delicate way useful itom good good product and good responce good work worth for m"&amp;"oney")</f>
        <v>good product n it works fine it s good one but price more than quality connecting to sensor for using is slightly a headache after connecting sensor you need to use it in a delicate way useful itom good good product and good responce good work worth for money</v>
      </c>
      <c r="E201" s="1" t="s">
        <v>1925</v>
      </c>
      <c r="F201" s="9" t="s">
        <v>18</v>
      </c>
      <c r="G201" s="9">
        <f>IFERROR(__xludf.DUMMYFUNCTION("""COMPUTED_VALUE"""),0.0)</f>
        <v>0</v>
      </c>
      <c r="H201" s="9">
        <f>IFERROR(__xludf.DUMMYFUNCTION("""COMPUTED_VALUE"""),0.0)</f>
        <v>0</v>
      </c>
      <c r="I201" s="9">
        <f>IFERROR(__xludf.DUMMYFUNCTION("""COMPUTED_VALUE"""),0.0)</f>
        <v>0</v>
      </c>
      <c r="J201" s="9">
        <f>IFERROR(__xludf.DUMMYFUNCTION("""COMPUTED_VALUE"""),0.0)</f>
        <v>0</v>
      </c>
    </row>
    <row r="202">
      <c r="A202" s="1">
        <v>4.3</v>
      </c>
      <c r="B202" s="5" t="s">
        <v>1943</v>
      </c>
      <c r="C202" s="5" t="s">
        <v>1944</v>
      </c>
      <c r="D202" s="9" t="str">
        <f>IFERROR(__xludf.DUMMYFUNCTION("""COMPUTED_VALUE"""),"product is good in terms of smoothness toughness usability but only issue was length is little larger than the remote the product is as advertised perfect fit and good quality recommended to buy good product perfect fit cost wise ok good quality material "&amp;"samsung inch crystal uhd tv remote is safe in this cover very good quality and very useful especially when you have kids at home breaking everything it fits perfectly quality also good you can buy this product perfect fit for samsung solar remote quality "&amp;"of the material is good serves the purpose")</f>
        <v>product is good in terms of smoothness toughness usability but only issue was length is little larger than the remote the product is as advertised perfect fit and good quality recommended to buy good product perfect fit cost wise ok good quality material samsung inch crystal uhd tv remote is safe in this cover very good quality and very useful especially when you have kids at home breaking everything it fits perfectly quality also good you can buy this product perfect fit for samsung solar remote quality of the material is good serves the purpose</v>
      </c>
      <c r="E202" s="1" t="s">
        <v>1936</v>
      </c>
      <c r="F202" s="9" t="s">
        <v>525</v>
      </c>
      <c r="G202" s="9">
        <f>IFERROR(__xludf.DUMMYFUNCTION("""COMPUTED_VALUE"""),0.0)</f>
        <v>0</v>
      </c>
      <c r="H202" s="9">
        <f>IFERROR(__xludf.DUMMYFUNCTION("""COMPUTED_VALUE"""),0.0)</f>
        <v>0</v>
      </c>
      <c r="I202" s="9">
        <f>IFERROR(__xludf.DUMMYFUNCTION("""COMPUTED_VALUE"""),0.0)</f>
        <v>0</v>
      </c>
      <c r="J202" s="9">
        <f>IFERROR(__xludf.DUMMYFUNCTION("""COMPUTED_VALUE"""),0.0)</f>
        <v>0</v>
      </c>
    </row>
    <row r="203">
      <c r="A203" s="1">
        <v>3.8</v>
      </c>
      <c r="B203" s="5" t="s">
        <v>1954</v>
      </c>
      <c r="C203" s="5" t="s">
        <v>1955</v>
      </c>
      <c r="D203" s="9" t="str">
        <f>IFERROR(__xludf.DUMMYFUNCTION("""COMPUTED_VALUE"""),"product is good but the length of the wire is short this product is overpriced not proper very good i wasn t expecting good quality material science i had ordered set of two i am really happy to get good material hope saitechit team will maintain quality "&amp;"in their products thanks to amazon for shipping it faster working good product was overall good theek hi h")</f>
        <v>product is good but the length of the wire is short this product is overpriced not proper very good i wasn t expecting good quality material science i had ordered set of two i am really happy to get good material hope saitechit team will maintain quality in their products thanks to amazon for shipping it faster working good product was overall good theek hi h</v>
      </c>
      <c r="E203" s="1" t="s">
        <v>1947</v>
      </c>
      <c r="F203" s="9" t="s">
        <v>18</v>
      </c>
      <c r="G203" s="9">
        <f>IFERROR(__xludf.DUMMYFUNCTION("""COMPUTED_VALUE"""),0.0)</f>
        <v>0</v>
      </c>
      <c r="H203" s="9">
        <f>IFERROR(__xludf.DUMMYFUNCTION("""COMPUTED_VALUE"""),0.0)</f>
        <v>0</v>
      </c>
      <c r="I203" s="9">
        <f>IFERROR(__xludf.DUMMYFUNCTION("""COMPUTED_VALUE"""),0.0)</f>
        <v>0</v>
      </c>
      <c r="J203" s="9">
        <f>IFERROR(__xludf.DUMMYFUNCTION("""COMPUTED_VALUE"""),0.0)</f>
        <v>0</v>
      </c>
    </row>
    <row r="204">
      <c r="A204" s="1">
        <v>4.4</v>
      </c>
      <c r="B204" s="5" t="s">
        <v>1965</v>
      </c>
      <c r="C204" s="5" t="s">
        <v>1966</v>
      </c>
      <c r="D204" s="9" t="str">
        <f>IFERROR(__xludf.DUMMYFUNCTION("""COMPUTED_VALUE"""),"sometimes its simple solutions that come to rescue than a costly alternate from branded companies i had my sony tv in perfect working condition but remote got worn out kids handled it smoothly lol when i tried to purchase original remote from sony i was e"&amp;"ither not able to find an exact one or the remote itself is costly at that point i thought to take risk with this piece of marvel and it worked like a charm smooth operation and no setup needed i highly recommend this product go for it th nov stopped resp"&amp;"onding to my tv not working great with my sony tv not recommended useful and good quality roduct didn t work at all faulty don t buy good 👍 fast response and good quality remote")</f>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th nov stopped responding to my tv not working great with my sony tv not recommended useful and good quality roduct didn t work at all faulty don t buy good 👍 fast response and good quality remote</v>
      </c>
      <c r="E204" s="1" t="s">
        <v>1958</v>
      </c>
      <c r="F204" s="9" t="s">
        <v>525</v>
      </c>
      <c r="G204" s="9">
        <f>IFERROR(__xludf.DUMMYFUNCTION("""COMPUTED_VALUE"""),1.0)</f>
        <v>1</v>
      </c>
      <c r="H204" s="9">
        <f>IFERROR(__xludf.DUMMYFUNCTION("""COMPUTED_VALUE"""),0.0)</f>
        <v>0</v>
      </c>
      <c r="I204" s="9">
        <f>IFERROR(__xludf.DUMMYFUNCTION("""COMPUTED_VALUE"""),0.0)</f>
        <v>0</v>
      </c>
      <c r="J204" s="9">
        <f>IFERROR(__xludf.DUMMYFUNCTION("""COMPUTED_VALUE"""),0.0)</f>
        <v>0</v>
      </c>
    </row>
    <row r="205">
      <c r="A205" s="1">
        <v>4.0</v>
      </c>
      <c r="B205" s="5" t="s">
        <v>1975</v>
      </c>
      <c r="C205" s="5" t="s">
        <v>1976</v>
      </c>
      <c r="D205" s="9" t="str">
        <f>IFERROR(__xludf.DUMMYFUNCTION("""COMPUTED_VALUE"""),"quality is good but received the damaged product was expecting the item but when the delivery got late i had to understand unfortunately the product is of no good to me this item was glued at the edges good but fits loose at top bit tight at bottom but st"&amp;"ill can go with the purchase this fits the samsung smart tv remote perfectly all edges are covered too so if you do drop you remote from a decent height it will not let the remote get scratched or cracked but you can t expect it to save you from all kinds"&amp;" of drops i believe i needed it because my kid keeps dropping the remote and i was worried because the samsung smart remote is quite expensive it even fits the slightly tilted shape of the remote quite perfectly product is good as described and fitted per"&amp;"fectly very smoothly thanks amazon a good product in a higher price side average ok ok quality fit can be better as side portions are loose and might reduce overall cover s life as kids put finger and small items into it however the top and lower portions"&amp;" are tight enough to meet the purpose luminous blue gives a decent glow when its in pitch dark")</f>
        <v>quality is good but received the damaged product was expecting the item but when the delivery got late i had to understand unfortunately the product is of no good to me this item was glued at the edges good but fits loose at top bit tight at bottom but still can go with the purchase this fits the samsung smart tv remote perfectly all edges are covered too so if you do drop you remote from a decent height it will not let the remote get scratched or cracked but you can t expect it to save you from all kinds of drops i believe i needed it because my kid keeps dropping the remote and i was worried because the samsung smart remote is quite expensive it even fits the slightly tilted shape of the remote quite perfectly product is good as described and fitted perfectly very smoothly thanks amazon a good product in a higher price side average ok ok quality fit can be better as side portions are loose and might reduce overall cover s life as kids put finger and small items into it however the top and lower portions are tight enough to meet the purpose luminous blue gives a decent glow when its in pitch dark</v>
      </c>
      <c r="E205" s="1" t="s">
        <v>1969</v>
      </c>
      <c r="F205" s="9" t="s">
        <v>525</v>
      </c>
      <c r="G205" s="9">
        <f>IFERROR(__xludf.DUMMYFUNCTION("""COMPUTED_VALUE"""),0.0)</f>
        <v>0</v>
      </c>
      <c r="H205" s="9">
        <f>IFERROR(__xludf.DUMMYFUNCTION("""COMPUTED_VALUE"""),1.0)</f>
        <v>1</v>
      </c>
      <c r="I205" s="9">
        <f>IFERROR(__xludf.DUMMYFUNCTION("""COMPUTED_VALUE"""),1.0)</f>
        <v>1</v>
      </c>
      <c r="J205" s="9">
        <f>IFERROR(__xludf.DUMMYFUNCTION("""COMPUTED_VALUE"""),1.0)</f>
        <v>1</v>
      </c>
    </row>
    <row r="206">
      <c r="A206" s="1">
        <v>4.4</v>
      </c>
      <c r="B206" s="5" t="s">
        <v>1986</v>
      </c>
      <c r="C206" s="5" t="s">
        <v>1987</v>
      </c>
      <c r="D206" s="9" t="str">
        <f>IFERROR(__xludf.DUMMYFUNCTION("""COMPUTED_VALUE"""),"perfect hdmi cable for boat soundbar and lg smart tv this product is overpriced value for money good quality product quality product good 👍 good quality good it s ok to purchase for and as arc port")</f>
        <v>perfect hdmi cable for boat soundbar and lg smart tv this product is overpriced value for money good quality product quality product good 👍 good quality good it s ok to purchase for and as arc port</v>
      </c>
      <c r="E206" s="1" t="s">
        <v>1979</v>
      </c>
      <c r="F206" s="9" t="s">
        <v>148</v>
      </c>
      <c r="G206" s="9">
        <f>IFERROR(__xludf.DUMMYFUNCTION("""COMPUTED_VALUE"""),0.0)</f>
        <v>0</v>
      </c>
      <c r="H206" s="9">
        <f>IFERROR(__xludf.DUMMYFUNCTION("""COMPUTED_VALUE"""),0.0)</f>
        <v>0</v>
      </c>
      <c r="I206" s="9">
        <f>IFERROR(__xludf.DUMMYFUNCTION("""COMPUTED_VALUE"""),0.0)</f>
        <v>0</v>
      </c>
      <c r="J206" s="9">
        <f>IFERROR(__xludf.DUMMYFUNCTION("""COMPUTED_VALUE"""),0.0)</f>
        <v>0</v>
      </c>
    </row>
    <row r="207">
      <c r="A207" s="1">
        <v>4.0</v>
      </c>
      <c r="B207" s="5" t="s">
        <v>1996</v>
      </c>
      <c r="C207" s="5" t="s">
        <v>1997</v>
      </c>
      <c r="D207" s="9" t="str">
        <f>IFERROR(__xludf.DUMMYFUNCTION("""COMPUTED_VALUE"""),"the biggest issue with buying an accessory for an apple product from a non apple supplier is you will never know if this will work this products is working i used it an old ipod touch i am able to charge and transfer data i hope the product has good shelf"&amp;" life as well value for money after a bad experience with fastx charging cable for ipad i was apprehensive to buy any such thing online but then i decided to try once more with amkette to my delight the cable fitted the port and started charging the ipad "&amp;"charging is slower than the original apple cable but it will do if you re not a heavy user good value for money i hope it works for more than months at least i loose the hope to revive my iphone i found in some old items old cable was damaged and not able"&amp;" to charge it i ordered the cable just to check if my old iphone can revive even after almost years without charging got the cable on time and the quality of packing and cable look impressive and to my surprize my phone got charged and started working i a"&amp;"m thankful the cable helped me to revive my old phone working with ipod perfectly not a good product fits well fast charging great product my ipad become live again very good condition and its useful for me")</f>
        <v>the biggest issue with buying an accessory for an apple product from a non apple supplier is you will never know if this will work this products is working i used it an old ipod touch i am able to charge and transfer data i hope the product has good shelf life as well value for money after a bad experience with fastx charging cable for ipad i was apprehensive to buy any such thing online but then i decided to try once more with amkette to my delight the cable fitted the port and started charging the ipad charging is slower than the original apple cable but it will do if you re not a heavy user good value for money i hope it works for more than months at least i loose the hope to revive my iphone i found in some old items old cable was damaged and not able to charge it i ordered the cable just to check if my old iphone can revive even after almost years without charging got the cable on time and the quality of packing and cable look impressive and to my surprize my phone got charged and started working i am thankful the cable helped me to revive my old phone working with ipod perfectly not a good product fits well fast charging great product my ipad become live again very good condition and its useful for me</v>
      </c>
      <c r="E207" s="1" t="s">
        <v>1990</v>
      </c>
      <c r="F207" s="9" t="s">
        <v>18</v>
      </c>
      <c r="G207" s="9">
        <f>IFERROR(__xludf.DUMMYFUNCTION("""COMPUTED_VALUE"""),0.0)</f>
        <v>0</v>
      </c>
      <c r="H207" s="9">
        <f>IFERROR(__xludf.DUMMYFUNCTION("""COMPUTED_VALUE"""),0.0)</f>
        <v>0</v>
      </c>
      <c r="I207" s="9">
        <f>IFERROR(__xludf.DUMMYFUNCTION("""COMPUTED_VALUE"""),1.0)</f>
        <v>1</v>
      </c>
      <c r="J207" s="9">
        <f>IFERROR(__xludf.DUMMYFUNCTION("""COMPUTED_VALUE"""),0.0)</f>
        <v>0</v>
      </c>
    </row>
    <row r="208">
      <c r="A208" s="1">
        <v>4.2</v>
      </c>
      <c r="B208" s="5" t="s">
        <v>2007</v>
      </c>
      <c r="C208" s="5" t="s">
        <v>2008</v>
      </c>
      <c r="D208" s="9" t="str">
        <f>IFERROR(__xludf.DUMMYFUNCTION("""COMPUTED_VALUE"""),"picture sound quality good storage is not gb there is only gb tv i like it a nice smart android television support all the web ott platform nice product worth for the price")</f>
        <v>picture sound quality good storage is not gb there is only gb tv i like it a nice smart android television support all the web ott platform nice product worth for the price</v>
      </c>
      <c r="E208" s="1" t="s">
        <v>2000</v>
      </c>
      <c r="F208" s="9" t="s">
        <v>194</v>
      </c>
      <c r="G208" s="9">
        <f>IFERROR(__xludf.DUMMYFUNCTION("""COMPUTED_VALUE"""),0.0)</f>
        <v>0</v>
      </c>
      <c r="H208" s="9">
        <f>IFERROR(__xludf.DUMMYFUNCTION("""COMPUTED_VALUE"""),0.0)</f>
        <v>0</v>
      </c>
      <c r="I208" s="9">
        <f>IFERROR(__xludf.DUMMYFUNCTION("""COMPUTED_VALUE"""),0.0)</f>
        <v>0</v>
      </c>
      <c r="J208" s="9">
        <f>IFERROR(__xludf.DUMMYFUNCTION("""COMPUTED_VALUE"""),0.0)</f>
        <v>0</v>
      </c>
    </row>
    <row r="209">
      <c r="A209" s="1">
        <v>3.9</v>
      </c>
      <c r="B209" s="5" t="s">
        <v>2017</v>
      </c>
      <c r="C209" s="5" t="s">
        <v>2018</v>
      </c>
      <c r="D209" s="9" t="str">
        <f>IFERROR(__xludf.DUMMYFUNCTION("""COMPUTED_VALUE"""),"nd purchase review purchased on july dash charge stopped working on september within months but when i contacted them on the given whatsapp number they right away sent me a new cable the very next day stars for keeping the promise and professionalism firs"&amp;"t purchase review writing after months of usage everything happened as expected and written below after purchase after months cable stopped pc connectivity then after a month it started showing problems in charging it used to charge in one position only a"&amp;"nd charging used to stop with little movement finally had to replace it with new one after months since the price is now reduced to so i will say good product in this price not long lasting if you want a reliable long lasting long length cable go for orig"&amp;"inal from oneplus showroom initial review written just after purchase yes it supports dash charge and no heating issues using it since days one negative point is short length it is meter long original cable is meters so it is difficult to use my phone whi"&amp;"le charging other negative point i can figure out is that cable is really hard in my experience hard cables break more often than soft pliable ones it is not easy to put a hard cable in my bag without putting strain on it for daily commute to office this "&amp;"makes them to break easily before time hard cables are also not easy to use when the mobile is charging it puts strain on both the points the charger side and mobile side which again makes it vulnerable to cracks this raises a question on longevity of the"&amp;" cable let s do some calculations my original oneplus cable lasted for years cost of which at present is rs it was soft easy to bend and keep in my bag while traveling daily for work the rs cable online is meters long which makes it easy to work on phone "&amp;"while it is plugged popio cable costs rs at present but they show it which means price may rise so even if it lasts for months it will be more costly to me than an original cable in years popio cable is meter long against meters of original cable so effec"&amp;"tive price of popio cable is rs for meter cable popio cable is meters long against meters of original cable which makes it not easy to use the phone while it is charging using a short cable while charging puts strain on the cable and phone s charging port"&amp;" which is damaging for both and also decreases life of both the cable and charging port they say you have to consider cost while writing review but you should also consider cost on long run not just the immediate cost so if u are thinking of changing your"&amp;" phone in coming future and don t want to spend too much on cable popio is the best option available but if you are looking for a long term solution and you can afford to buy rs cable i will suggest to go for the original one it has more length it is soft"&amp;" and it lasts longer with moderate use i ordered this cable for in the sale yesterday when i plugged in the cable it wasn t charging rapidly on my oneplus but then immediately i booked for a replacement cable which arrived this morning and i plugged it in"&amp;" and voila charging rapidly thankful nd purchase review purchased on july dash charge stopped working on september within months but when i contacted them on the given whatsapp number they right away sent me a new cable the very next day stars for keeping"&amp;" the promise and professionalism first purchase review writing after months of usage everything happened as expected and written below after purchase after months cable stopped pc connectivity then after a month it started showing problems in charging it "&amp;"used to charge in one position only and charging used to stop with little movement finally had to replace it with new one after months since the price is now reduced to so i will say good product in this price not long lasting if you want a reliable long "&amp;"lasting long length cable go for original from oneplus showroom initial review written just after purchase yes it supports dash charge and no heating issues using it since days one negative point is short length it is meter long original cable is meters s"&amp;"o it is difficult to use my phone while charging other negative point i can figure out is that cable is really hard in my experience hard cables break more often than soft pliable ones it is not easy to put a hard cable in my bag without putting strain on"&amp;" it for daily commute to office this makes them to break easily before time hard cables are also not easy to use when the mobile is charging it puts strain on both the points the charger side and mobile side which again makes it vulnerable to cracks this "&amp;"raises a question on longevity of the cable let s do some calculations my original oneplus cable lasted for years cost of which at present is rs it was soft easy to bend and keep in my bag while traveling daily for work the rs cable online is meters long "&amp;"which makes it easy to work on phone while it is plugged popio cable costs rs at present but they show it which means price may rise so even if it lasts for months it will be more costly to me than an original cable in years popio cable is meter long agai"&amp;"nst meters of original cable so effective price of popio cable is rs for meter cable popio cable is meters long against meters of original cable which makes it not easy to use the phone while it is charging using a short cable while charging puts strain o"&amp;"n the cable and phone s charging port which is damaging for both and also decreases life of both the cable and charging port they say you have to consider cost while writing review but you should also consider cost on long run not just the immediate cost "&amp;"so if u are thinking of changing your phone in coming future and don t want to spend too much on cable popio is the best option available but if you are looking for a long term solution and you can afford to buy rs cable i will suggest to go for the origi"&amp;"nal one it has more length it is soft and it lasts longer with moderate use product is nice it s worth buying and quality is great the product does not support the fast charging for oneplus t the quality of the wire is great the charging speed is good and"&amp;" the transfer rate is somewhat less compared to original oneplus cable good quality long lasting")</f>
        <v>nd purchase review purchased on july dash charge stopped working on september within months but when i contacted them on the given whatsapp number they right away sent me a new cable the very next day stars for keeping the promise and professionalism first purchase review writing after months of usage everything happened as expected and written below after purchase after months cable stopped pc connectivity then after a month it started showing problems in charging it used to charge in one position only and charging used to stop with little movement finally had to replace it with new one after months since the price is now reduced to so i will say good product in this price not long lasting if you want a reliable long lasting long length cable go for original from oneplus showroom initial review written just after purchase yes it supports dash charge and no heating issues using it since days one negative point is short length it is meter long original cable is meters so it is difficult to use my phone while charging 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 hard cables are also not easy to use when the mobile is charging it puts strain on both the points the charger side and mobile side which again makes it vulnerable to cracks this raises a question on longevity of the cable let s do some calculations my original oneplus cable lasted for years cost of which at present is rs it was soft easy to bend and keep in my bag while traveling daily for work the rs cable online is meters long which makes it easy to work on phone while it is plugged popio cable costs rs at present but they show it which means price may rise so even if it lasts for months it will be more costly to me than an original cable in years popio cable is meter long against meters of original cable so effective price of popio cable is rs for meter cable popio cable is meters long against meters of original cable which makes it not easy to use the phone while it is charging using a short cable while charging puts strain on the cable and phone s charging port which is damaging for both and also decreases life of both the cable and charging port they say you have to consider cost while writing review but you should also consider cost on long run not just the immediate cost so if u are thinking of changing your phone in coming future and don t want to spend too much on cable popio is the best option available but if you are looking for a long term solution and you can afford to buy rs cable i will suggest to go for the original one it has more length it is soft and it lasts longer with moderate use i ordered this cable for in the sale yesterday when i plugged in the cable it wasn t charging rapidly on my oneplus but then immediately i booked for a replacement cable which arrived this morning and i plugged it in and voila charging rapidly thankful nd purchase review purchased on july dash charge stopped working on september within months but when i contacted them on the given whatsapp number they right away sent me a new cable the very next day stars for keeping the promise and professionalism first purchase review writing after months of usage everything happened as expected and written below after purchase after months cable stopped pc connectivity then after a month it started showing problems in charging it used to charge in one position only and charging used to stop with little movement finally had to replace it with new one after months since the price is now reduced to so i will say good product in this price not long lasting if you want a reliable long lasting long length cable go for original from oneplus showroom initial review written just after purchase yes it supports dash charge and no heating issues using it since days one negative point is short length it is meter long original cable is meters so it is difficult to use my phone while charging 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 hard cables are also not easy to use when the mobile is charging it puts strain on both the points the charger side and mobile side which again makes it vulnerable to cracks this raises a question on longevity of the cable let s do some calculations my original oneplus cable lasted for years cost of which at present is rs it was soft easy to bend and keep in my bag while traveling daily for work the rs cable online is meters long which makes it easy to work on phone while it is plugged popio cable costs rs at present but they show it which means price may rise so even if it lasts for months it will be more costly to me than an original cable in years popio cable is meter long against meters of original cable so effective price of popio cable is rs for meter cable popio cable is meters long against meters of original cable which makes it not easy to use the phone while it is charging using a short cable while charging puts strain on the cable and phone s charging port which is damaging for both and also decreases life of both the cable and charging port they say you have to consider cost while writing review but you should also consider cost on long run not just the immediate cost so if u are thinking of changing your phone in coming future and don t want to spend too much on cable popio is the best option available but if you are looking for a long term solution and you can afford to buy rs cable i will suggest to go for the original one it has more length it is soft and it lasts longer with moderate use product is nice it s worth buying and quality is great the product does not support the fast charging for oneplus t the quality of the wire is great the charging speed is good and the transfer rate is somewhat less compared to original oneplus cable good quality long lasting</v>
      </c>
      <c r="E209" s="1" t="s">
        <v>2011</v>
      </c>
      <c r="F209" s="9" t="s">
        <v>18</v>
      </c>
      <c r="G209" s="9">
        <f>IFERROR(__xludf.DUMMYFUNCTION("""COMPUTED_VALUE"""),0.0)</f>
        <v>0</v>
      </c>
      <c r="H209" s="9">
        <f>IFERROR(__xludf.DUMMYFUNCTION("""COMPUTED_VALUE"""),0.0)</f>
        <v>0</v>
      </c>
      <c r="I209" s="9">
        <f>IFERROR(__xludf.DUMMYFUNCTION("""COMPUTED_VALUE"""),0.0)</f>
        <v>0</v>
      </c>
      <c r="J209" s="9">
        <f>IFERROR(__xludf.DUMMYFUNCTION("""COMPUTED_VALUE"""),0.0)</f>
        <v>0</v>
      </c>
    </row>
    <row r="210">
      <c r="A210" s="1">
        <v>3.7</v>
      </c>
      <c r="B210" s="5" t="s">
        <v>2028</v>
      </c>
      <c r="C210" s="5" t="s">
        <v>2029</v>
      </c>
      <c r="D210" s="9" t="str">
        <f>IFERROR(__xludf.DUMMYFUNCTION("""COMPUTED_VALUE"""),"good product the wire worked fine for months then started problems for a few days i could not understand why my phone did not charge whole the night and then i realized the cables automatically stops working and starts on their own wish when checked came "&amp;"to know the product had only one month s warranty this is so good charging quality is amazing durability is also good worth buying good product i am extremely happy with the charger it is working fine it’s not a fast charger infact the charging works only"&amp;" one side doesn’t work as a data cable as wel wouldn’t recommend if someone is looking for data charging one time usage product liked the product alot value for money good product")</f>
        <v>good product the wire worked fine for months then started problems for a few days i could not understand why my phone did not charge whole the night and then i realized the cables automatically stops working and starts on their own wish when checked came to know the product had only one month s warranty this is so good charging quality is amazing durability is also good worth buying good product i am extremely happy with the charger it is working fine it’s not a fast charger infact the charging works only one side doesn’t work as a data cable as wel wouldn’t recommend if someone is looking for data charging one time usage product liked the product alot value for money good product</v>
      </c>
      <c r="E210" s="1" t="s">
        <v>2021</v>
      </c>
      <c r="F210" s="9" t="s">
        <v>18</v>
      </c>
      <c r="G210" s="9">
        <f>IFERROR(__xludf.DUMMYFUNCTION("""COMPUTED_VALUE"""),0.0)</f>
        <v>0</v>
      </c>
      <c r="H210" s="9">
        <f>IFERROR(__xludf.DUMMYFUNCTION("""COMPUTED_VALUE"""),0.0)</f>
        <v>0</v>
      </c>
      <c r="I210" s="9">
        <f>IFERROR(__xludf.DUMMYFUNCTION("""COMPUTED_VALUE"""),0.0)</f>
        <v>0</v>
      </c>
      <c r="J210" s="9">
        <f>IFERROR(__xludf.DUMMYFUNCTION("""COMPUTED_VALUE"""),0.0)</f>
        <v>0</v>
      </c>
    </row>
    <row r="211">
      <c r="A211" s="1">
        <v>3.6</v>
      </c>
      <c r="B211" s="5" t="s">
        <v>2039</v>
      </c>
      <c r="C211" s="5" t="s">
        <v>2040</v>
      </c>
      <c r="D211" s="9" t="str">
        <f>IFERROR(__xludf.DUMMYFUNCTION("""COMPUTED_VALUE"""),"the remote is exact like the original one but its not a universal remote however for a given price its value for money works well tata sky remote for rs incl taxes free delivery is worth money spent it is not original but working fine what more you expect"&amp;" at this lowest cost and promptest delivery qulaity is not very good but ok as per price looks different from my original remote but working fine as of now order placed for remote controls and received only good product but please ship with batteries not "&amp;"as expected it s good")</f>
        <v>the remote is exact like the original one but its not a universal remote however for a given price its value for money works well tata sky remote for rs incl taxes free delivery is worth money spent it is not original but working fine what more you expect at this lowest cost and promptest delivery qulaity is not very good but ok as per price looks different from my original remote but working fine as of now order placed for remote controls and received only good product but please ship with batteries not as expected it s good</v>
      </c>
      <c r="E211" s="1" t="s">
        <v>2032</v>
      </c>
      <c r="F211" s="9" t="s">
        <v>525</v>
      </c>
      <c r="G211" s="9">
        <f>IFERROR(__xludf.DUMMYFUNCTION("""COMPUTED_VALUE"""),0.0)</f>
        <v>0</v>
      </c>
      <c r="H211" s="9">
        <f>IFERROR(__xludf.DUMMYFUNCTION("""COMPUTED_VALUE"""),1.0)</f>
        <v>1</v>
      </c>
      <c r="I211" s="9">
        <f>IFERROR(__xludf.DUMMYFUNCTION("""COMPUTED_VALUE"""),0.0)</f>
        <v>0</v>
      </c>
      <c r="J211" s="9">
        <f>IFERROR(__xludf.DUMMYFUNCTION("""COMPUTED_VALUE"""),0.0)</f>
        <v>0</v>
      </c>
    </row>
    <row r="212">
      <c r="A212" s="1">
        <v>4.0</v>
      </c>
      <c r="B212" s="5" t="s">
        <v>2051</v>
      </c>
      <c r="C212" s="5" t="s">
        <v>2052</v>
      </c>
      <c r="D212" s="9" t="str">
        <f>IFERROR(__xludf.DUMMYFUNCTION("""COMPUTED_VALUE"""),"good projector for this price range nice picture quality stylish design and finishing also good but low audio volume it s better to use extra speakers good quality for the price it was amazing to see it in big picture at home and the pixel projector was r"&amp;"ocking but one thing we can enjoy the big picture well in minimal or no light the projector is soo good for a small home theatre the video output is damn good from a small device connected it with my amazon fire stick i’m really satisfied with the purchas"&amp;"e ❤️ i will put a detailed review after a month however at first glance this product is worth for rupees you pay i give out of star because resolution is p")</f>
        <v>good projector for this price range nice picture quality stylish design and finishing also good but low audio volume it s better to use extra speakers good quality for the price it was amazing to see it in big picture at home and the pixel projector was rocking but one thing we can enjoy the big picture well in minimal or no light the projector is soo good for a small home theatre the video output is damn good from a small device connected it with my amazon fire stick i’m really satisfied with the purchase ❤️ i will put a detailed review after a month however at first glance this product is worth for rupees you pay i give out of star because resolution is p</v>
      </c>
      <c r="E212" s="1" t="s">
        <v>2043</v>
      </c>
      <c r="F212" s="9" t="s">
        <v>1556</v>
      </c>
      <c r="G212" s="9">
        <f>IFERROR(__xludf.DUMMYFUNCTION("""COMPUTED_VALUE"""),0.0)</f>
        <v>0</v>
      </c>
      <c r="H212" s="9">
        <f>IFERROR(__xludf.DUMMYFUNCTION("""COMPUTED_VALUE"""),0.0)</f>
        <v>0</v>
      </c>
      <c r="I212" s="9">
        <f>IFERROR(__xludf.DUMMYFUNCTION("""COMPUTED_VALUE"""),0.0)</f>
        <v>0</v>
      </c>
      <c r="J212" s="9">
        <f>IFERROR(__xludf.DUMMYFUNCTION("""COMPUTED_VALUE"""),0.0)</f>
        <v>0</v>
      </c>
    </row>
    <row r="213">
      <c r="A213" s="1">
        <v>3.5</v>
      </c>
      <c r="B213" s="5" t="s">
        <v>2062</v>
      </c>
      <c r="C213" s="5" t="s">
        <v>2063</v>
      </c>
      <c r="D213" s="9" t="str">
        <f>IFERROR(__xludf.DUMMYFUNCTION("""COMPUTED_VALUE"""),"value for money the remote is compatible with our tata sky box and does the job it didn t last for more than days and has stopped working absolutely waste of money please don t go for this product ok types for the value waste product don t sale other wast"&amp;"e of money it is good works well with my tatasky re durable will come to know later so far good i ve ordered this remote without knowing that it is not returnable it do not work with the tv and not even with the set top box it asks for another remote orig"&amp;"inal in order to catch signal and configure in what world i would buy this nonsense if i do have the original remotes working instead ordered the remote with tata sky which will work with set top box and tv it works")</f>
        <v>value for money the remote is compatible with our tata sky box and does the job it didn t last for more than days and has stopped working absolutely waste of money please don t go for this product ok types for the value waste product don t sale other waste of money it is good works well with my tatasky re durable will come to know later so far good i ve ordered this remote without knowing that it is not returnable it do not work with the tv and not even with the set top box it asks for another remote original in order to catch signal and configure in what world i would buy this nonsense if i do have the original remotes working instead ordered the remote with tata sky which will work with set top box and tv it works</v>
      </c>
      <c r="E213" s="1" t="s">
        <v>2055</v>
      </c>
      <c r="F213" s="9" t="s">
        <v>525</v>
      </c>
      <c r="G213" s="9">
        <f>IFERROR(__xludf.DUMMYFUNCTION("""COMPUTED_VALUE"""),0.0)</f>
        <v>0</v>
      </c>
      <c r="H213" s="9">
        <f>IFERROR(__xludf.DUMMYFUNCTION("""COMPUTED_VALUE"""),1.0)</f>
        <v>1</v>
      </c>
      <c r="I213" s="9">
        <f>IFERROR(__xludf.DUMMYFUNCTION("""COMPUTED_VALUE"""),1.0)</f>
        <v>1</v>
      </c>
      <c r="J213" s="9">
        <f>IFERROR(__xludf.DUMMYFUNCTION("""COMPUTED_VALUE"""),1.0)</f>
        <v>1</v>
      </c>
    </row>
    <row r="214">
      <c r="A214" s="1">
        <v>4.5</v>
      </c>
      <c r="B214" s="5" t="s">
        <v>350</v>
      </c>
      <c r="C214" s="5" t="s">
        <v>351</v>
      </c>
      <c r="D214" s="9" t="str">
        <f>IFERROR(__xludf.DUMMYFUNCTION("""COMPUTED_VALUE"""),"sufficient length excellent build quality good alternative to generic cables strong cable the cable ends are nearly like rubber gold coated cable is also of high thickness why i bought this i have dvr rack for dvr which is far above the reach limit hence "&amp;"i need a mouse to be connected to the usb port of the dvr which is in the rack above reachany alternatives wireless mouse didn t work well with my particular dvr had lots of lag hence i had to resort to a usb port extender with ample lengthresult very stu"&amp;"rdy cable able to connect to my dvr and connection is stable amazon basics is very reliable this cable is good for any device that needs extension over usb like printers tvs gaming consoles keyboards etc the build quality is good cable material is soft so"&amp;" it will not break connectors are gold plated and will not rust but remember this cable will not give usb speeds even if you connect it to a usb port for usb any usb if used will behave as usb type adirection female to malefunction extension of length of "&amp;"usbbuilt average not cloth fibre braiderlength as mentionedworks for all connections yes including pc printer console pen drive etc product is as per description good as expected")</f>
        <v>sufficient length excellent build quality good alternative to generic cables strong cable the cable ends are nearly like rubber gold coated cable is also of high thickness why i bought this i have dvr rack for dvr which is far above the reach limit hence i need a mouse to be connected to the usb port of the dvr which is in the rack above reachany alternatives wireless mouse didn t work well with my particular dvr had lots of lag hence i had to resort to a usb port extender with ample lengthresult very sturdy cable able to connect to my dvr and connection is stable amazon basics is very reliable this cable is good for any device that needs extension over usb like printers tvs gaming consoles keyboards etc the build quality is good cable material is soft so it will not break connectors are gold plated and will not rust but remember this cable will not give usb speeds even if you connect it to a usb port for usb any usb if used will behave as usb type adirection female to malefunction extension of length of usbbuilt average not cloth fibre braiderlength as mentionedworks for all connections yes including pc printer console pen drive etc product is as per description good as expected</v>
      </c>
      <c r="E214" s="1" t="s">
        <v>2066</v>
      </c>
      <c r="F214" s="9" t="s">
        <v>18</v>
      </c>
      <c r="G214" s="9">
        <f>IFERROR(__xludf.DUMMYFUNCTION("""COMPUTED_VALUE"""),0.0)</f>
        <v>0</v>
      </c>
      <c r="H214" s="9">
        <f>IFERROR(__xludf.DUMMYFUNCTION("""COMPUTED_VALUE"""),1.0)</f>
        <v>1</v>
      </c>
      <c r="I214" s="9">
        <f>IFERROR(__xludf.DUMMYFUNCTION("""COMPUTED_VALUE"""),0.0)</f>
        <v>0</v>
      </c>
      <c r="J214" s="9">
        <f>IFERROR(__xludf.DUMMYFUNCTION("""COMPUTED_VALUE"""),0.0)</f>
        <v>0</v>
      </c>
    </row>
    <row r="215">
      <c r="A215" s="1">
        <v>4.2</v>
      </c>
      <c r="B215" s="5" t="s">
        <v>2077</v>
      </c>
      <c r="C215" s="5" t="s">
        <v>2078</v>
      </c>
      <c r="D215" s="9" t="str">
        <f>IFERROR(__xludf.DUMMYFUNCTION("""COMPUTED_VALUE"""),"i was looking for durable cable for my ipad cause the cable apple provides in the box feels pretty flimsy and doesn t really inspire confidence also i use my ipad primarily for gaming so it is almost always connected to my pc while gaming so i needed a re"&amp;"ally sturdy cable that could charge sync and and feel good while doing it and this cable does the job perfectly it is sturdy my ipad has taken a few drops my table and was saved my this cable even after months of daily abuse this cable has no signs of wea"&amp;"r and tear the charge speed is the same as the original apple cable and so is the sync speed one thing this cable does better than the original cable is the connection quality it hardly ever accidentally breaks the connection while moving around too much "&amp;"which was a problem with my original cable i m very satisfied with the purchase and i even have a spare one in case of an emergency quality cable material it feels durable charges my iphone just fine thanks amazon the product is good build quality is good"&amp;" and does what s said in the description of the product but it stopped working within months of usage the prod was ordered in apr and now in sept its not charging the phone at all i have contacted amazon for the same and looking forward for their help use"&amp;"d it as a back up to charge phone in car apple car play has stopped working intermittently when using this cable good product but phn was getting heat while its chrgeing this cable is working great it’s durable and charging power is also good recommended"&amp;"👍")</f>
        <v>i was looking for durable cable for my ipad cause the cable apple provides in the box feels pretty flimsy and doesn t really inspire confidence also i use my ipad primarily for gaming so it is almost always connected to my pc while gaming so i needed a really sturdy cable that could charge sync and and feel good while doing it and this cable does the job perfectly it is sturdy my ipad has taken a few drops my table and was saved my this cable even after months of daily abuse this cable has no signs of wear and tear the charge speed is the same as the original apple cable and so is the sync speed one thing this cable does better than the original cable is the connection quality it hardly ever accidentally breaks the connection while moving around too much which was a problem with my original cable i m very satisfied with the purchase and i even have a spare one in case of an emergency quality cable material it feels durable charges my iphone just fine thanks amazon the product is good build quality is good and does what s said in the description of the product but it stopped working within months of usage the prod was ordered in apr and now in sept its not charging the phone at all i have contacted amazon for the same and looking forward for their help used it as a back up to charge phone in car apple car play has stopped working intermittently when using this cable good product but phn was getting heat while its chrgeing this cable is working great it’s durable and charging power is also good recommended👍</v>
      </c>
      <c r="E215" s="1" t="s">
        <v>2071</v>
      </c>
      <c r="F215" s="9" t="s">
        <v>18</v>
      </c>
      <c r="G215" s="9">
        <f>IFERROR(__xludf.DUMMYFUNCTION("""COMPUTED_VALUE"""),0.0)</f>
        <v>0</v>
      </c>
      <c r="H215" s="9">
        <f>IFERROR(__xludf.DUMMYFUNCTION("""COMPUTED_VALUE"""),0.0)</f>
        <v>0</v>
      </c>
      <c r="I215" s="9">
        <f>IFERROR(__xludf.DUMMYFUNCTION("""COMPUTED_VALUE"""),1.0)</f>
        <v>1</v>
      </c>
      <c r="J215" s="9">
        <f>IFERROR(__xludf.DUMMYFUNCTION("""COMPUTED_VALUE"""),0.0)</f>
        <v>0</v>
      </c>
    </row>
    <row r="216">
      <c r="A216" s="1">
        <v>3.8</v>
      </c>
      <c r="B216" s="5" t="s">
        <v>2087</v>
      </c>
      <c r="C216" s="5" t="s">
        <v>2088</v>
      </c>
      <c r="D216" s="9" t="str">
        <f>IFERROR(__xludf.DUMMYFUNCTION("""COMPUTED_VALUE"""),"the remote works well and is pleasantly compatible with the system it s a good remote all the functions are working for tatasky nice quality the back cover was loose and fragile 👌 good मैंने tata play का remote मंगवाया था पर वो काम नहीं कर रहा था फिर रिट"&amp;"र्न के लिए apply किया आज दिन हो गए ना ही remote मिला और ना ही refund very prompt replacement of the defective remote for tv")</f>
        <v>the remote works well and is pleasantly compatible with the system it s a good remote all the functions are working for tatasky nice quality the back cover was loose and fragile 👌 good मैंने tata play का remote मंगवाया था पर वो काम नहीं कर रहा था फिर रिटर्न के लिए apply किया आज दिन हो गए ना ही remote मिला और ना ही refund very prompt replacement of the defective remote for tv</v>
      </c>
      <c r="E216" s="1" t="s">
        <v>2081</v>
      </c>
      <c r="F216" s="9" t="s">
        <v>525</v>
      </c>
      <c r="G216" s="9">
        <f>IFERROR(__xludf.DUMMYFUNCTION("""COMPUTED_VALUE"""),1.0)</f>
        <v>1</v>
      </c>
      <c r="H216" s="9">
        <f>IFERROR(__xludf.DUMMYFUNCTION("""COMPUTED_VALUE"""),0.0)</f>
        <v>0</v>
      </c>
      <c r="I216" s="9">
        <f>IFERROR(__xludf.DUMMYFUNCTION("""COMPUTED_VALUE"""),0.0)</f>
        <v>0</v>
      </c>
      <c r="J216" s="9">
        <f>IFERROR(__xludf.DUMMYFUNCTION("""COMPUTED_VALUE"""),0.0)</f>
        <v>0</v>
      </c>
    </row>
    <row r="217">
      <c r="A217" s="1">
        <v>3.8</v>
      </c>
      <c r="B217" s="5" t="s">
        <v>2098</v>
      </c>
      <c r="C217" s="5" t="s">
        <v>2099</v>
      </c>
      <c r="D217" s="9" t="str">
        <f>IFERROR(__xludf.DUMMYFUNCTION("""COMPUTED_VALUE"""),"nice product nice product ok good good अच्छा only for home drama and cinema experiencegood to buy in this price rangereview after two months its working fine without any issues")</f>
        <v>nice product nice product ok good good अच्छा only for home drama and cinema experiencegood to buy in this price rangereview after two months its working fine without any issues</v>
      </c>
      <c r="E217" s="1" t="s">
        <v>2091</v>
      </c>
      <c r="F217" s="9" t="s">
        <v>576</v>
      </c>
      <c r="G217" s="9">
        <f>IFERROR(__xludf.DUMMYFUNCTION("""COMPUTED_VALUE"""),0.0)</f>
        <v>0</v>
      </c>
      <c r="H217" s="9">
        <f>IFERROR(__xludf.DUMMYFUNCTION("""COMPUTED_VALUE"""),0.0)</f>
        <v>0</v>
      </c>
      <c r="I217" s="9">
        <f>IFERROR(__xludf.DUMMYFUNCTION("""COMPUTED_VALUE"""),0.0)</f>
        <v>0</v>
      </c>
      <c r="J217" s="9">
        <f>IFERROR(__xludf.DUMMYFUNCTION("""COMPUTED_VALUE"""),0.0)</f>
        <v>0</v>
      </c>
    </row>
    <row r="218">
      <c r="A218" s="1">
        <v>4.1</v>
      </c>
      <c r="B218" s="5" t="s">
        <v>2109</v>
      </c>
      <c r="C218" s="5" t="s">
        <v>2110</v>
      </c>
      <c r="D218" s="9" t="str">
        <f>IFERROR(__xludf.DUMMYFUNCTION("""COMPUTED_VALUE"""),"update after months of use the tv is still going strong all the good points mentioned in the original review below are still true and very happy with the tv it s as if oneplus have been listening to their customers after recent firmware updates the issues"&amp;" i had mentioned have almost disappeared we can now arrange and move apps youtube netflix as per our wish on the home screen itself i am finally able to put youtube first as it is the most used app for my toddler there is no more wifi disconnect issue not"&amp;"ed earlier prime video still shows errors sometimes though i think that s an issue with the app and not the tv strongly recommend this tv original review i took a leap of faith in purchasing this tv as there were mixed reviews for it however after using i"&amp;"t for months the following are my observations good the picture quality is fantastic there is no lag while watching forwarding k k videos i saw a youtube review which said its brightness was low compared to other models the brightness is more than you wou"&amp;"ld ever need from a tv i have never needed to run it on full brightness till now up to works for me for my toddler to watch rhymes i set brightness to and even then it is more than needed there were a few reviews that said the sound quality was average an"&amp;"d you need a soundbar i disagree i have watched movies with up to sound and that is good enough for a sqft hall voice command it is quite accurate and i am able to change nursery rhymes for my toddler while working in the kitchen which is around feet away"&amp;" being able to control the tv from app is also a very useful feature no need to look for remote being able to cast from the app also helps a lot it would be even better if everything on phone not just pictures and videos could be cast using the appnot so "&amp;"good if the tv goes to sleep screensaver for more than minutes a it often gets disconnected from wifi have to restart it againb prime video fails to resume displays error and have to restart the tv againc on the home screen you cannot rearrange apps to ha"&amp;"ve your preferred apps first you can do it in apps window which is useless as you need to navigate to it first easier to navigate to your preferred app in the home screen itself only cons till now got fast moving object looks blurr which was known before "&amp;"buying by other user review but i got this tv in k ao over all satishfied only minus that too critical is the installation service provider the product is to installed by v care installation services provider the installation service provider is a total w"&amp;"aste and not responded properly actual date of installation was on but was only done by the service provider on the executive who attended the installation is a total waste person and don t know how to behave to the customer he behaved very rudely the ins"&amp;"tallation service provider is a total damage and waste not at all worth awesome quality of pictures and some issues with smart features like in app installation and in connection from smart phone only audio player in work properly but video not show in tv"&amp;" dolby atom k video etc good good")</f>
        <v>update after months of use the tv is still going strong all the good points mentioned in the original review below are still true and very happy with the tv it s as if oneplus have been listening to their customers after recent firmware updates the issues i had mentioned have almost disappeared we can now arrange and move apps youtube netflix as per our wish on the home screen itself i am finally able to put youtube first as it is the most used app for my toddler there is no more wifi disconnect issue noted earlier prime video still shows errors sometimes though i think that s an issue with the app and not the tv strongly recommend this tv original review i took a leap of faith in purchasing this tv as there were mixed reviews for it however after using it for months the following are my observations good the picture quality is fantastic there is no lag while watching forwarding k k videos i saw a youtube review which said its brightness was low compared to other models the brightness is more than you would ever need from a tv i have never needed to run it on full brightness till now up to works for me for my toddler to watch rhymes i set brightness to and even then it is more than needed there were a few reviews that said the sound quality was average and you need a soundbar i disagree i have watched movies with up to sound and that is good enough for a sqft hall voice command it is quite accurate and i am able to change nursery rhymes for my toddler while working in the kitchen which is around feet away being able to control the tv from app is also a very useful feature no need to look for remote being able to cast from the app also helps a lot it would be even better if everything on phone not just pictures and videos could be cast using the appnot so good if the tv goes to sleep screensaver for more than minutes a it often gets disconnected from wifi have to restart it againb prime video fails to resume displays error and have to restart the tv againc on the home screen you cannot rearrange apps to have your preferred apps first you can do it in apps window which is useless as you need to navigate to it first easier to navigate to your preferred app in the home screen itself only cons till now got fast moving object looks blurr which was known before buying by other user review but i got this tv in k ao over all satishfied only minus that too critical is the installation service provider the product is to installed by v care installation services provider the installation service provider is a total waste and not responded properly actual date of installation was on but was only done by the service provider on the executive who attended the installation is a total waste person and don t know how to behave to the customer he behaved very rudely the installation service provider is a total damage and waste not at all worth awesome quality of pictures and some issues with smart features like in app installation and in connection from smart phone only audio player in work properly but video not show in tv dolby atom k video etc good good</v>
      </c>
      <c r="E218" s="1" t="s">
        <v>2102</v>
      </c>
      <c r="F218" s="9" t="s">
        <v>194</v>
      </c>
      <c r="G218" s="9">
        <f>IFERROR(__xludf.DUMMYFUNCTION("""COMPUTED_VALUE"""),1.0)</f>
        <v>1</v>
      </c>
      <c r="H218" s="9">
        <f>IFERROR(__xludf.DUMMYFUNCTION("""COMPUTED_VALUE"""),0.0)</f>
        <v>0</v>
      </c>
      <c r="I218" s="9">
        <f>IFERROR(__xludf.DUMMYFUNCTION("""COMPUTED_VALUE"""),1.0)</f>
        <v>1</v>
      </c>
      <c r="J218" s="9">
        <f>IFERROR(__xludf.DUMMYFUNCTION("""COMPUTED_VALUE"""),0.0)</f>
        <v>0</v>
      </c>
    </row>
    <row r="219">
      <c r="A219" s="1">
        <v>4.3</v>
      </c>
      <c r="B219" s="5" t="s">
        <v>2120</v>
      </c>
      <c r="C219" s="5" t="s">
        <v>2121</v>
      </c>
      <c r="D219" s="9" t="str">
        <f>IFERROR(__xludf.DUMMYFUNCTION("""COMPUTED_VALUE"""),"i m using this from months back it s working for me till now must buy works well i hv order this for amazon fire stick still having no issues highly recommended good one keep it up nice product i am using it for firestick works perfectly fine the cable is"&amp;" lengthy no quality loss till yet ps i will update if there is any issues looks like cheap but works fine")</f>
        <v>i m using this from months back it s working for me till now must buy works well i hv order this for amazon fire stick still having no issues highly recommended good one keep it up nice product i am using it for firestick works perfectly fine the cable is lengthy no quality loss till yet ps i will update if there is any issues looks like cheap but works fine</v>
      </c>
      <c r="E219" s="1" t="s">
        <v>2113</v>
      </c>
      <c r="F219" s="9" t="s">
        <v>148</v>
      </c>
      <c r="G219" s="9">
        <f>IFERROR(__xludf.DUMMYFUNCTION("""COMPUTED_VALUE"""),1.0)</f>
        <v>1</v>
      </c>
      <c r="H219" s="9">
        <f>IFERROR(__xludf.DUMMYFUNCTION("""COMPUTED_VALUE"""),0.0)</f>
        <v>0</v>
      </c>
      <c r="I219" s="9">
        <f>IFERROR(__xludf.DUMMYFUNCTION("""COMPUTED_VALUE"""),0.0)</f>
        <v>0</v>
      </c>
      <c r="J219" s="9">
        <f>IFERROR(__xludf.DUMMYFUNCTION("""COMPUTED_VALUE"""),0.0)</f>
        <v>0</v>
      </c>
    </row>
    <row r="220">
      <c r="A220" s="1">
        <v>4.4</v>
      </c>
      <c r="B220" s="5" t="s">
        <v>2132</v>
      </c>
      <c r="C220" s="5" t="s">
        <v>2133</v>
      </c>
      <c r="D220" s="9" t="str">
        <f>IFERROR(__xludf.DUMMYFUNCTION("""COMPUTED_VALUE"""),"working as expected good product perfectly works with amazon firestick works works well no lagging and disconnecting issue good quality very good connector i bought it for my projector as my hdmi cable was short to reach the port i joint hdmi cable with t"&amp;"he help of this coupler i warked like a chram and saved me money to buy a long cable product is good but not working with fire tv stick good fit")</f>
        <v>working as expected good product perfectly works with amazon firestick works works well no lagging and disconnecting issue good quality very good connector i bought it for my projector as my hdmi cable was short to reach the port i joint hdmi cable with the help of this coupler i warked like a chram and saved me money to buy a long cable product is good but not working with fire tv stick good fit</v>
      </c>
      <c r="E220" s="1" t="s">
        <v>2124</v>
      </c>
      <c r="F220" s="9" t="s">
        <v>2126</v>
      </c>
      <c r="G220" s="9">
        <f>IFERROR(__xludf.DUMMYFUNCTION("""COMPUTED_VALUE"""),1.0)</f>
        <v>1</v>
      </c>
      <c r="H220" s="9">
        <f>IFERROR(__xludf.DUMMYFUNCTION("""COMPUTED_VALUE"""),0.0)</f>
        <v>0</v>
      </c>
      <c r="I220" s="9">
        <f>IFERROR(__xludf.DUMMYFUNCTION("""COMPUTED_VALUE"""),0.0)</f>
        <v>0</v>
      </c>
      <c r="J220" s="9">
        <f>IFERROR(__xludf.DUMMYFUNCTION("""COMPUTED_VALUE"""),0.0)</f>
        <v>0</v>
      </c>
    </row>
    <row r="221">
      <c r="A221" s="1">
        <v>3.9</v>
      </c>
      <c r="B221" s="5" t="s">
        <v>2144</v>
      </c>
      <c r="C221" s="5" t="s">
        <v>2145</v>
      </c>
      <c r="D221" s="9" t="str">
        <f>IFERROR(__xludf.DUMMYFUNCTION("""COMPUTED_VALUE"""),"this is bed product low quality material use i bought it during travel works perfect this is my second cable and it is good and alternative to apple ones but need to check the durability down the lane extremely happy with quality and sturdy good one no mo"&amp;"re changing of cables every year or soo as i need for apple carplay support this is perfect with no lag anyone who has usb type a port in car needs this one to run apple carplay seemlessly extremely durable and efficient for car charging is very slow it t"&amp;"akes more than hours for full charge also the battery capacity is getting decreased from to that s bad 😑 used it for a week but it was performing the same")</f>
        <v>this is bed product low quality material use i bought it during travel works perfect this is my second cable and it is good and alternative to apple ones but need to check the durability down the lane extremely happy with quality and sturdy good one no more changing of cables every year or soo as i need for apple carplay support this is perfect with no lag anyone who has usb type a port in car needs this one to run apple carplay seemlessly extremely durable and efficient for car charging is very slow it takes more than hours for full charge also the battery capacity is getting decreased from to that s bad 😑 used it for a week but it was performing the same</v>
      </c>
      <c r="E221" s="1" t="s">
        <v>2136</v>
      </c>
      <c r="F221" s="9" t="s">
        <v>18</v>
      </c>
      <c r="G221" s="9">
        <f>IFERROR(__xludf.DUMMYFUNCTION("""COMPUTED_VALUE"""),0.0)</f>
        <v>0</v>
      </c>
      <c r="H221" s="9">
        <f>IFERROR(__xludf.DUMMYFUNCTION("""COMPUTED_VALUE"""),0.0)</f>
        <v>0</v>
      </c>
      <c r="I221" s="9">
        <f>IFERROR(__xludf.DUMMYFUNCTION("""COMPUTED_VALUE"""),0.0)</f>
        <v>0</v>
      </c>
      <c r="J221" s="9">
        <f>IFERROR(__xludf.DUMMYFUNCTION("""COMPUTED_VALUE"""),0.0)</f>
        <v>0</v>
      </c>
    </row>
    <row r="222">
      <c r="A222" s="1">
        <v>4.2</v>
      </c>
      <c r="B222" s="5" t="s">
        <v>25</v>
      </c>
      <c r="C222" s="5" t="s">
        <v>929</v>
      </c>
      <c r="D222" s="9" t="str">
        <f>IFERROR(__xludf.DUMMYFUNCTION("""COMPUTED_VALUE"""),"looks durable charging is fine toono complains charging is really fast good product till now satisfied with the quality this is a good product the charging speed is slower than the original iphone cable good quality would recommend had worked well till da"&amp;"te and was having no issue cable is also sturdy enough have asked for replacement and company is doing the same value for money")</f>
        <v>looks durable charging is fine toono complains charging is really fast good product till now satisfied with the quality this is a good product the charging speed is slower than the original iphone cable good quality would recommend had worked well till date and was having no issue cable is also sturdy enough have asked for replacement and company is doing the same value for money</v>
      </c>
      <c r="E222" s="1" t="s">
        <v>2148</v>
      </c>
      <c r="F222" s="9" t="s">
        <v>18</v>
      </c>
      <c r="G222" s="9">
        <f>IFERROR(__xludf.DUMMYFUNCTION("""COMPUTED_VALUE"""),0.0)</f>
        <v>0</v>
      </c>
      <c r="H222" s="9">
        <f>IFERROR(__xludf.DUMMYFUNCTION("""COMPUTED_VALUE"""),0.0)</f>
        <v>0</v>
      </c>
      <c r="I222" s="9">
        <f>IFERROR(__xludf.DUMMYFUNCTION("""COMPUTED_VALUE"""),0.0)</f>
        <v>0</v>
      </c>
      <c r="J222" s="9">
        <f>IFERROR(__xludf.DUMMYFUNCTION("""COMPUTED_VALUE"""),0.0)</f>
        <v>0</v>
      </c>
    </row>
    <row r="223">
      <c r="A223" s="1">
        <v>3.8</v>
      </c>
      <c r="B223" s="5" t="s">
        <v>2159</v>
      </c>
      <c r="C223" s="5" t="s">
        <v>2160</v>
      </c>
      <c r="D223" s="9" t="str">
        <f>IFERROR(__xludf.DUMMYFUNCTION("""COMPUTED_VALUE"""),"durable but little slow buy at rslocal market we can get it functionality and durability ok but price point is bit high poor quality battery drains fast tv on off button defective the remote is working fine i want to reset the airtel remote how do i do it"&amp;" working review after i raise complaint to customer care they really took it on priority and resent the new product its really working fine as of now waste of buying it most of the keys stopped working within a month and not even months whole remote is no"&amp;"t working awesome product works very well")</f>
        <v>durable but little slow buy at rslocal market we can get it functionality and durability ok but price point is bit high poor quality battery drains fast tv on off button defective the remote is working fine i want to reset the airtel remote how do i do it working review after i raise complaint to customer care they really took it on priority and resent the new product its really working fine as of now waste of buying it most of the keys stopped working within a month and not even months whole remote is not working awesome product works very well</v>
      </c>
      <c r="E223" s="1" t="s">
        <v>2153</v>
      </c>
      <c r="F223" s="9" t="s">
        <v>525</v>
      </c>
      <c r="G223" s="9">
        <f>IFERROR(__xludf.DUMMYFUNCTION("""COMPUTED_VALUE"""),1.0)</f>
        <v>1</v>
      </c>
      <c r="H223" s="9">
        <f>IFERROR(__xludf.DUMMYFUNCTION("""COMPUTED_VALUE"""),0.0)</f>
        <v>0</v>
      </c>
      <c r="I223" s="9">
        <f>IFERROR(__xludf.DUMMYFUNCTION("""COMPUTED_VALUE"""),0.0)</f>
        <v>0</v>
      </c>
      <c r="J223" s="9">
        <f>IFERROR(__xludf.DUMMYFUNCTION("""COMPUTED_VALUE"""),0.0)</f>
        <v>0</v>
      </c>
    </row>
    <row r="224">
      <c r="A224" s="1">
        <v>4.1</v>
      </c>
      <c r="B224" s="5" t="s">
        <v>2169</v>
      </c>
      <c r="C224" s="5" t="s">
        <v>2170</v>
      </c>
      <c r="D224" s="9" t="str">
        <f>IFERROR(__xludf.DUMMYFUNCTION("""COMPUTED_VALUE"""),"i m using it for dell inch monitor and i found it difficult to fit hence i had to visit the fabrication shop to smoothen the corners else it is really good good quality of the product is good but it didn t clearly suit the samsung monitor i have i had to "&amp;"remove a specific part behind the monitor and adjusted this wall mount till now no issue product is good i am using benq ex q monitor holds well enough but there are only places to screw it in this makes you doubt sometimes weather this can hold up the we"&amp;"ight of the monitor i have been using it for the past months and haven t faced any issue another problem with this montioe is the rubber that is used for rotating the montioe is cheap and gets broken initially only but replaced with proper nuts and this w"&amp;"orked fine for mefinal verdict good monitor wall mount easily taking kg of weight on it could have been better if the rubber material and count of screw holes in the wall mount be more great product at reasonable rate very easy to install very sturdy prod"&amp;"uct never feel like monitor will fall down 👍🏻 self install a bit difficult the plate connecting to monitor could have been removable and drop in clamp this would make fixing a breeze it s doing the job well my monitor is holding it firmly on the wall")</f>
        <v>i m using it for dell inch monitor and i found it difficult to fit hence i had to visit the fabrication shop to smoothen the corners else it is really good good quality of the product is good but it didn t clearly suit the samsung monitor i have i had to remove a specific part behind the monitor and adjusted this wall mount till now no issue product is good i am using benq ex q monitor holds well enough but there are only places to screw it in this makes you doubt sometimes weather this can hold up the weight of the monitor i have been using it for the past months and haven t faced any issue another problem with this montioe is the rubber that is used for rotating the montioe is cheap and gets broken initially only but replaced with proper nuts and this worked fine for mefinal verdict good monitor wall mount easily taking kg of weight on it could have been better if the rubber material and count of screw holes in the wall mount be more great product at reasonable rate very easy to install very sturdy product never feel like monitor will fall down 👍🏻 self install a bit difficult the plate connecting to monitor could have been removable and drop in clamp this would make fixing a breeze it s doing the job well my monitor is holding it firmly on the wall</v>
      </c>
      <c r="E224" s="1" t="s">
        <v>2163</v>
      </c>
      <c r="F224" s="9" t="s">
        <v>729</v>
      </c>
      <c r="G224" s="9">
        <f>IFERROR(__xludf.DUMMYFUNCTION("""COMPUTED_VALUE"""),1.0)</f>
        <v>1</v>
      </c>
      <c r="H224" s="9">
        <f>IFERROR(__xludf.DUMMYFUNCTION("""COMPUTED_VALUE"""),1.0)</f>
        <v>1</v>
      </c>
      <c r="I224" s="9">
        <f>IFERROR(__xludf.DUMMYFUNCTION("""COMPUTED_VALUE"""),1.0)</f>
        <v>1</v>
      </c>
      <c r="J224" s="9">
        <f>IFERROR(__xludf.DUMMYFUNCTION("""COMPUTED_VALUE"""),0.0)</f>
        <v>0</v>
      </c>
    </row>
    <row r="225">
      <c r="A225" s="1">
        <v>4.1</v>
      </c>
      <c r="B225" s="5" t="s">
        <v>2179</v>
      </c>
      <c r="C225" s="5" t="s">
        <v>2180</v>
      </c>
      <c r="D225" s="9" t="str">
        <f>IFERROR(__xludf.DUMMYFUNCTION("""COMPUTED_VALUE"""),"good using it for samsung z fold with an ambrane w charger fast charging works side on design is very practical sturdy build well worth the money very useful very nice in this price range the cable quality is great and its built well both sides are l shap"&amp;"ed connectors side of the cable should have been regular as l shaper port blocks other ports and if you have a mobile stand you can t use this cable its very bad for data transfer even a gb file takes or more minutes great for charging supports fast charg"&amp;"ing as well if you want a cable just for charging your phone its great updating review after getting a replacement now it doesn t even fast charge my phone returned it product is good but sometimes there are little bit charging problem seen it shows disco"&amp;"nnected from charging while it is plugged in btw some weeks later it eaten by our goat😂then i bought one new best quality cable at best price short review go for it if you are looking for a c c charging cable at w or less sturdy and stylish with an added"&amp;" advantage of ° connectors deal price ₹ long review i have been using portronics products lately and i have to appreciate the quality and innovation they bring to the end users products i own from portronics • my buddy k • brillo • power plate • mobot one"&amp;" • clamp m • konnect lall the products i bought from portronics not just met my expectations but they performed beyond that it made me start building trust on the brand i use s ultra which can be charged at w and this cable supports the same with the sams"&amp;"ung s original charger i strongly believe the product would work at the rated power delivery w it looks and feels sturdy and i am expecting it to be durable too the ° ends keep the cables away without out interfering with the work space works the best whe"&amp;"n playing battle royale games as the cable won t come in the way the grey and black colour combination works as a charm and would blend in with apple devices data transfer speeds are yet to be tested i will update here once i have enough inputs on the sam"&amp;"e after using multiple cables from ambrane wayona wecool and more brands portronics definitely stands as a good contender for all of them that serve the same purpose verdict i would definitely recommend this type c to type c cable if you need to charge de"&amp;"vices at w or less")</f>
        <v>good using it for samsung z fold with an ambrane w charger fast charging works side on design is very practical sturdy build well worth the money very useful very nice in this price range the cable quality is great and its built well both sides are l shaped connectors side of the cable should have been regular as l shaper port blocks other ports and if you have a mobile stand you can t use this cable its very bad for data transfer even a gb file takes or more minutes great for charging supports fast charging as well if you want a cable just for charging your phone its great updating review after getting a replacement now it doesn t even fast charge my phone returned it product is good but sometimes there are little bit charging problem seen it shows disconnected from charging while it is plugged in btw some weeks later it eaten by our goat😂then i bought one new best quality cable at best price short review go for it if you are looking for a c c charging cable at w or less sturdy and stylish with an added advantage of ° connectors deal price ₹ long review i have been using portronics products lately and i have to appreciate the quality and innovation they bring to the end users products i own from portronics • my buddy k • brillo • power plate • mobot one • clamp m • konnect lall the products i bought from portronics not just met my expectations but they performed beyond that it made me start building trust on the brand i use s ultra which can be charged at w and this cable supports the same with the samsung s original charger i strongly believe the product would work at the rated power delivery w it looks and feels sturdy and i am expecting it to be durable too the ° ends keep the cables away without out interfering with the work space works the best when playing battle royale games as the cable won t come in the way the grey and black colour combination works as a charm and would blend in with apple devices data transfer speeds are yet to be tested i will update here once i have enough inputs on the same after using multiple cables from ambrane wayona wecool and more brands portronics definitely stands as a good contender for all of them that serve the same purpose verdict i would definitely recommend this type c to type c cable if you need to charge devices at w or less</v>
      </c>
      <c r="E225" s="1" t="s">
        <v>2173</v>
      </c>
      <c r="F225" s="9" t="s">
        <v>18</v>
      </c>
      <c r="G225" s="9">
        <f>IFERROR(__xludf.DUMMYFUNCTION("""COMPUTED_VALUE"""),0.0)</f>
        <v>0</v>
      </c>
      <c r="H225" s="9">
        <f>IFERROR(__xludf.DUMMYFUNCTION("""COMPUTED_VALUE"""),1.0)</f>
        <v>1</v>
      </c>
      <c r="I225" s="9">
        <f>IFERROR(__xludf.DUMMYFUNCTION("""COMPUTED_VALUE"""),0.0)</f>
        <v>0</v>
      </c>
      <c r="J225" s="9">
        <f>IFERROR(__xludf.DUMMYFUNCTION("""COMPUTED_VALUE"""),0.0)</f>
        <v>0</v>
      </c>
    </row>
    <row r="226">
      <c r="A226" s="1">
        <v>4.3</v>
      </c>
      <c r="B226" s="5" t="s">
        <v>2192</v>
      </c>
      <c r="C226" s="5" t="s">
        <v>2193</v>
      </c>
      <c r="D226" s="9" t="str">
        <f>IFERROR(__xludf.DUMMYFUNCTION("""COMPUTED_VALUE"""),"one installation very fast sound good quality good service better ever and everything is good and totally satisfied product good hd and non hd separateeverything is absolutely to the expectations ok i was using tata sky from around years when i got instal"&amp;"led it was around rs that is really looting middle class people and also for recharge i use to pay rs and really it was very horrible situation in the past village people are really looted a lot from these installation people so called engineers one day i"&amp;" was checking google and found this set up box with rs and shocked and felt it was some joke then after approaching amazon i got to realise it is true and i ordered one box for my inch lg uhd tv as they expected so called engineers never came on time and "&amp;"i had a call with customer support to get it cancelled then they responded and came to deliver and installing these engineers are really talented and started adding prices for every thing that i have already paid ex remote wire antenna they started chargi"&amp;"ng for every little thing there i got to realise how these people looting uneducated or unaware people so please be aware when ever you are purchasing any product check and ask questions for everything product review product is upto my mark quality of the"&amp;" video and hd channels with a less price is really amazing tata sky is the mark of materials and picture quality software is really great and easy to use thank you")</f>
        <v>one installation very fast sound good quality good service better ever and everything is good and totally satisfied product good hd and non hd separateeverything is absolutely to the expectations ok i was using tata sky from around years when i got installed it was around rs that is really looting middle class people and also for recharge i use to pay rs and really it was very horrible situation in the past village people are really looted a lot from these installation people so called engineers one day i was checking google and found this set up box with rs and shocked and felt it was some joke then after approaching amazon i got to realise it is true and i ordered one box for my inch lg uhd tv as they expected so called engineers never came on time and i had a call with customer support to get it cancelled then they responded and came to deliver and installing these engineers are really talented and started adding prices for every thing that i have already paid ex remote wire antenna they started charging for every little thing there i got to realise how these people looting uneducated or unaware people so please be aware when ever you are purchasing any product check and ask questions for everything product review product is upto my mark quality of the video and hd channels with a less price is really amazing tata sky is the mark of materials and picture quality software is really great and easy to use thank you</v>
      </c>
      <c r="E226" s="1" t="s">
        <v>2183</v>
      </c>
      <c r="F226" s="9" t="s">
        <v>2185</v>
      </c>
      <c r="G226" s="9">
        <f>IFERROR(__xludf.DUMMYFUNCTION("""COMPUTED_VALUE"""),0.0)</f>
        <v>0</v>
      </c>
      <c r="H226" s="9">
        <f>IFERROR(__xludf.DUMMYFUNCTION("""COMPUTED_VALUE"""),0.0)</f>
        <v>0</v>
      </c>
      <c r="I226" s="9">
        <f>IFERROR(__xludf.DUMMYFUNCTION("""COMPUTED_VALUE"""),1.0)</f>
        <v>1</v>
      </c>
      <c r="J226" s="9">
        <f>IFERROR(__xludf.DUMMYFUNCTION("""COMPUTED_VALUE"""),0.0)</f>
        <v>0</v>
      </c>
    </row>
    <row r="227">
      <c r="A227" s="1">
        <v>3.7</v>
      </c>
      <c r="B227" s="5" t="s">
        <v>2203</v>
      </c>
      <c r="C227" s="5" t="s">
        <v>2204</v>
      </c>
      <c r="D227" s="9" t="str">
        <f>IFERROR(__xludf.DUMMYFUNCTION("""COMPUTED_VALUE"""),"cheap price looks good value for money product is not strong assembled pets are loose and not fixed firmly works fine with samsung have to wait and see it’s durability you can buy it nice can buy very good suitable for my samsung tv plastic quality not go"&amp;"od true to its name it works absolutely fine with the samsung led just the netflix and prime buttons aren t there bt great to use otherwise plastic quality is not good")</f>
        <v>cheap price looks good value for money product is not strong assembled pets are loose and not fixed firmly works fine with samsung have to wait and see it’s durability you can buy it nice can buy very good suitable for my samsung tv plastic quality not good true to its name it works absolutely fine with the samsung led just the netflix and prime buttons aren t there bt great to use otherwise plastic quality is not good</v>
      </c>
      <c r="E227" s="1" t="s">
        <v>2196</v>
      </c>
      <c r="F227" s="9" t="s">
        <v>525</v>
      </c>
      <c r="G227" s="9">
        <f>IFERROR(__xludf.DUMMYFUNCTION("""COMPUTED_VALUE"""),1.0)</f>
        <v>1</v>
      </c>
      <c r="H227" s="9">
        <f>IFERROR(__xludf.DUMMYFUNCTION("""COMPUTED_VALUE"""),0.0)</f>
        <v>0</v>
      </c>
      <c r="I227" s="9">
        <f>IFERROR(__xludf.DUMMYFUNCTION("""COMPUTED_VALUE"""),0.0)</f>
        <v>0</v>
      </c>
      <c r="J227" s="9">
        <f>IFERROR(__xludf.DUMMYFUNCTION("""COMPUTED_VALUE"""),0.0)</f>
        <v>0</v>
      </c>
    </row>
    <row r="228">
      <c r="A228" s="1">
        <v>4.0</v>
      </c>
      <c r="B228" s="5" t="s">
        <v>2213</v>
      </c>
      <c r="C228" s="5" t="s">
        <v>2214</v>
      </c>
      <c r="D228" s="9" t="str">
        <f>IFERROR(__xludf.DUMMYFUNCTION("""COMPUTED_VALUE"""),"superb… am writing this after months usage… simply super product… should go blindly… never dissatisfied ok can buy in in this price range delivery was fast but the product quality is just fine not very promising issue the battery got struck into the remot"&amp;"e though it is working fine for my sony d but i may have to either break the remote to take out the battery rest i think everything is fine at the price excellent working super first remote i received was not working but seller replaced it and that is wor"&amp;"king fine price is good quality is also super thank you so much for selling this product with best price")</f>
        <v>superb… am writing this after months usage… simply super product… should go blindly… never dissatisfied ok can buy in in this price range delivery was fast but the product quality is just fine not very promising issue the battery got struck into the remote though it is working fine for my sony d but i may have to either break the remote to take out the battery rest i think everything is fine at the price excellent working super first remote i received was not working but seller replaced it and that is working fine price is good quality is also super thank you so much for selling this product with best price</v>
      </c>
      <c r="E228" s="1" t="s">
        <v>2207</v>
      </c>
      <c r="F228" s="9" t="s">
        <v>525</v>
      </c>
      <c r="G228" s="9">
        <f>IFERROR(__xludf.DUMMYFUNCTION("""COMPUTED_VALUE"""),1.0)</f>
        <v>1</v>
      </c>
      <c r="H228" s="9">
        <f>IFERROR(__xludf.DUMMYFUNCTION("""COMPUTED_VALUE"""),1.0)</f>
        <v>1</v>
      </c>
      <c r="I228" s="9">
        <f>IFERROR(__xludf.DUMMYFUNCTION("""COMPUTED_VALUE"""),0.0)</f>
        <v>0</v>
      </c>
      <c r="J228" s="9">
        <f>IFERROR(__xludf.DUMMYFUNCTION("""COMPUTED_VALUE"""),0.0)</f>
        <v>0</v>
      </c>
    </row>
    <row r="229">
      <c r="A229" s="1">
        <v>4.2</v>
      </c>
      <c r="B229" s="5" t="s">
        <v>2225</v>
      </c>
      <c r="C229" s="5" t="s">
        <v>2226</v>
      </c>
      <c r="D229" s="9" t="str">
        <f>IFERROR(__xludf.DUMMYFUNCTION("""COMPUTED_VALUE"""),"like ok product as specified good yes it s very good product i tried many wires but only this worked on my sansui inch years warranty from the seller is the best part sometimes not working properly the product works nice no lags in video audio definitely "&amp;"worth every paisa spent on it i cant comment on its durability after a week of use i need more time")</f>
        <v>like ok product as specified good yes it s very good product i tried many wires but only this worked on my sansui inch years warranty from the seller is the best part sometimes not working properly the product works nice no lags in video audio definitely worth every paisa spent on it i cant comment on its durability after a week of use i need more time</v>
      </c>
      <c r="E229" s="1" t="s">
        <v>2217</v>
      </c>
      <c r="F229" s="9" t="s">
        <v>148</v>
      </c>
      <c r="G229" s="9">
        <f>IFERROR(__xludf.DUMMYFUNCTION("""COMPUTED_VALUE"""),1.0)</f>
        <v>1</v>
      </c>
      <c r="H229" s="9">
        <f>IFERROR(__xludf.DUMMYFUNCTION("""COMPUTED_VALUE"""),0.0)</f>
        <v>0</v>
      </c>
      <c r="I229" s="9">
        <f>IFERROR(__xludf.DUMMYFUNCTION("""COMPUTED_VALUE"""),0.0)</f>
        <v>0</v>
      </c>
      <c r="J229" s="9">
        <f>IFERROR(__xludf.DUMMYFUNCTION("""COMPUTED_VALUE"""),0.0)</f>
        <v>0</v>
      </c>
    </row>
    <row r="230">
      <c r="A230" s="1">
        <v>4.1</v>
      </c>
      <c r="B230" s="5" t="s">
        <v>2236</v>
      </c>
      <c r="C230" s="5" t="s">
        <v>2237</v>
      </c>
      <c r="D230" s="9" t="str">
        <f>IFERROR(__xludf.DUMMYFUNCTION("""COMPUTED_VALUE"""),"product is not working after months boat💕 nice product worth a buy really satisfying quality and product is still working fine worth itsame as original not worthy thik aaw")</f>
        <v>product is not working after months boat💕 nice product worth a buy really satisfying quality and product is still working fine worth itsame as original not worthy thik aaw</v>
      </c>
      <c r="E230" s="1" t="s">
        <v>2229</v>
      </c>
      <c r="F230" s="9" t="s">
        <v>18</v>
      </c>
      <c r="G230" s="9">
        <f>IFERROR(__xludf.DUMMYFUNCTION("""COMPUTED_VALUE"""),1.0)</f>
        <v>1</v>
      </c>
      <c r="H230" s="9">
        <f>IFERROR(__xludf.DUMMYFUNCTION("""COMPUTED_VALUE"""),0.0)</f>
        <v>0</v>
      </c>
      <c r="I230" s="9">
        <f>IFERROR(__xludf.DUMMYFUNCTION("""COMPUTED_VALUE"""),0.0)</f>
        <v>0</v>
      </c>
      <c r="J230" s="9">
        <f>IFERROR(__xludf.DUMMYFUNCTION("""COMPUTED_VALUE"""),1.0)</f>
        <v>1</v>
      </c>
    </row>
    <row r="231">
      <c r="A231" s="1">
        <v>4.3</v>
      </c>
      <c r="B231" s="5" t="s">
        <v>2246</v>
      </c>
      <c r="C231" s="5" t="s">
        <v>2247</v>
      </c>
      <c r="D231" s="9" t="str">
        <f>IFERROR(__xludf.DUMMYFUNCTION("""COMPUTED_VALUE"""),"like quick data transfer dislike geting hot itself in minutes and let other pendrives getting hot also product built quality transfer speed all good small in size so easy hold and carry anywhere but the bill i received nothing is visible on it not charge "&amp;"fast not looks w charger cable are good well i purchased it to copy stuff from my phone to usb and vice versa it works well for that purpose the fitting is perfect and no connection issues product working fine")</f>
        <v>like quick data transfer dislike geting hot itself in minutes and let other pendrives getting hot also product built quality transfer speed all good small in size so easy hold and carry anywhere but the bill i received nothing is visible on it not charge fast not looks w charger cable are good well i purchased it to copy stuff from my phone to usb and vice versa it works well for that purpose the fitting is perfect and no connection issues product working fine</v>
      </c>
      <c r="E231" s="1" t="s">
        <v>2240</v>
      </c>
      <c r="F231" s="9" t="s">
        <v>18</v>
      </c>
      <c r="G231" s="9">
        <f>IFERROR(__xludf.DUMMYFUNCTION("""COMPUTED_VALUE"""),0.0)</f>
        <v>0</v>
      </c>
      <c r="H231" s="9">
        <f>IFERROR(__xludf.DUMMYFUNCTION("""COMPUTED_VALUE"""),0.0)</f>
        <v>0</v>
      </c>
      <c r="I231" s="9">
        <f>IFERROR(__xludf.DUMMYFUNCTION("""COMPUTED_VALUE"""),0.0)</f>
        <v>0</v>
      </c>
      <c r="J231" s="9">
        <f>IFERROR(__xludf.DUMMYFUNCTION("""COMPUTED_VALUE"""),1.0)</f>
        <v>1</v>
      </c>
    </row>
    <row r="232">
      <c r="A232" s="1">
        <v>4.4</v>
      </c>
      <c r="B232" s="5" t="s">
        <v>2258</v>
      </c>
      <c r="C232" s="5" t="s">
        <v>2259</v>
      </c>
      <c r="D232" s="9" t="str">
        <f>IFERROR(__xludf.DUMMYFUNCTION("""COMPUTED_VALUE"""),"amazon should provide mtr cable length very good quality nice item received in good packaging the cables is perfectly working and there is no color difference with it it works perfectly with gtx super asus tuf and dell d with single desktop across dual mo"&amp;"nitor setup multi stream the trick to figuring out is how the cable fits your dp port both sides this fit in snugly with gtx and i knew this is gonna work no need to do any voodoo with pulling cables powering off this and that to make dp cable work just w"&amp;"orks straight out of the box strangely this cable didn t support my logitech g wireless gaming mouse lightspeed connection the dongle is attached to the st of the two dell d monitors mouse works when i am viewing over type c pd display with my laptops oth"&amp;"erwise audio video resolution refresh rates didn t bother durability could be a question let s wait and observe over the days a lot have commented that this cable didn t last long best in the budget this is not vesa certified cable sometimes the monitor g"&amp;"oes black for to second the product is good its been almost a week i am using this cable i am using a lg gm monitor p hz as soon as i installed this cable the display went on default refresh rate hz then i went into windows display settings as nvidia sett"&amp;"ings didn t have refresh rate more than hz to change the refresh rate to hz and it switched without any issues avoid jerks to the monitor as i figured the display goes off for a brief or secs post jerking rest the cable quality is good however locks to th"&amp;"e display ports could be appreciated rest all is fine i hope this review might be helpful thank you")</f>
        <v>amazon should provide mtr cable length very good quality nice item received in good packaging the cables is perfectly working and there is no color difference with it it works perfectly with gtx super asus tuf and dell d with single desktop across dual monitor setup multi stream the trick to figuring out is how the cable fits your dp port both sides this fit in snugly with gtx and i knew this is gonna work no need to do any voodoo with pulling cables powering off this and that to make dp cable work just works straight out of the box strangely this cable didn t support my logitech g wireless gaming mouse lightspeed connection the dongle is attached to the st of the two dell d monitors mouse works when i am viewing over type c pd display with my laptops otherwise audio video resolution refresh rates didn t bother durability could be a question let s wait and observe over the days a lot have commented that this cable didn t last long best in the budget this is not vesa certified cable sometimes the monitor goes black for to second the product is good its been almost a week i am using this cable i am using a lg gm monitor p hz as soon as i installed this cable the display went on default refresh rate hz then i went into windows display settings as nvidia settings didn t have refresh rate more than hz to change the refresh rate to hz and it switched without any issues avoid jerks to the monitor as i figured the display goes off for a brief or secs post jerking rest the cable quality is good however locks to the display ports could be appreciated rest all is fine i hope this review might be helpful thank you</v>
      </c>
      <c r="E232" s="1" t="s">
        <v>2250</v>
      </c>
      <c r="F232" s="9" t="s">
        <v>2252</v>
      </c>
      <c r="G232" s="9">
        <f>IFERROR(__xludf.DUMMYFUNCTION("""COMPUTED_VALUE"""),0.0)</f>
        <v>0</v>
      </c>
      <c r="H232" s="9">
        <f>IFERROR(__xludf.DUMMYFUNCTION("""COMPUTED_VALUE"""),0.0)</f>
        <v>0</v>
      </c>
      <c r="I232" s="9">
        <f>IFERROR(__xludf.DUMMYFUNCTION("""COMPUTED_VALUE"""),1.0)</f>
        <v>1</v>
      </c>
      <c r="J232" s="9">
        <f>IFERROR(__xludf.DUMMYFUNCTION("""COMPUTED_VALUE"""),0.0)</f>
        <v>0</v>
      </c>
    </row>
    <row r="233">
      <c r="A233" s="1">
        <v>4.3</v>
      </c>
      <c r="B233" s="5" t="s">
        <v>2269</v>
      </c>
      <c r="C233" s="5" t="s">
        <v>2270</v>
      </c>
      <c r="D233" s="9" t="str">
        <f>IFERROR(__xludf.DUMMYFUNCTION("""COMPUTED_VALUE"""),"it s very good peace what i read institutions free is very expensive and difficult prasasan but thanks for amazon my review is after months of buyexcellent mi tv inchi like the its built quality picture quality is osm and working good no issue with displa"&amp;"y inch is much big and in dark looks like theater experiencesound quality better and much loud bass is good with w speakerworking good with no issue and android with no lag good storage with all ports with dolby vision hdr no issue with pachtwallconsi fac"&amp;"e an issue with chromecast i think i should be solved on tv updateother all features are amazingmust buy it good nice clarity good product good tv for reasonable rate so far the tv is working fine and the picture quality is also excellent sound quality is"&amp;" also good but low compared to sony or samsung anyways i have connected to sound bar so that does not matter me anymore voice recognition and commands work fine all in all its a good tv to buy i am only disappointed about is that i had ordered tv with gb "&amp;"internal memory but i got was gb i really dont understand the logic behind it good for low budget peopels after months my tv screen gone")</f>
        <v>it s very good peace what i read institutions free is very expensive and difficult prasasan but thanks for amazon my review is after months of buyexcellent mi tv inchi like the its built quality picture quality is osm and working good no issue with display inch is much big and in dark looks like theater experiencesound quality better and much loud bass is good with w speakerworking good with no issue and android with no lag good storage with all ports with dolby vision hdr no issue with pachtwallconsi face an issue with chromecast i think i should be solved on tv updateother all features are amazingmust buy it good nice clarity good product 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 i am only disappointed about is that i had ordered tv with gb internal memory but i got was gb i really dont understand the logic behind it good for low budget peopels after months my tv screen gone</v>
      </c>
      <c r="E233" s="1" t="s">
        <v>2262</v>
      </c>
      <c r="F233" s="9" t="s">
        <v>194</v>
      </c>
      <c r="G233" s="9">
        <f>IFERROR(__xludf.DUMMYFUNCTION("""COMPUTED_VALUE"""),0.0)</f>
        <v>0</v>
      </c>
      <c r="H233" s="9">
        <f>IFERROR(__xludf.DUMMYFUNCTION("""COMPUTED_VALUE"""),0.0)</f>
        <v>0</v>
      </c>
      <c r="I233" s="9">
        <f>IFERROR(__xludf.DUMMYFUNCTION("""COMPUTED_VALUE"""),0.0)</f>
        <v>0</v>
      </c>
      <c r="J233" s="9">
        <f>IFERROR(__xludf.DUMMYFUNCTION("""COMPUTED_VALUE"""),1.0)</f>
        <v>1</v>
      </c>
    </row>
    <row r="234">
      <c r="A234" s="1">
        <v>4.3</v>
      </c>
      <c r="B234" s="5" t="s">
        <v>2280</v>
      </c>
      <c r="C234" s="5" t="s">
        <v>2281</v>
      </c>
      <c r="D234" s="9" t="str">
        <f>IFERROR(__xludf.DUMMYFUNCTION("""COMPUTED_VALUE"""),"it’s doesn’t support alexa what is mentioned in product description it’s wrong excellent purchase feeling the videos are little bit darker any body can help me to set it in a good clarity video like which mode i have to select brightness level contrast le"&amp;"vel a master piece has arrived from sansui excellent picture quality sound quality for a medium sized room is too good was astonished to hear its sound for the first time people tends to go for sony lg samsung but have a look at this tv before shelling ou"&amp;"t atleast more bucks for a branded one i also have sony marq and tcl tvs except sony it can compete with other higher end brands too wl use it for six months and wl update further installation was not done from vecare even after scheduling but amazon on c"&amp;"omplaining sent to install on the same day in nutshell superb vfm tv from a renowned old brand got a inch variant for rs during sale picture quality ok sounds good quality of the picture iis ok in this price picture quality is good sound quality big drawb"&amp;"ack rest all good bang for a buck good purchase meets expectations on picture and sound and very competitively priced should have rca outlets also service to be made available at doorstep")</f>
        <v>it’s doesn’t support alexa what is mentioned in product description it’s wrong excellent purchase feeling the videos are little bit darker any body can help me to set it in a good clarity video like which mode i have to select brightness level contrast level a master piece has arrived from sansui excellent picture quality sound quality for a medium sized room is too good was astonished to hear its sound for the first time people tends to go for sony lg samsung but have a look at this tv before shelling out atleast more bucks for a branded one i also have sony marq and tcl tvs except sony it can compete with other higher end brands too wl use it for six months and wl update further installation was not done from vecare even after scheduling but amazon on complaining sent to install on the same day in nutshell superb vfm tv from a renowned old brand got a inch variant for rs during sale picture quality ok sounds good quality of the picture iis ok in this price picture quality is good sound quality big drawback rest all good bang for a buck good purchase meets expectations on picture and sound and very competitively priced should have rca outlets also service to be made available at doorstep</v>
      </c>
      <c r="E234" s="1" t="s">
        <v>2273</v>
      </c>
      <c r="F234" s="9" t="s">
        <v>194</v>
      </c>
      <c r="G234" s="9">
        <f>IFERROR(__xludf.DUMMYFUNCTION("""COMPUTED_VALUE"""),0.0)</f>
        <v>0</v>
      </c>
      <c r="H234" s="9">
        <f>IFERROR(__xludf.DUMMYFUNCTION("""COMPUTED_VALUE"""),0.0)</f>
        <v>0</v>
      </c>
      <c r="I234" s="9">
        <f>IFERROR(__xludf.DUMMYFUNCTION("""COMPUTED_VALUE"""),0.0)</f>
        <v>0</v>
      </c>
      <c r="J234" s="9">
        <f>IFERROR(__xludf.DUMMYFUNCTION("""COMPUTED_VALUE"""),0.0)</f>
        <v>0</v>
      </c>
    </row>
    <row r="235">
      <c r="A235" s="1">
        <v>3.5</v>
      </c>
      <c r="B235" s="5" t="s">
        <v>2290</v>
      </c>
      <c r="C235" s="5" t="s">
        <v>2291</v>
      </c>
      <c r="D235" s="9" t="str">
        <f>IFERROR(__xludf.DUMMYFUNCTION("""COMPUTED_VALUE"""),"good compatible product like remote is working nicely just the up button and down button is working a little slow else is fine this button is very soft originality used as remote control the buttons are very hard best remote u can get👍👍 no syncing neede"&amp;"d just put batteries in and use it")</f>
        <v>good compatible product like remote is working nicely just the up button and down button is working a little slow else is fine this button is very soft originality used as remote control the buttons are very hard best remote u can get👍👍 no syncing needed just put batteries in and use it</v>
      </c>
      <c r="E235" s="1" t="s">
        <v>2284</v>
      </c>
      <c r="F235" s="9" t="s">
        <v>525</v>
      </c>
      <c r="G235" s="9">
        <f>IFERROR(__xludf.DUMMYFUNCTION("""COMPUTED_VALUE"""),0.0)</f>
        <v>0</v>
      </c>
      <c r="H235" s="9">
        <f>IFERROR(__xludf.DUMMYFUNCTION("""COMPUTED_VALUE"""),0.0)</f>
        <v>0</v>
      </c>
      <c r="I235" s="9">
        <f>IFERROR(__xludf.DUMMYFUNCTION("""COMPUTED_VALUE"""),0.0)</f>
        <v>0</v>
      </c>
      <c r="J235" s="9">
        <f>IFERROR(__xludf.DUMMYFUNCTION("""COMPUTED_VALUE"""),0.0)</f>
        <v>0</v>
      </c>
    </row>
    <row r="236">
      <c r="A236" s="1">
        <v>3.9</v>
      </c>
      <c r="B236" s="5" t="s">
        <v>1899</v>
      </c>
      <c r="C236" s="5" t="s">
        <v>1900</v>
      </c>
      <c r="D236" s="9" t="str">
        <f>IFERROR(__xludf.DUMMYFUNCTION("""COMPUTED_VALUE"""),"after months it has become worse and my phone dosent charge or takes too much time like to hours sometimes it doesnt even connect to the phone dont buy it dont buy any other cheap cables prefer the branded ones they will be expensive but worth your money "&amp;"and time okay but not supprting w fast charging fast charging i like verymuch charger worked for hardly days after delivery nice charging cable for samsung m")</f>
        <v>after months it has become worse and my phone dosent charge or takes too much time like to hours sometimes it doesnt even connect to the phone dont buy it dont buy any other cheap cables prefer the branded ones they will be expensive but worth your money and time okay but not supprting w fast charging fast charging i like verymuch charger worked for hardly days after delivery nice charging cable for samsung m</v>
      </c>
      <c r="E236" s="1" t="s">
        <v>2294</v>
      </c>
      <c r="F236" s="9" t="s">
        <v>18</v>
      </c>
      <c r="G236" s="9">
        <f>IFERROR(__xludf.DUMMYFUNCTION("""COMPUTED_VALUE"""),1.0)</f>
        <v>1</v>
      </c>
      <c r="H236" s="9">
        <f>IFERROR(__xludf.DUMMYFUNCTION("""COMPUTED_VALUE"""),1.0)</f>
        <v>1</v>
      </c>
      <c r="I236" s="9">
        <f>IFERROR(__xludf.DUMMYFUNCTION("""COMPUTED_VALUE"""),0.0)</f>
        <v>0</v>
      </c>
      <c r="J236" s="9">
        <f>IFERROR(__xludf.DUMMYFUNCTION("""COMPUTED_VALUE"""),0.0)</f>
        <v>0</v>
      </c>
    </row>
    <row r="237">
      <c r="A237" s="1">
        <v>4.5</v>
      </c>
      <c r="B237" s="5" t="s">
        <v>2304</v>
      </c>
      <c r="C237" s="5" t="s">
        <v>2305</v>
      </c>
      <c r="D237" s="9" t="str">
        <f>IFERROR(__xludf.DUMMYFUNCTION("""COMPUTED_VALUE"""),"👍 works very well and its still going great even after months of use it supports pd and it has a solid build quality have a couple of them and it s been good so far go for it blindly decent product i have tested with my samsung s fe it is supporting fast"&amp;" charging i hope the cable is durable i will update my review in future if i face any further issues worth the price belkin name is enough i think it’s very nice and sturdy breading over it make it premium too very nice to have one good quality instead of"&amp;" buying one cable every year or carrying torn cables just buy this i think this is a lifetime investment the ends are covered so well that they will never tear good quality at an affordable price")</f>
        <v>👍 works very well and its still going great even after months of use it supports pd and it has a solid build quality have a couple of them and it s been good so far go for it blindly decent product i have tested with my samsung s fe it is supporting fast charging i hope the cable is durable i will update my review in future if i face any further issues worth the price belkin name is enough i think it’s very nice and sturdy breading over it make it premium too very nice to have one good quality instead of buying one cable every year or carrying torn cables just buy this i think this is a lifetime investment the ends are covered so well that they will never tear good quality at an affordable price</v>
      </c>
      <c r="E237" s="1" t="s">
        <v>2299</v>
      </c>
      <c r="F237" s="9" t="s">
        <v>18</v>
      </c>
      <c r="G237" s="9">
        <f>IFERROR(__xludf.DUMMYFUNCTION("""COMPUTED_VALUE"""),0.0)</f>
        <v>0</v>
      </c>
      <c r="H237" s="9">
        <f>IFERROR(__xludf.DUMMYFUNCTION("""COMPUTED_VALUE"""),0.0)</f>
        <v>0</v>
      </c>
      <c r="I237" s="9">
        <f>IFERROR(__xludf.DUMMYFUNCTION("""COMPUTED_VALUE"""),0.0)</f>
        <v>0</v>
      </c>
      <c r="J237" s="9">
        <f>IFERROR(__xludf.DUMMYFUNCTION("""COMPUTED_VALUE"""),0.0)</f>
        <v>0</v>
      </c>
    </row>
    <row r="238">
      <c r="A238" s="1">
        <v>3.4</v>
      </c>
      <c r="B238" s="5" t="s">
        <v>2314</v>
      </c>
      <c r="C238" s="5" t="s">
        <v>2315</v>
      </c>
      <c r="D238" s="9" t="str">
        <f>IFERROR(__xludf.DUMMYFUNCTION("""COMPUTED_VALUE"""),"just got delivered there’s lag in remote it takes like secs after pressing the remote key like i said when you can’t find the original remote to buy this can be handy no voice communication it is acceptable for the price inr works as intended however butt"&amp;"ons require additional force as it s hard the best thing about the remote is obviously that it worked no problems just put in the batteries which honestly should have been included and it worked the flip side is that the fit and finish is atrocious it s s"&amp;"o badly finished that when i first saw it i thought it was a fake it couldn t possibly be real but for the price and the function it was perfect not good because far not remote tv near tv only voice recognition is not available with this remote control so"&amp;" i return the item rest item is good for rest of the things good remote ir censor and good buy instead of buying bluetooth one you can buy this one with affordable price ok for emergency keys are hard and might not work after months but is compatile with "&amp;"tcl android inch tv")</f>
        <v>just got delivered there’s lag in remote it takes like secs after pressing the remote key like i said when you can’t find the original remote to buy this can be handy no voice communication it is acceptable for the price inr works as intended however buttons require additional force as it s hard the best thing about the remote is obviously that it worked no problems just put in the batteries which honestly should have been included and it worked the flip side is that the fit and finish is atrocious it s so badly finished that when i first saw it i thought it was a fake it couldn t possibly be real but for the price and the function it was perfect not good because far not remote tv near tv only voice recognition is not available with this remote control so i return the item rest item is good for rest of the things good remote ir censor and good buy instead of buying bluetooth one you can buy this one with affordable price ok for emergency keys are hard and might not work after months but is compatile with tcl android inch tv</v>
      </c>
      <c r="E238" s="1" t="s">
        <v>2308</v>
      </c>
      <c r="F238" s="9" t="s">
        <v>525</v>
      </c>
      <c r="G238" s="9">
        <f>IFERROR(__xludf.DUMMYFUNCTION("""COMPUTED_VALUE"""),0.0)</f>
        <v>0</v>
      </c>
      <c r="H238" s="9">
        <f>IFERROR(__xludf.DUMMYFUNCTION("""COMPUTED_VALUE"""),0.0)</f>
        <v>0</v>
      </c>
      <c r="I238" s="9">
        <f>IFERROR(__xludf.DUMMYFUNCTION("""COMPUTED_VALUE"""),0.0)</f>
        <v>0</v>
      </c>
      <c r="J238" s="9">
        <f>IFERROR(__xludf.DUMMYFUNCTION("""COMPUTED_VALUE"""),0.0)</f>
        <v>0</v>
      </c>
    </row>
    <row r="239">
      <c r="A239" s="1">
        <v>4.0</v>
      </c>
      <c r="B239" s="5" t="s">
        <v>2324</v>
      </c>
      <c r="C239" s="5" t="s">
        <v>2325</v>
      </c>
      <c r="D239" s="9" t="str">
        <f>IFERROR(__xludf.DUMMYFUNCTION("""COMPUTED_VALUE"""),"affordable available and multi purpose cable best suitable for traveling and reducing overall cables to carry warking fine 🙂 build also good it is a nice cable as it fits in most of the phones and devices sturdy one no fear of damage by wear and tear how"&amp;"ever i felt that the cable is heated up substantially with higher currents this uncommon in standard phone cables provided by oems i have been using this cable from last few months and very much satisfied with the this product and i recommend to go for it"&amp;" the cable quality is very good charging time is good with availability of different cable types considering the price compared to competitors at market this is cheap but no compromises have been made with respect to sturdiness or quality the wires are wo"&amp;"nderful despite using it for more over a month now no issues at all were faced regarding wire tangling torn out wires etc very sturdy and pretty easy to carry regarding charging speed it delivers what it promised the quality of the ports are also solid no"&amp;" issue had been faced at all packaging was great performance of the product even greater the wires are long enough though in my personal opinion a little bit more lengthy would be icing on the cake making the product absolutely a perfect one overall very "&amp;"happy with purchasing it a great vfm product for all those having multiple type devices with them this one single cable has a solution to charging it all warp charge is working fine and satisfactory lightning cable is working in normal condition rather th"&amp;"an fats charging but overall the product is awesome and felt value for money like")</f>
        <v>affordable available and multi purpose cable best suitable for traveling and reducing overall cables to carry warking fine 🙂 build also good it is a nice cable as it fits in most of the phones and devices sturdy one no fear of damage by wear and tear however i felt that the cable is heated up substantially with higher currents this uncommon in standard phone cables provided by oems i have been using this cable from last few months and very much satisfied with the this product and i recommend to go for it the cable quality is very good charging time is good with availability of different cable types 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 regarding charging speed it delivers what it promised the quality of the ports are also solid no issue had been faced at all packaging was great performance of the product even greater the wires are long enough though in my personal opinion a little bit more lengthy would be icing on the cake making the product absolutely a perfect one overall very happy with purchasing it a great vfm product for all those having multiple type devices with them this one single cable has a solution to charging it all warp charge is working fine and satisfactory lightning cable is working in normal condition rather than fats charging but overall the product is awesome and felt value for money like</v>
      </c>
      <c r="E239" s="1" t="s">
        <v>2318</v>
      </c>
      <c r="F239" s="9" t="s">
        <v>18</v>
      </c>
      <c r="G239" s="9">
        <f>IFERROR(__xludf.DUMMYFUNCTION("""COMPUTED_VALUE"""),1.0)</f>
        <v>1</v>
      </c>
      <c r="H239" s="9">
        <f>IFERROR(__xludf.DUMMYFUNCTION("""COMPUTED_VALUE"""),0.0)</f>
        <v>0</v>
      </c>
      <c r="I239" s="9">
        <f>IFERROR(__xludf.DUMMYFUNCTION("""COMPUTED_VALUE"""),1.0)</f>
        <v>1</v>
      </c>
      <c r="J239" s="9">
        <f>IFERROR(__xludf.DUMMYFUNCTION("""COMPUTED_VALUE"""),0.0)</f>
        <v>0</v>
      </c>
    </row>
    <row r="240">
      <c r="A240" s="1">
        <v>4.0</v>
      </c>
      <c r="B240" s="5" t="s">
        <v>2335</v>
      </c>
      <c r="C240" s="5" t="s">
        <v>2336</v>
      </c>
      <c r="D240" s="9" t="str">
        <f>IFERROR(__xludf.DUMMYFUNCTION("""COMPUTED_VALUE"""),"shown pieces received only one also it s not ft at all as mentioned did feel cheated charging is ok the reason i opted for this is just that i needed one iphone charger with usb port it is actually set of three feet cables both working fine for me bought "&amp;"for emergency use and having no issues after a month bought months back only product is good nice and value for money good product but be prepared for long lead time misleading title and descriptionit’s not ft cable better to use original item just bought"&amp;" it so not sure of durability or sturdiness but it was very cheap and so wasn’t sure how good will it work but it works perfectly fine")</f>
        <v>shown pieces received only one also it s not ft at all as mentioned did feel cheated charging is ok the reason i opted for this is just that i needed one iphone charger with usb port it is actually set of three feet cables both working fine for me bought for emergency use and having no issues after a month bought months back only product is good nice and value for money good product but be prepared for long lead time misleading title and descriptionit’s not ft cable better to use original item just bought it so not sure of durability or sturdiness but it was very cheap and so wasn’t sure how good will it work but it works perfectly fine</v>
      </c>
      <c r="E240" s="1" t="s">
        <v>2328</v>
      </c>
      <c r="F240" s="9" t="s">
        <v>18</v>
      </c>
      <c r="G240" s="9">
        <f>IFERROR(__xludf.DUMMYFUNCTION("""COMPUTED_VALUE"""),1.0)</f>
        <v>1</v>
      </c>
      <c r="H240" s="9">
        <f>IFERROR(__xludf.DUMMYFUNCTION("""COMPUTED_VALUE"""),0.0)</f>
        <v>0</v>
      </c>
      <c r="I240" s="9">
        <f>IFERROR(__xludf.DUMMYFUNCTION("""COMPUTED_VALUE"""),0.0)</f>
        <v>0</v>
      </c>
      <c r="J240" s="9">
        <f>IFERROR(__xludf.DUMMYFUNCTION("""COMPUTED_VALUE"""),0.0)</f>
        <v>0</v>
      </c>
    </row>
    <row r="241">
      <c r="A241" s="1">
        <v>4.4</v>
      </c>
      <c r="B241" s="5" t="s">
        <v>2347</v>
      </c>
      <c r="C241" s="5" t="s">
        <v>2348</v>
      </c>
      <c r="D241" s="9" t="str">
        <f>IFERROR(__xludf.DUMMYFUNCTION("""COMPUTED_VALUE"""),"good packaging wire quality is good very good quality but the wire is meters only at least should be meters for the price 😓 i am using this with an f d a x as my satellite speakers wires were getting very flimsy out of the box these cables are very thick"&amp;" compared to the ones my speakers had before after replacing the cables with these ones i noticed two things right away my speakers are louder the sound quality is much betterone thing you wanna be careful is that these cables stick out like a sore thumb "&amp;"in front of white walls so if you are like me who cares about the looks you might wanna cover these with cable raceways or even paint them like i am planning to do wire is very best quality but cost not worth for it durability n quality is absolutely good"&amp;" the product is gauge pure copper multi thread wires sound quality is impressive bears a black band for ve ve distinction i ve seen many reviews where people complain that this cable is not copper its aluminium and even some saying its fake so i thought i"&amp;" ll clear some doubts about this product its true this is not a pure copper cable its copper clad aluminium infact most of the speaker cables are copper clad aluminium majority of the audio signal travel through the outer edge of the conductor skin effect"&amp;" hence the copper cladding thicker the cladding better the audio quality this cable only got a thin cladding of copper the steel aluminium reinforced center is for a more durable conductor now no where in the description amazon has mentioned that this is "&amp;"a pure copper cladding cable so just need to get your expectations right you simply cannot expect oxygen free pure copper cable at this price rs you will not find a decent gauge copper speaker cable for less than rs this is a cheap gauge speaker and it do"&amp;"es the job very well this cable is more than enough to deliver good sound to your speakers cable quality is average but you get what you pay for now if got some high end speakers then i won t recommend this cable good")</f>
        <v>good packaging wire quality is good very good quality but the wire is meters only at least should be meters for the price 😓 i am using this with an f d a x as my satellite speakers wires were getting very flimsy out of the box these cables are very thick compared to the ones my speakers had before after replacing the cables with these ones i noticed two things right away my speakers are louder the sound quality is much betterone thing you wanna be careful is that these cables stick out like a sore thumb in front of white walls so if you are like me who cares about the looks you might wanna cover these with cable raceways or even paint them like i am planning to do wire is very best quality but cost not worth for it durability n quality is absolutely good the product is gauge pure copper multi thread wires sound quality is impressive bears a black band for ve ve distinction i ve seen many reviews where people complain that this cable is not copper its aluminium and even some saying its fake so i thought i ll clear some doubts about this product 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 aluminium reinforced center is for a more durable conductor now no where in the description amazon has mentioned that this is a pure copper cladding cable so just need to get your expectations right you simply cannot expect oxygen free pure copper cable at this price rs you will not find a decent gauge copper speaker cable for less than rs this is a cheap gauge speaker and it does the job very well this cable is more than enough to deliver good sound to your speakers cable quality is average but you get what you pay for now if got some high end speakers then i won t recommend this cable good</v>
      </c>
      <c r="E241" s="1" t="s">
        <v>2339</v>
      </c>
      <c r="F241" s="9" t="s">
        <v>2341</v>
      </c>
      <c r="G241" s="9">
        <f>IFERROR(__xludf.DUMMYFUNCTION("""COMPUTED_VALUE"""),1.0)</f>
        <v>1</v>
      </c>
      <c r="H241" s="9">
        <f>IFERROR(__xludf.DUMMYFUNCTION("""COMPUTED_VALUE"""),0.0)</f>
        <v>0</v>
      </c>
      <c r="I241" s="9">
        <f>IFERROR(__xludf.DUMMYFUNCTION("""COMPUTED_VALUE"""),1.0)</f>
        <v>1</v>
      </c>
      <c r="J241" s="9">
        <f>IFERROR(__xludf.DUMMYFUNCTION("""COMPUTED_VALUE"""),1.0)</f>
        <v>1</v>
      </c>
    </row>
    <row r="242">
      <c r="A242" s="1">
        <v>4.0</v>
      </c>
      <c r="B242" s="5" t="s">
        <v>813</v>
      </c>
      <c r="C242" s="5" t="s">
        <v>814</v>
      </c>
      <c r="D242" s="9" t="str">
        <f>IFERROR(__xludf.DUMMYFUNCTION("""COMPUTED_VALUE"""),"everything is fine but it is bulky and hard it should be softer and thinner thank you amazon very good charging cable 👍 good good one quality is good worth for ₹ short but durable very good product satisfied this is fast charging c pin usb you can purcha"&amp;"se it nice product at price of below")</f>
        <v>everything is fine but it is bulky and hard it should be softer and thinner thank you amazon very good charging cable 👍 good good one quality is good worth for ₹ short but durable very good product satisfied this is fast charging c pin usb you can purchase it nice product at price of below</v>
      </c>
      <c r="E242" s="1" t="s">
        <v>2351</v>
      </c>
      <c r="F242" s="9" t="s">
        <v>18</v>
      </c>
      <c r="G242" s="9">
        <f>IFERROR(__xludf.DUMMYFUNCTION("""COMPUTED_VALUE"""),0.0)</f>
        <v>0</v>
      </c>
      <c r="H242" s="9">
        <f>IFERROR(__xludf.DUMMYFUNCTION("""COMPUTED_VALUE"""),0.0)</f>
        <v>0</v>
      </c>
      <c r="I242" s="9">
        <f>IFERROR(__xludf.DUMMYFUNCTION("""COMPUTED_VALUE"""),0.0)</f>
        <v>0</v>
      </c>
      <c r="J242" s="9">
        <f>IFERROR(__xludf.DUMMYFUNCTION("""COMPUTED_VALUE"""),0.0)</f>
        <v>0</v>
      </c>
    </row>
    <row r="243">
      <c r="A243" s="1">
        <v>4.3</v>
      </c>
      <c r="B243" s="5" t="s">
        <v>1605</v>
      </c>
      <c r="C243" s="5" t="s">
        <v>1606</v>
      </c>
      <c r="D243" s="9" t="str">
        <f>IFERROR(__xludf.DUMMYFUNCTION("""COMPUTED_VALUE"""),"i purchased the cable for my galaxy note in july have been using it since and it works neat the cable is tough due to its braided nature overall good for usage not faced any quality issues c point section is also good to fit properly in mobile you can go "&amp;"for it most expensive cable i have ever purchased probably the best cable too giving star less for the premium pricing i bought this as the long cables dont work well with android car this works very well go for it if you have to connect with android auto"&amp;" short review this eliminates a need to wrap long cables around the handlebar when the phone is mounted on it for navigation compact and powerful best suited for motorcycle mobile mounts and powerbanks price bought at ₹ long review i used to wrap long cha"&amp;"rging cables around the handle bar so that it won t come in the way while turning after being fed up of wrapping cables to handlebars i wanted something short just to sit there and charge device and clear the clutter on motorcycle handle this is just what"&amp;" i wanted i have a mobile mount that looks like bobo gears jaw grip mount from local stores and that delivers v a tried few cables from local stores and they either die or doesn t charge the device enough when it is in use even when the device is not in u"&amp;"se the charging rate used to be low that is when i have decided to give this one a try as i was always hesitant that ₹ for a short cable is too high now i am pretty happy with the purchase that it can fetch the complete charging capacity of the mobile cha"&amp;"rger and deliver it to the device i did a kms roundtrip and this has been a saviour i am yet to check if the claimed qc is true but at least it serves the purpose on my motorcycle handlebar so i have no complaints i will update when i get a chance to test"&amp;" that coming to the design and quality the braided cable looks rugged and the metal connectors feel solid as i am going to use it only on the motorcycle i am sure i will put it through some abuse and i can comment on the same when i revisit this review fo"&amp;"r updates durability i will have to use it more and update this review on the durability perspective as my first wayona dash charge cable i used for oneplus died in months but thankfully it was replaced under warranty that shows how good the support is fr"&amp;"om wayona team i only had to record that the cable died and doesn t charge any more and they too that video as evidence to replace the product verdict if you are looking for a short cable for mobiles on or for charging devices from powerbanks i would defi"&amp;"nitely recommend this cable data transfer is quite fast and also compatible with my qc adapter good excellent worth for the money nice wire fast charge")</f>
        <v>i purchased the cable for my galaxy note in july have been using it since and it works neat the cable is tough due to its braided nature overall good for usage not faced any quality issues c point section is also good to fit properly in mobile you can go for it most expensive cable i have ever purchased probably the best cable too giving star less for the premium pricing i bought this as the long cables dont work well with android car this works very well go for it if you have to connect with android auto short review this eliminates a need to wrap long cables around the handlebar when the phone is mounted on it for navigation compact and powerful best suited for motorcycle mobile mounts and powerbanks price bought at ₹ long review i used to wrap long charging cables around the handle bar so that it won t come in the way while turning after being fed up of wrapping cables to handlebars i wanted something short just to sit there and charge device and clear the clutter on motorcycle handle this is just what i wanted i have a mobile mount that looks like bobo gears jaw grip mount from local stores and that delivers v a tried few cables from local stores and they either die or doesn t charge the device enough when it is in use even when the device is not in use the charging rate used to be low that is when i have decided to give this one a try as i was always hesitant that ₹ for a short cable is too high now i am pretty happy with the purchase that it can fetch the complete charging capacity of the mobile charger and deliver it to the device i did a kms roundtrip and this has been a saviour i am yet to check if the claimed qc is true but at least it serves the purpose on my motorcycle handlebar so i have no complaints i will update when i get a chance to test that coming to the design and quality the braided cable looks rugged and the metal connectors feel solid as i am going to use it only on the motorcycle i am sure i will put it through some abuse and i can comment on the same when i revisit this review for updates durability i will have to use it more and update this review on the durability perspective as my first wayona dash charge cable i used for oneplus died in months but thankfully it was replaced under warranty that shows how good the support is from wayona team i only had to record that the cable died and doesn t charge any more and they too that video as evidence to replace the product verdict if you are looking for a short cable for mobiles on or for charging devices from powerbanks i would definitely recommend this cable data transfer is quite fast and also compatible with my qc adapter good excellent worth for the money nice wire fast charge</v>
      </c>
      <c r="E243" s="1" t="s">
        <v>2355</v>
      </c>
      <c r="F243" s="9" t="s">
        <v>18</v>
      </c>
      <c r="G243" s="9">
        <f>IFERROR(__xludf.DUMMYFUNCTION("""COMPUTED_VALUE"""),0.0)</f>
        <v>0</v>
      </c>
      <c r="H243" s="9">
        <f>IFERROR(__xludf.DUMMYFUNCTION("""COMPUTED_VALUE"""),0.0)</f>
        <v>0</v>
      </c>
      <c r="I243" s="9">
        <f>IFERROR(__xludf.DUMMYFUNCTION("""COMPUTED_VALUE"""),0.0)</f>
        <v>0</v>
      </c>
      <c r="J243" s="9">
        <f>IFERROR(__xludf.DUMMYFUNCTION("""COMPUTED_VALUE"""),0.0)</f>
        <v>0</v>
      </c>
    </row>
    <row r="244">
      <c r="A244" s="1">
        <v>4.0</v>
      </c>
      <c r="B244" s="5" t="s">
        <v>2365</v>
      </c>
      <c r="C244" s="5" t="s">
        <v>2366</v>
      </c>
      <c r="D244" s="9" t="str">
        <f>IFERROR(__xludf.DUMMYFUNCTION("""COMPUTED_VALUE"""),"my inch tv fits fine also inch tv can be wall mount for sure good product quality various sizes screws and nuts included in this product nice product i am giving stars because screws provide in the product do not fit properly i had to get it separately to"&amp;" install i love to like it’s accuracy of fitting i had to makeshift the screws to fit the grill as the screws were long and had to add washer to make it fit i installed my self it perfectly fit on my sony tv inch stand is sturdy and good deducting start a"&amp;"s i don t see anything on the sides of the stand which can prevent my tv from falling on side so i had to little bit bend the sides of stand so that tv doesn t fall if someone pulls it from left or right otherwise it s a good stand nothing to write it s a"&amp;" basic universal stand expensive here on amazon turns out the same thing was from at a local hardware electronic light store")</f>
        <v>my inch tv fits fine also inch tv can be wall mount for sure good product quality various sizes screws and nuts included in this product nice product i am giving stars because screws provide in the product do not fit properly i had to get it separately to install i love to like it’s accuracy of fitting i had to makeshift the screws to fit the grill as the screws were long and had to add washer to make it fit i installed my self it perfectly fit on my sony tv inch stand is sturdy and good deducting start as i don t see anything on the sides of the stand which can prevent my tv from falling on side so i had to little bit bend the sides of stand so that tv doesn t fall if someone pulls it from left or right otherwise it s a good stand nothing to write it s a basic universal stand expensive here on amazon turns out the same thing was from at a local hardware electronic light store</v>
      </c>
      <c r="E244" s="1" t="s">
        <v>2359</v>
      </c>
      <c r="F244" s="9" t="s">
        <v>729</v>
      </c>
      <c r="G244" s="9">
        <f>IFERROR(__xludf.DUMMYFUNCTION("""COMPUTED_VALUE"""),0.0)</f>
        <v>0</v>
      </c>
      <c r="H244" s="9">
        <f>IFERROR(__xludf.DUMMYFUNCTION("""COMPUTED_VALUE"""),0.0)</f>
        <v>0</v>
      </c>
      <c r="I244" s="9">
        <f>IFERROR(__xludf.DUMMYFUNCTION("""COMPUTED_VALUE"""),0.0)</f>
        <v>0</v>
      </c>
      <c r="J244" s="9">
        <f>IFERROR(__xludf.DUMMYFUNCTION("""COMPUTED_VALUE"""),0.0)</f>
        <v>0</v>
      </c>
    </row>
    <row r="245">
      <c r="A245" s="1">
        <v>4.2</v>
      </c>
      <c r="B245" s="5" t="s">
        <v>2375</v>
      </c>
      <c r="C245" s="5" t="s">
        <v>2376</v>
      </c>
      <c r="D245" s="9" t="str">
        <f>IFERROR(__xludf.DUMMYFUNCTION("""COMPUTED_VALUE"""),"all is good except little loose cover i ordered this specifically for the colour it fits okay the product catches lot of dust priced over is item nice product it was a bit overpriced but a good quality product i did not receive the same blue color as show"&amp;"ed in the description but received some glowing light blue colour which glows in dark remote stops working after months nice fit volume buttons should also be covered with transperant layer as symbols get wornbout over time it is smooth made with rubber p"&amp;"erfectly fits to my remote")</f>
        <v>all is good except little loose cover i ordered this specifically for the colour it fits okay the product catches lot of dust priced over is item nice product it was a bit overpriced but a good quality product i did not receive the same blue color as showed in the description but received some glowing light blue colour which glows in dark remote stops working after months nice fit volume buttons should also be covered with transperant layer as symbols get wornbout over time it is smooth made with rubber perfectly fits to my remote</v>
      </c>
      <c r="E245" s="1" t="s">
        <v>2369</v>
      </c>
      <c r="F245" s="9" t="s">
        <v>525</v>
      </c>
      <c r="G245" s="9">
        <f>IFERROR(__xludf.DUMMYFUNCTION("""COMPUTED_VALUE"""),0.0)</f>
        <v>0</v>
      </c>
      <c r="H245" s="9">
        <f>IFERROR(__xludf.DUMMYFUNCTION("""COMPUTED_VALUE"""),0.0)</f>
        <v>0</v>
      </c>
      <c r="I245" s="9">
        <f>IFERROR(__xludf.DUMMYFUNCTION("""COMPUTED_VALUE"""),0.0)</f>
        <v>0</v>
      </c>
      <c r="J245" s="9">
        <f>IFERROR(__xludf.DUMMYFUNCTION("""COMPUTED_VALUE"""),0.0)</f>
        <v>0</v>
      </c>
    </row>
    <row r="246">
      <c r="A246" s="1">
        <v>3.8</v>
      </c>
      <c r="B246" s="5" t="s">
        <v>2385</v>
      </c>
      <c r="C246" s="5" t="s">
        <v>2386</v>
      </c>
      <c r="D246" s="9" t="str">
        <f>IFERROR(__xludf.DUMMYFUNCTION("""COMPUTED_VALUE"""),"ok with that price but has issues with power button and no voice support good good mic is not working voice not working you can t enable voice assistant in this remote quality is average the buttons are not smooth and the range is not good but overall it "&amp;"is functioning very nice using it for days now after my original remote conked off after months and vu quoted rs for a new remote in this remote except for the voice control everything works perfectly can’t comment on durability in days but as of now i am"&amp;" happy with this purchase")</f>
        <v>ok with that price but has issues with power button and no voice support good good mic is not working voice not working you can t enable voice assistant in this remote quality is average the buttons are not smooth and the range is not good but overall it is functioning very nice using it for days now after my original remote conked off after months and vu quoted rs for a new remote in this remote except for the voice control everything works perfectly can’t comment on durability in days but as of now i am happy with this purchase</v>
      </c>
      <c r="E246" s="1" t="s">
        <v>2379</v>
      </c>
      <c r="F246" s="9" t="s">
        <v>525</v>
      </c>
      <c r="G246" s="9">
        <f>IFERROR(__xludf.DUMMYFUNCTION("""COMPUTED_VALUE"""),1.0)</f>
        <v>1</v>
      </c>
      <c r="H246" s="9">
        <f>IFERROR(__xludf.DUMMYFUNCTION("""COMPUTED_VALUE"""),0.0)</f>
        <v>0</v>
      </c>
      <c r="I246" s="9">
        <f>IFERROR(__xludf.DUMMYFUNCTION("""COMPUTED_VALUE"""),0.0)</f>
        <v>0</v>
      </c>
      <c r="J246" s="9">
        <f>IFERROR(__xludf.DUMMYFUNCTION("""COMPUTED_VALUE"""),0.0)</f>
        <v>0</v>
      </c>
    </row>
    <row r="247">
      <c r="A247" s="1">
        <v>4.4</v>
      </c>
      <c r="B247" s="5" t="s">
        <v>881</v>
      </c>
      <c r="C247" s="5" t="s">
        <v>882</v>
      </c>
      <c r="D247" s="9" t="str">
        <f>IFERROR(__xludf.DUMMYFUNCTION("""COMPUTED_VALUE"""),"good stuff recommended need better quality for changing good product i bought it months ago it still working in good condition good 😊 good cable to by in budjet the cable is of very good quality charging speed is good for my redmi k pro which support wat"&amp;"t fast charging good thing is that the battery backup improved when charge with this cable i’m really surprise i observed this with many time as i test it with with original cable and result is the same if this is in ur budget then just buy it don’t hesit"&amp;"ate reliable strong nil")</f>
        <v>good stuff recommended need better quality for changing good product i bought it months ago it still working in good condition good 😊 good cable to by in budjet the cable is of very good quality charging speed is good for my redmi k pro which support watt fast charging good thing is that the battery backup improved when charge with this cable i’m really surprise i observed this with many time as i test it with with original cable and result is the same if this is in ur budget then just buy it don’t hesitate reliable strong nil</v>
      </c>
      <c r="E247" s="1" t="s">
        <v>2389</v>
      </c>
      <c r="F247" s="9" t="s">
        <v>18</v>
      </c>
      <c r="G247" s="9">
        <f>IFERROR(__xludf.DUMMYFUNCTION("""COMPUTED_VALUE"""),0.0)</f>
        <v>0</v>
      </c>
      <c r="H247" s="9">
        <f>IFERROR(__xludf.DUMMYFUNCTION("""COMPUTED_VALUE"""),0.0)</f>
        <v>0</v>
      </c>
      <c r="I247" s="9">
        <f>IFERROR(__xludf.DUMMYFUNCTION("""COMPUTED_VALUE"""),0.0)</f>
        <v>0</v>
      </c>
      <c r="J247" s="9">
        <f>IFERROR(__xludf.DUMMYFUNCTION("""COMPUTED_VALUE"""),0.0)</f>
        <v>0</v>
      </c>
    </row>
    <row r="248">
      <c r="A248" s="1">
        <v>3.9</v>
      </c>
      <c r="B248" s="5" t="s">
        <v>393</v>
      </c>
      <c r="C248" s="5" t="s">
        <v>394</v>
      </c>
      <c r="D248" s="9" t="str">
        <f>IFERROR(__xludf.DUMMYFUNCTION("""COMPUTED_VALUE"""),"it s a good data cable and i recommend it to purchase the only issue was the metal pin is not fixed firmly so it has become loose otherwise no issue must purchase cable which is sturdy it s not a fast charging cable but the three outlets does the job good"&amp;" sturdy micro usb cable with good charging speeds please don t raise prices nice product a simpla microusb cable 😂 best for this price good one")</f>
        <v>it s a good data cable and i recommend it to purchase the only issue was the metal pin is not fixed firmly so it has become loose otherwise no issue must purchase cable which is sturdy it s not a fast charging cable but the three outlets does the job good sturdy micro usb cable with good charging speeds please don t raise prices nice product a simpla microusb cable 😂 best for this price good one</v>
      </c>
      <c r="E248" s="1" t="s">
        <v>2394</v>
      </c>
      <c r="F248" s="9" t="s">
        <v>18</v>
      </c>
      <c r="G248" s="9">
        <f>IFERROR(__xludf.DUMMYFUNCTION("""COMPUTED_VALUE"""),0.0)</f>
        <v>0</v>
      </c>
      <c r="H248" s="9">
        <f>IFERROR(__xludf.DUMMYFUNCTION("""COMPUTED_VALUE"""),0.0)</f>
        <v>0</v>
      </c>
      <c r="I248" s="9">
        <f>IFERROR(__xludf.DUMMYFUNCTION("""COMPUTED_VALUE"""),0.0)</f>
        <v>0</v>
      </c>
      <c r="J248" s="9">
        <f>IFERROR(__xludf.DUMMYFUNCTION("""COMPUTED_VALUE"""),0.0)</f>
        <v>0</v>
      </c>
    </row>
    <row r="249">
      <c r="A249" s="1">
        <v>4.2</v>
      </c>
      <c r="B249" s="5" t="s">
        <v>684</v>
      </c>
      <c r="C249" s="5" t="s">
        <v>685</v>
      </c>
      <c r="D249" s="9" t="str">
        <f>IFERROR(__xludf.DUMMYFUNCTION("""COMPUTED_VALUE"""),"not too good not too bad if you have the trust of amazon basics then go for it i am writing this review after using it for months still as sturdy and durable as the new one nil used it for a fortnight till now in my car for mobile charging works well not "&amp;"working with fast charger if you are planning to use with normal charger its pretty good product quality too its good i m using this cable since years and currently this cable is running perfectly without any problems if you want to buy best type c cable "&amp;"then without thinking buy it does not support display only work to connect network and charging good and useful")</f>
        <v>not too good not too bad if you have the trust of amazon basics then go for it i am writing this review after using it for months still as sturdy and durable as the new one nil used it for a fortnight till now in my car for mobile charging works well not working with fast charger if you are planning to use with normal charger its pretty good product quality too its good i m using this cable since years and currently this cable is running perfectly without any problems if you want to buy best type c cable then without thinking buy it does not support display only work to connect network and charging good and useful</v>
      </c>
      <c r="E249" s="1" t="s">
        <v>2400</v>
      </c>
      <c r="F249" s="9" t="s">
        <v>18</v>
      </c>
      <c r="G249" s="9">
        <f>IFERROR(__xludf.DUMMYFUNCTION("""COMPUTED_VALUE"""),1.0)</f>
        <v>1</v>
      </c>
      <c r="H249" s="9">
        <f>IFERROR(__xludf.DUMMYFUNCTION("""COMPUTED_VALUE"""),0.0)</f>
        <v>0</v>
      </c>
      <c r="I249" s="9">
        <f>IFERROR(__xludf.DUMMYFUNCTION("""COMPUTED_VALUE"""),0.0)</f>
        <v>0</v>
      </c>
      <c r="J249" s="9">
        <f>IFERROR(__xludf.DUMMYFUNCTION("""COMPUTED_VALUE"""),0.0)</f>
        <v>0</v>
      </c>
    </row>
    <row r="250">
      <c r="A250" s="1">
        <v>3.9</v>
      </c>
      <c r="B250" s="5" t="s">
        <v>2412</v>
      </c>
      <c r="C250" s="5" t="s">
        <v>2413</v>
      </c>
      <c r="D250" s="9" t="str">
        <f>IFERROR(__xludf.DUMMYFUNCTION("""COMPUTED_VALUE"""),"excellent product it s just a day old now look wise it s good sturdy and durable china product it says w capable don t know how to measure it but works good with my wats brick the charging cable stopped working within weeks i opted for a basic and cheaper"&amp;" charging cable but all the money went in waste now i will have to buy another good quality cable build quality best in market and the cable provides a fast charging with w charger too very slow charging didn’t expect from croma durable and fast i couldn "&amp;"t connect it to samsung mobile fast charge")</f>
        <v>excellent product it s just a day old now look wise it s good sturdy and durable china product it says w capable don t know how to measure it but works good with my wats brick the charging cable stopped working within weeks i opted for a basic and cheaper charging cable but all the money went in waste now i will have to buy another good quality cable build quality best in market and the cable provides a fast charging with w charger too very slow charging didn’t expect from croma durable and fast i couldn t connect it to samsung mobile fast charge</v>
      </c>
      <c r="E250" s="1" t="s">
        <v>2406</v>
      </c>
      <c r="F250" s="9" t="s">
        <v>18</v>
      </c>
      <c r="G250" s="9">
        <f>IFERROR(__xludf.DUMMYFUNCTION("""COMPUTED_VALUE"""),1.0)</f>
        <v>1</v>
      </c>
      <c r="H250" s="9">
        <f>IFERROR(__xludf.DUMMYFUNCTION("""COMPUTED_VALUE"""),0.0)</f>
        <v>0</v>
      </c>
      <c r="I250" s="9">
        <f>IFERROR(__xludf.DUMMYFUNCTION("""COMPUTED_VALUE"""),0.0)</f>
        <v>0</v>
      </c>
      <c r="J250" s="9">
        <f>IFERROR(__xludf.DUMMYFUNCTION("""COMPUTED_VALUE"""),0.0)</f>
        <v>0</v>
      </c>
    </row>
    <row r="251">
      <c r="A251" s="1">
        <v>4.7</v>
      </c>
      <c r="B251" s="5" t="s">
        <v>2424</v>
      </c>
      <c r="C251" s="5" t="s">
        <v>2425</v>
      </c>
      <c r="D251" s="9" t="str">
        <f>IFERROR(__xludf.DUMMYFUNCTION("""COMPUTED_VALUE"""),"the delivery people were not careful with the unpacking amazon needs to train their delivery staff on unpacking different types of things since they have come up with a policy where they need to open the package and verify any defects stars to them as the"&amp;"y are not careful with the unpacking i could see that they were holding the tv panel while getting the tv out from the box and even after telling them to be careful they weren t also the stand was just thrown on the front panel cause he has nit understand"&amp;"ing where it was at when they opened the box which could have damaged the screen howerver very satisfied with the sony installation the engineer has good hands on and very experienced with the installation tv picture quality is good wifi connection is lit"&amp;"tle slow but it works mostly fine if router is nearby delivery was good and fast the sony installation service is very poor near bengaluru guy came late next day to scheduled day that too after calling many times he came and went like a bullet doesn t tel"&amp;"l most of the things about tv like need to update system and all but overall tv works fine we have inch bravia song tv contacted after this review and resolved all below issue thank u sony tv picture and sound quality is very good its to good but in softw"&amp;"are so many bugs wifi auto connectivity issue need to connect your same wifi again and again sound setting after conecting sound bar need if we selected speaker audio system then need to use remotes to do sound adjustment in my mi tv i am using only tv re"&amp;"mote to adjust sound and aame connectivity same soundbar unable to connect soundbar via bluetooth in mi tv same sound bar connected easly remote size is so big so many falatu keys in remote like ro no keys fast forward keys etc and in down side blank spac"&amp;"e and aftrr software update i seen little picture quality low as compare before software update the tv is great at this purchase price sony tvs are generally very adaptive colour and picture qualty is really good sound is nice as well would however advise"&amp;" to use external speakers with a tv of such size if you don’t wish to purchase a sound bar go for this model the picture quality is beautiful works with apple play it’s a win win i got the ” for my bedroom on a great offer and yeah it’s a sony a wonderful"&amp;" purchase absolutely worth it best tv in its segment outstanding built quality sony tv may seem little bulky compared to some other fancy tvs but i have seen over the years that they never compromise on quality i was little skeptical about picture clarity"&amp;" since it is big tv but found it better than expected sound quality is also very good for a led tv non hd channels are little less clear not bad though still it is good but it s obvious seeing screen size has complained on tv getting struck their dealer c"&amp;"alled while i was driving requested to call visit for tv reset later their service manager came into conference call listened over he advised dealer to treat the service call as closed without issue being resolved and dealer service centre till date not r"&amp;"esolved issue our tv is still getting hung sometimes and we are managing by restarting tv every time i have recently bought the inch model the picture sound quality is good it does not come with an anti glare coating do not install the tv in front of the "&amp;"window")</f>
        <v>the delivery people were not careful with the unpacking amazon needs to train their delivery staff on unpacking different types of things since they have come up with a policy where they need to open the package and verify any defects stars to them as they are not careful with the unpacking i could see that they were holding the tv panel while getting the tv out from the box and even after telling them to be careful they weren t also the stand was just thrown on the front panel cause he has nit understanding where it was at when they opened the box which could have damaged the screen howerver very satisfied with the sony installation the engineer has good hands on and very experienced with the installation 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 t tell most of the things about tv like need to update system and all but overall tv works fine we have inch bravia song tv contacted after this review and resolved all below issue thank u sony tv picture and sound quality is very good its to good but in software so many bugs wifi auto connectivity issue need to connect your same wifi again and again sound setting after conecting sound bar need if we selected speaker audio system then need to use remotes to do sound adjustment in my mi tv i am using only tv remote to adjust sound and aame connectivity same soundbar unable to connect soundbar via bluetooth in mi tv same sound bar connected easly remote size is so big so many falatu keys in remote like ro no keys fast forward keys etc and in down side blank space and aftrr software update i seen little picture quality low as compare before software update the tv is great at this purchase price sony tvs are generally very adaptive colour and picture qualty is really good sound is nice as well would however advise to use external speakers with a tv of such size if you don’t wish to purchase a sound bar go for this model the picture quality is beautiful works with apple play it’s a win win i got the ” for my bedroom on a great offer and yeah it’s a sony a wonderful purchase absolutely worth it best tv in its segment outstanding built quality sony tv may seem little bulky compared to some other fancy tvs but i have seen over the years that they never compromise on quality i was little skeptical about picture clarity since it is big tv but found it better than expected sound quality is also very good for a led tv non hd channels are little less clear not bad though still it is good but it s obvious seeing screen size has complained on tv getting struck their dealer called while i was driving requested to call visit for tv reset later 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 i have recently bought the inch model the picture sound quality is good it does not come with an anti glare coating do not install the tv in front of the window</v>
      </c>
      <c r="E251" s="1" t="s">
        <v>2416</v>
      </c>
      <c r="F251" s="9" t="s">
        <v>194</v>
      </c>
      <c r="G251" s="9">
        <f>IFERROR(__xludf.DUMMYFUNCTION("""COMPUTED_VALUE"""),1.0)</f>
        <v>1</v>
      </c>
      <c r="H251" s="9">
        <f>IFERROR(__xludf.DUMMYFUNCTION("""COMPUTED_VALUE"""),1.0)</f>
        <v>1</v>
      </c>
      <c r="I251" s="9">
        <f>IFERROR(__xludf.DUMMYFUNCTION("""COMPUTED_VALUE"""),1.0)</f>
        <v>1</v>
      </c>
      <c r="J251" s="9">
        <f>IFERROR(__xludf.DUMMYFUNCTION("""COMPUTED_VALUE"""),0.0)</f>
        <v>0</v>
      </c>
    </row>
    <row r="252">
      <c r="A252" s="1">
        <v>3.6</v>
      </c>
      <c r="B252" s="5" t="s">
        <v>2434</v>
      </c>
      <c r="C252" s="5" t="s">
        <v>2435</v>
      </c>
      <c r="D252" s="9" t="str">
        <f>IFERROR(__xludf.DUMMYFUNCTION("""COMPUTED_VALUE"""),"the remote is so far good and works smoothly with a slight click no need to press too hard just a soft click required without any effort it should be better if there would be netflix prime and youtube buttons but at this price range it seems fine with me "&amp;"it connects through infrared rays rather than bluetooth but works absolutely fine this remote is for mi a and other similar mi models if your mi tv doesn t have bluetooth then this remote is perfect for you at this price make sure you put in fresh brand n"&amp;"ew batteries best quality give me remote is good is cheap but at the same time usefull must buy faster delivery … product quality is very good thanks 😊💯 nice product it works only when you are one feet away from tv doesn t serve the purpose in one word "&amp;"it do not know the meaning of word remote")</f>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a and other similar mi models if your mi tv doesn t have bluetooth then this remote is perfect for you at this price make sure you put in fresh brand new batteries best quality give me remote is good is cheap but at the same time usefull must buy faster delivery … product quality is very good thanks 😊💯 nice product it works only when you are one feet away from tv doesn t serve the purpose in one word it do not know the meaning of word remote</v>
      </c>
      <c r="E252" s="1" t="s">
        <v>2428</v>
      </c>
      <c r="F252" s="9" t="s">
        <v>525</v>
      </c>
      <c r="G252" s="9">
        <f>IFERROR(__xludf.DUMMYFUNCTION("""COMPUTED_VALUE"""),1.0)</f>
        <v>1</v>
      </c>
      <c r="H252" s="9">
        <f>IFERROR(__xludf.DUMMYFUNCTION("""COMPUTED_VALUE"""),1.0)</f>
        <v>1</v>
      </c>
      <c r="I252" s="9">
        <f>IFERROR(__xludf.DUMMYFUNCTION("""COMPUTED_VALUE"""),0.0)</f>
        <v>0</v>
      </c>
      <c r="J252" s="9">
        <f>IFERROR(__xludf.DUMMYFUNCTION("""COMPUTED_VALUE"""),0.0)</f>
        <v>0</v>
      </c>
    </row>
    <row r="253">
      <c r="A253" s="1">
        <v>3.7</v>
      </c>
      <c r="B253" s="5" t="s">
        <v>2444</v>
      </c>
      <c r="C253" s="5" t="s">
        <v>2445</v>
      </c>
      <c r="D253" s="9" t="str">
        <f>IFERROR(__xludf.DUMMYFUNCTION("""COMPUTED_VALUE"""),"good as good bought us a backup remote for vu premium smart tv it is fully compatible the remote does not have microphone so google assistant do not work the keys are of rubber not like the original one but not bad plz don t buy very poor quality within a"&amp;" month buttons not working properly working fine as expected buttons are not working properly only works rest are just part of design instead go for a original one buttons are so hard to press")</f>
        <v>good as good bought us a backup remote for vu premium smart tv it is fully compatible the remote does not have microphone so google assistant do not work the keys are of rubber not like the original one but not bad plz don t buy very poor quality within a month buttons not working properly working fine as expected buttons are not working properly only works rest are just part of design instead go for a original one buttons are so hard to press</v>
      </c>
      <c r="E253" s="1" t="s">
        <v>2438</v>
      </c>
      <c r="F253" s="9" t="s">
        <v>525</v>
      </c>
      <c r="G253" s="9">
        <f>IFERROR(__xludf.DUMMYFUNCTION("""COMPUTED_VALUE"""),1.0)</f>
        <v>1</v>
      </c>
      <c r="H253" s="9">
        <f>IFERROR(__xludf.DUMMYFUNCTION("""COMPUTED_VALUE"""),0.0)</f>
        <v>0</v>
      </c>
      <c r="I253" s="9">
        <f>IFERROR(__xludf.DUMMYFUNCTION("""COMPUTED_VALUE"""),0.0)</f>
        <v>0</v>
      </c>
      <c r="J253" s="9">
        <f>IFERROR(__xludf.DUMMYFUNCTION("""COMPUTED_VALUE"""),0.0)</f>
        <v>0</v>
      </c>
    </row>
    <row r="254">
      <c r="A254" s="1">
        <v>4.2</v>
      </c>
      <c r="B254" s="5" t="s">
        <v>2454</v>
      </c>
      <c r="C254" s="5" t="s">
        <v>2455</v>
      </c>
      <c r="D254" s="9" t="str">
        <f>IFERROR(__xludf.DUMMYFUNCTION("""COMPUTED_VALUE"""),"cable is working propely but the price is on a higher side good quality cable was too short hello everyone do not go for this beacuse it says gbs transfer speed but it has a very slow speed in comparison to the original cable i got from seagate company my"&amp;" original cable shows the cut and copies speed to ssd like to mbs ps per second but this cable does around to mbs mostly the cable is also very thin in size the original seagate had is very thick and sturdy at the end speed matters so if u have like or tb"&amp;" external hard drive it will load slowly after connecting folders keep loading and loading so i would rather suggest to please go with a gbs speed cable which will have a type c cable worth the money plug fits little tight to the port might damage the por"&amp;"t on longer use but does the job well it is a good product works with all the laptops and hard drives value for money recomended product good")</f>
        <v>cable is working propely but the price is on a higher side good quality cable was too short hello everyone do not go for this beacuse it says gbs transfer speed but it has a very slow speed in comparison to the original cable i got from seagate company my original cable shows the cut and copies speed to ssd like to mbs ps per second but this cable does around to mbs mostly the cable is also very thin in size the original seagate had is very thick and sturdy at the end speed matters so if u have like or tb external hard drive it will load slowly after connecting folders keep loading and loading so i would rather suggest to please go with a gbs speed cable which will have a type c cable worth the money plug fits little tight to the port might damage the port on longer use but does the job well it is a good product works with all the laptops and hard drives value for money recomended product good</v>
      </c>
      <c r="E254" s="1" t="s">
        <v>2448</v>
      </c>
      <c r="F254" s="9" t="s">
        <v>18</v>
      </c>
      <c r="G254" s="9">
        <f>IFERROR(__xludf.DUMMYFUNCTION("""COMPUTED_VALUE"""),0.0)</f>
        <v>0</v>
      </c>
      <c r="H254" s="9">
        <f>IFERROR(__xludf.DUMMYFUNCTION("""COMPUTED_VALUE"""),0.0)</f>
        <v>0</v>
      </c>
      <c r="I254" s="9">
        <f>IFERROR(__xludf.DUMMYFUNCTION("""COMPUTED_VALUE"""),1.0)</f>
        <v>1</v>
      </c>
      <c r="J254" s="9">
        <f>IFERROR(__xludf.DUMMYFUNCTION("""COMPUTED_VALUE"""),0.0)</f>
        <v>0</v>
      </c>
    </row>
    <row r="255">
      <c r="A255" s="1">
        <v>4.0</v>
      </c>
      <c r="B255" s="5" t="s">
        <v>274</v>
      </c>
      <c r="C255" s="5" t="s">
        <v>1736</v>
      </c>
      <c r="D255" s="9" t="str">
        <f>IFERROR(__xludf.DUMMYFUNCTION("""COMPUTED_VALUE"""),"worked on iphone and didn’t work on iphone xr i didn’t like it still i use it for my work product is quite good and is fast charging loved it i like it looks last long the sturdiness will depend on the manner of its use but its speed of charging is great "&amp;"very good product for the average income group it s great for charging devices with various types of ports but works best when charging one device at a time good item")</f>
        <v>worked on iphone and didn’t work on iphone xr i didn’t like it still i use it for my work product is quite good and is fast charging loved it i like it looks last long the sturdiness will depend on the manner of its use but its speed of charging is great very good product for the average income group it s great for charging devices with various types of ports but works best when charging one device at a time good item</v>
      </c>
      <c r="E255" s="1" t="s">
        <v>2458</v>
      </c>
      <c r="F255" s="9" t="s">
        <v>18</v>
      </c>
      <c r="G255" s="9">
        <f>IFERROR(__xludf.DUMMYFUNCTION("""COMPUTED_VALUE"""),0.0)</f>
        <v>0</v>
      </c>
      <c r="H255" s="9">
        <f>IFERROR(__xludf.DUMMYFUNCTION("""COMPUTED_VALUE"""),0.0)</f>
        <v>0</v>
      </c>
      <c r="I255" s="9">
        <f>IFERROR(__xludf.DUMMYFUNCTION("""COMPUTED_VALUE"""),0.0)</f>
        <v>0</v>
      </c>
      <c r="J255" s="9">
        <f>IFERROR(__xludf.DUMMYFUNCTION("""COMPUTED_VALUE"""),0.0)</f>
        <v>0</v>
      </c>
    </row>
    <row r="256">
      <c r="A256" s="1">
        <v>3.6</v>
      </c>
      <c r="B256" s="5" t="s">
        <v>2471</v>
      </c>
      <c r="C256" s="5" t="s">
        <v>2472</v>
      </c>
      <c r="D256" s="9" t="str">
        <f>IFERROR(__xludf.DUMMYFUNCTION("""COMPUTED_VALUE"""),"nice product okay product at cheap price but very high delivery charges even for prime customers quality is not great cheap plastic but does its purpose worth for money but it s light weight so only for setop box stabilizers other over weights can t carry"&amp;" but you cannot put big remote in its pocket nice product value for money super product s it was sent without screws disappointed abt that but overall sturdy will update screw size shown in image")</f>
        <v>nice product okay product at cheap price but very high delivery charges even for prime customers quality is not great cheap plastic but does its purpose worth for money but it s light weight so only for setop box stabilizers other over weights can t carry but you cannot put big remote in its pocket nice product value for money super product s it was sent without screws disappointed abt that but overall sturdy will update screw size shown in image</v>
      </c>
      <c r="E256" s="1" t="s">
        <v>2464</v>
      </c>
      <c r="F256" s="9" t="s">
        <v>729</v>
      </c>
      <c r="G256" s="9">
        <f>IFERROR(__xludf.DUMMYFUNCTION("""COMPUTED_VALUE"""),1.0)</f>
        <v>1</v>
      </c>
      <c r="H256" s="9">
        <f>IFERROR(__xludf.DUMMYFUNCTION("""COMPUTED_VALUE"""),1.0)</f>
        <v>1</v>
      </c>
      <c r="I256" s="9">
        <f>IFERROR(__xludf.DUMMYFUNCTION("""COMPUTED_VALUE"""),1.0)</f>
        <v>1</v>
      </c>
      <c r="J256" s="9">
        <f>IFERROR(__xludf.DUMMYFUNCTION("""COMPUTED_VALUE"""),1.0)</f>
        <v>1</v>
      </c>
    </row>
    <row r="257">
      <c r="A257" s="1">
        <v>4.3</v>
      </c>
      <c r="B257" s="5" t="s">
        <v>1107</v>
      </c>
      <c r="C257" s="5" t="s">
        <v>1108</v>
      </c>
      <c r="D257" s="9" t="str">
        <f>IFERROR(__xludf.DUMMYFUNCTION("""COMPUTED_VALUE"""),"screen quality is good it s been a month i bought it still working fine two main negatives are • it doesn t have default option to directly start on tata sky tv we have to select hdmi option from input menu to select tata sky which one is plugged in • dos"&amp;"ent allow us to command choose volume up or down from set top box remote mine tata sky we have use tv remove to change the volume setting other than that great tv mine ps works fine with it great graphics conclusion if someone ask s me to if they can buy "&amp;"it or notmine answer will be nor yes nor no if we you want kinda cheap but decent quality tv and taking the risk on unknown tv brand on their reliability just like me then go for it better then samsung or sony definitely no i always buy and recommend sams"&amp;"ung sony or lg for tv but i had a hard budget this time and chose vu because my friends have been using it for at least years without much issues while the delivery and installation were excellent and tv on the whole is a decent package which gives good c"&amp;"larity than the rival chinese tvs and sound smart features are poor here you can connect bluetooth headphones but no option to disconnect them i had to pair and unpair everytime there is no voice command button on remote even while using the screen button"&amp;" for voice input nothing gets recognised my k fire stick voice recognition was tooo good i purchased vu gloled inches tv after suggestion from my techie friends and online study technician from amazon came to my home for installation in drunken mode but i"&amp;" compromised with him due to busy schedule of work he installed tv with his small screws instead of vu standard wall screws he did whatever he want proper installation was not performed i just calm down then later i gave a complaint to amazon and vu custo"&amp;"mer services amazon was not properly responded till now but from vu side i got a huge response of problem solving min to customercare executives spoke with me finally vu s vice president mr prashanth phoned me and apologized me for inconvenience happened "&amp;"to me he told drunken technician is not from vu i feel good for vu s top level executives have interaction with me from bottom to top level vus team in touch with me for a month to resolve my issue due to i stayed away from home before few days back techn"&amp;"ician came to my home again from vu he reinstalled my tv in perfect position with dedication i never expect this much customer friendly behaviour from vu thank you very much vu kudos to vu team")</f>
        <v>screen quality is good it s been a month i bought it still working fine two main negatives are • it doesn t have default option to directly start on tata sky tv we have to select hdmi option from input menu to select tata sky which one is plugged in • dosent allow us to command choose volume up or down from set top box remote mine tata sky we have use tv remove to change the volume setting other than that great tv mine ps works fine with it great graphics conclusion if someone ask s me to if they can buy it or notmine answer will be nor yes nor no if we you want kinda cheap but decent quality tv and taking the risk on unknown tv brand on their reliability just like me then go for it better then samsung or sony definitely no i always buy and recommend samsung sony or lg for tv but i had a hard budget this time and chose vu because my friends have been using it for at least years without much issues while the delivery and installation were excellent and tv on the whole is a decent package which gives good clarity than the rival chinese tvs and sound smart features are poor here you can connect bluetooth headphones but no option to disconnect them i had to pair and unpair everytime there is no voice command button on remote even while using the screen button for voice input nothing gets recognised my k fire stick voice recognition was tooo good i purchased vu gloled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 i just calm down then later i gave a complaint to amazon and vu customer services amazon was not properly responded till now but from vu side i got a huge response of problem solving min to customercare executives spoke with me finally vu s vice president mr prashanth phoned me and apologized me for inconvenience happened to me he told drunken technician is not from vu i feel good for vu 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v>
      </c>
      <c r="E257" s="1" t="s">
        <v>2475</v>
      </c>
      <c r="F257" s="9" t="s">
        <v>194</v>
      </c>
      <c r="G257" s="9">
        <f>IFERROR(__xludf.DUMMYFUNCTION("""COMPUTED_VALUE"""),1.0)</f>
        <v>1</v>
      </c>
      <c r="H257" s="9">
        <f>IFERROR(__xludf.DUMMYFUNCTION("""COMPUTED_VALUE"""),1.0)</f>
        <v>1</v>
      </c>
      <c r="I257" s="9">
        <f>IFERROR(__xludf.DUMMYFUNCTION("""COMPUTED_VALUE"""),1.0)</f>
        <v>1</v>
      </c>
      <c r="J257" s="9">
        <f>IFERROR(__xludf.DUMMYFUNCTION("""COMPUTED_VALUE"""),0.0)</f>
        <v>0</v>
      </c>
    </row>
    <row r="258">
      <c r="A258" s="1">
        <v>4.2</v>
      </c>
      <c r="B258" s="5" t="s">
        <v>2489</v>
      </c>
      <c r="C258" s="5" t="s">
        <v>2490</v>
      </c>
      <c r="D258" s="9" t="str">
        <f>IFERROR(__xludf.DUMMYFUNCTION("""COMPUTED_VALUE"""),"good built quality clear audio value for money i purchased this cable to connect my phone to my onkyo home theatre system as it supports only rca aux the cable quality is good and is gold plated though i have just purchased the cable so cannot comment on "&amp;"its durability though this comes with years warranty card hence don’t anticipate any issues good quality product sound output is a bit low due to aux pin atleast its connected to lg tv aux output sound is great good product very good product comes in good"&amp;" package value of moneygood quality cable with months limited warrantymust recommendvalue of money quality is superb the audio is crisp and clear a good choice to go to")</f>
        <v>good built quality clear audio value for money i purchased this cable to connect my phone to my onkyo home theatre system as it supports only rca aux the cable quality is good and is gold plated though i have just purchased the cable so cannot comment on its durability though this comes with years warranty card hence don’t anticipate any issues good quality product sound output is a bit low due to aux pin atleast its connected to lg tv aux output sound is great good product very good product comes in good package value of moneygood quality cable with months limited warrantymust recommendvalue of money quality is superb the audio is crisp and clear a good choice to go to</v>
      </c>
      <c r="E258" s="1" t="s">
        <v>2481</v>
      </c>
      <c r="F258" s="9" t="s">
        <v>1305</v>
      </c>
      <c r="G258" s="9">
        <f>IFERROR(__xludf.DUMMYFUNCTION("""COMPUTED_VALUE"""),0.0)</f>
        <v>0</v>
      </c>
      <c r="H258" s="9">
        <f>IFERROR(__xludf.DUMMYFUNCTION("""COMPUTED_VALUE"""),1.0)</f>
        <v>1</v>
      </c>
      <c r="I258" s="9">
        <f>IFERROR(__xludf.DUMMYFUNCTION("""COMPUTED_VALUE"""),1.0)</f>
        <v>1</v>
      </c>
      <c r="J258" s="9">
        <f>IFERROR(__xludf.DUMMYFUNCTION("""COMPUTED_VALUE"""),0.0)</f>
        <v>0</v>
      </c>
    </row>
    <row r="259">
      <c r="A259" s="1">
        <v>4.3</v>
      </c>
      <c r="B259" s="5" t="s">
        <v>1708</v>
      </c>
      <c r="C259" s="5" t="s">
        <v>1709</v>
      </c>
      <c r="D259" s="9" t="str">
        <f>IFERROR(__xludf.DUMMYFUNCTION("""COMPUTED_VALUE"""),"cable is long and durable its worth the purchase i recommend this product whoever needs a sturdy and fast charging also keep in mind your charger needs to support while using this cable after seeing the reviews i ordered for this product for my samsung s "&amp;"mobile although the cable is very steady and good it fails the main purpose when i keep my mobile for charging the cable pin is very tight and i fear while putting and removing my mobile charging chip would break as it is very tight i am looking for anoth"&amp;"er alternative so if you are looking for a charger for s samsung mobile please fo not buy it good superb i have oneplus mobile phone and have dash charger and oneplus cable which becomes a fast charging combo however when i plugged in this cable with dash"&amp;" charger it was not rapidly charging my phone so i can t say if this is fast charging cable ot not but as a common charging cable this is working perfectly fine this is one of the best cable for fast charging i have units of meter c type cable i don t thi"&amp;"nk it will get damage soon the quality is very good and charging s ultra galaxy note etc without any problem thanks to china standard product worth the money")</f>
        <v>cable is long and durable its worth the purchase i recommend this product whoever needs a sturdy and fast charging also keep in mind your charger needs to support while using this cable after seeing the reviews i ordered for this product for my samsung s mobile although the cable is very steady and good it fails the main purpose when i keep my mobile for charging the cable pin is very tight and i fear while putting and removing my mobile charging chip would break as it is very tight i am looking for another alternative so if you are looking for a charger for s samsung mobile please fo not buy it good superb i have oneplus mobile phone and have dash charger and oneplus cable which becomes a fast charging combo however when i plugged in this cable with dash charger it was not rapidly charging my phone so i can t say if this is fast charging cable ot not but as a common charging cable this is working perfectly fine this is one of the best cable for fast charging i have units of meter c type cable i don t think it will get damage soon the quality is very good and charging s ultra galaxy note etc without any problem thanks to china standard product worth the money</v>
      </c>
      <c r="E259" s="1" t="s">
        <v>2493</v>
      </c>
      <c r="F259" s="9" t="s">
        <v>18</v>
      </c>
      <c r="G259" s="9">
        <f>IFERROR(__xludf.DUMMYFUNCTION("""COMPUTED_VALUE"""),1.0)</f>
        <v>1</v>
      </c>
      <c r="H259" s="9">
        <f>IFERROR(__xludf.DUMMYFUNCTION("""COMPUTED_VALUE"""),0.0)</f>
        <v>0</v>
      </c>
      <c r="I259" s="9">
        <f>IFERROR(__xludf.DUMMYFUNCTION("""COMPUTED_VALUE"""),1.0)</f>
        <v>1</v>
      </c>
      <c r="J259" s="9">
        <f>IFERROR(__xludf.DUMMYFUNCTION("""COMPUTED_VALUE"""),0.0)</f>
        <v>0</v>
      </c>
    </row>
    <row r="260">
      <c r="A260" s="1">
        <v>4.2</v>
      </c>
      <c r="B260" s="5" t="s">
        <v>60</v>
      </c>
      <c r="C260" s="5" t="s">
        <v>61</v>
      </c>
      <c r="D260" s="9" t="str">
        <f>IFERROR(__xludf.DUMMYFUNCTION("""COMPUTED_VALUE"""),"good product long wire charges good nice i bought this cable for rs worthy product for this price i tested it in various charger adapters w and w it supports fast charging as well good ok i had got this at good price on sale on amazon and product is usefu"&amp;"l with warranty but for warranty you need to go very far not practical for such a cost and mine micro to type c connector stopped working after few days only i like this product")</f>
        <v>good product long wire charges good nice i bought this cable for rs worthy product for this price i tested it in various charger adapters w and w it supports fast charging as well good ok i had got this at good price on sale on amazon and product is useful with warranty but for warranty you need to go very far not practical for such a cost and mine micro to type c connector stopped working after few days only i like this product</v>
      </c>
      <c r="E260" s="1" t="s">
        <v>2497</v>
      </c>
      <c r="F260" s="9" t="s">
        <v>18</v>
      </c>
      <c r="G260" s="9">
        <f>IFERROR(__xludf.DUMMYFUNCTION("""COMPUTED_VALUE"""),0.0)</f>
        <v>0</v>
      </c>
      <c r="H260" s="9">
        <f>IFERROR(__xludf.DUMMYFUNCTION("""COMPUTED_VALUE"""),0.0)</f>
        <v>0</v>
      </c>
      <c r="I260" s="9">
        <f>IFERROR(__xludf.DUMMYFUNCTION("""COMPUTED_VALUE"""),0.0)</f>
        <v>0</v>
      </c>
      <c r="J260" s="9">
        <f>IFERROR(__xludf.DUMMYFUNCTION("""COMPUTED_VALUE"""),0.0)</f>
        <v>0</v>
      </c>
    </row>
    <row r="261">
      <c r="A261" s="1">
        <v>4.2</v>
      </c>
      <c r="B261" s="5" t="s">
        <v>2509</v>
      </c>
      <c r="C261" s="5" t="s">
        <v>2510</v>
      </c>
      <c r="D261" s="9" t="str">
        <f>IFERROR(__xludf.DUMMYFUNCTION("""COMPUTED_VALUE"""),"this is my third time which purchasing a lightning cable though this is my first time iam using amazon basics lightning cable it’s comparatively looks more durability than other brands normally other brands are worn out with in a year and i tested product"&amp;" there’s no flaw in charging and bending of the cable one of the cheap solution for apple users a useful product for those wanting a longish cord length reasonable charging speed feels premium the wire quality is good and overall a not bad cable would be "&amp;"my very next order if apple cable is too expensive was looking for a sturdy and reliable cable for my iphone without any compromise on quality to be used in my car for apple car play this cable delivers the quality i expected and works like a charm stoppe"&amp;"d working want to claim warranty how it can be done value for money item excellent product")</f>
        <v>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 one of the cheap solution for apple users a useful product for those wanting a longish cord length reasonable charging speed feels premium the wire quality is good and overall a not bad cable would be my very next order if apple cable is too expensive was looking for a sturdy and reliable cable for my iphone without any compromise on quality to be used in my car for apple car play this cable delivers the quality i expected and works like a charm stopped working want to claim warranty how it can be done value for money item excellent product</v>
      </c>
      <c r="E261" s="1" t="s">
        <v>2502</v>
      </c>
      <c r="F261" s="9" t="s">
        <v>18</v>
      </c>
      <c r="G261" s="9">
        <f>IFERROR(__xludf.DUMMYFUNCTION("""COMPUTED_VALUE"""),1.0)</f>
        <v>1</v>
      </c>
      <c r="H261" s="9">
        <f>IFERROR(__xludf.DUMMYFUNCTION("""COMPUTED_VALUE"""),0.0)</f>
        <v>0</v>
      </c>
      <c r="I261" s="9">
        <f>IFERROR(__xludf.DUMMYFUNCTION("""COMPUTED_VALUE"""),0.0)</f>
        <v>0</v>
      </c>
      <c r="J261" s="9">
        <f>IFERROR(__xludf.DUMMYFUNCTION("""COMPUTED_VALUE"""),0.0)</f>
        <v>0</v>
      </c>
    </row>
    <row r="262">
      <c r="A262" s="1">
        <v>4.4</v>
      </c>
      <c r="B262" s="5" t="s">
        <v>2519</v>
      </c>
      <c r="C262" s="5" t="s">
        <v>2520</v>
      </c>
      <c r="D262" s="9" t="str">
        <f>IFERROR(__xludf.DUMMYFUNCTION("""COMPUTED_VALUE"""),"good quality cable i had projector flickering issues while connecting to my macbook pro ” with a third party usb c to hdmi adapter extended by other high end hdmi cable to a epson projector i tried to reset nvram reset the system magement controller smc o"&amp;"f the macbook but neither worked at last purchased this amazon basics cable and now it connects without any flickering and displays all hd content played on youtube prime video and itunes good quality used it as extension cable between amazon k fire stick"&amp;" and tv very durable and good quality the quality of this piece is very good the cable is almost as thick as a pilot pen image attached and there is no degradation in quality ofcourse i am no professional and have not made any accurate measurements just c"&amp;"ommenting on what it is like for a normal eye if you need to run a long cable ft may not be long enough for living rooms in which case i think the ft one will be more helpful buy this and enjoy the peace of mind male to female hdmi extension cable purchas"&amp;"ed through amazon is working well for connecting my laptop to tv set and i have not faced any problem until now feel happy i like that very much before i ordered feet amazonbasics hdmi wire and that was very nice now this wire is much better than before m"&amp;"uch thicker wire recommend that performing great so far using it more than couple of years from now")</f>
        <v>good quality cable i had projector flickering issues while connecting to my macbook pro ” with a third party usb c to hdmi adapter extended by other high end hdmi cable to a epson projector i tried to reset nvram reset the system magement controller smc of the macbook but neither worked at last purchased this amazon basics cable and now it connects without any flickering and displays all hd content played on youtube prime video and itunes good quality used it as extension cable between amazon k fire stick and tv very durable and good quality 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ft may not be long enough for living rooms in which case i think the ft one will be more helpful buy this and enjoy the peace of mind male to female hdmi extension cable purchased through amazon is working well for connecting my laptop to tv set and i have not faced any problem until now feel happy i like that very much before i ordered feet amazonbasics hdmi wire and that was very nice now this wire is much better than before much thicker wire recommend that performing great so far using it more than couple of years from now</v>
      </c>
      <c r="E262" s="1" t="s">
        <v>2513</v>
      </c>
      <c r="F262" s="9" t="s">
        <v>148</v>
      </c>
      <c r="G262" s="9">
        <f>IFERROR(__xludf.DUMMYFUNCTION("""COMPUTED_VALUE"""),0.0)</f>
        <v>0</v>
      </c>
      <c r="H262" s="9">
        <f>IFERROR(__xludf.DUMMYFUNCTION("""COMPUTED_VALUE"""),0.0)</f>
        <v>0</v>
      </c>
      <c r="I262" s="9">
        <f>IFERROR(__xludf.DUMMYFUNCTION("""COMPUTED_VALUE"""),0.0)</f>
        <v>0</v>
      </c>
      <c r="J262" s="9">
        <f>IFERROR(__xludf.DUMMYFUNCTION("""COMPUTED_VALUE"""),0.0)</f>
        <v>0</v>
      </c>
    </row>
    <row r="263">
      <c r="A263" s="1">
        <v>4.2</v>
      </c>
      <c r="B263" s="5" t="s">
        <v>893</v>
      </c>
      <c r="C263" s="5" t="s">
        <v>894</v>
      </c>
      <c r="D263" s="9" t="str">
        <f>IFERROR(__xludf.DUMMYFUNCTION("""COMPUTED_VALUE"""),"sturdy packing good product have used this brand cable for my iphone and ipad before so when my wife s samsung charger cable gave up the ghost in less than months i ordered this braided visibly high quality cable unlike the flimsy and highly overpriced oe"&amp;"m cables from apple and samsung i have been using my iphone cable from wayona for more than years and still going strong hope this c cable will give a similar performance i like wayona chords and especially the long ones but i get a slight shock like a st"&amp;"atic discharge when i touch my phone while charging with these two cords other cords with same charger are okay ok cable looks solid and length is also good little bit fast charging i observed for phones like redmi it also looks solid so i am expecting it"&amp;" to work for atleast year build quality and fast charging feature unbreakable good quality cable a nice product")</f>
        <v>sturdy packing good product have used this brand cable for my iphone and ipad before so when my wife s samsung charger cable gave up the ghost in less than months i ordered this braided visibly high quality cable unlike the flimsy and highly overpriced oem cables from apple and samsung i have been using my iphone cable from wayona for more than years and still going strong hope this c cable will give a similar performance i like wayona chords and especially the long ones but i get a slight shock like a static discharge when i touch my phone while charging with these two cords other cords with same charger are okay ok cable looks solid and length is also good little bit fast charging i observed for phones like redmi it also looks solid so i am expecting it to work for atleast year build quality and fast charging feature unbreakable good quality cable a nice product</v>
      </c>
      <c r="E263" s="1" t="s">
        <v>2523</v>
      </c>
      <c r="F263" s="9" t="s">
        <v>18</v>
      </c>
      <c r="G263" s="9">
        <f>IFERROR(__xludf.DUMMYFUNCTION("""COMPUTED_VALUE"""),0.0)</f>
        <v>0</v>
      </c>
      <c r="H263" s="9">
        <f>IFERROR(__xludf.DUMMYFUNCTION("""COMPUTED_VALUE"""),0.0)</f>
        <v>0</v>
      </c>
      <c r="I263" s="9">
        <f>IFERROR(__xludf.DUMMYFUNCTION("""COMPUTED_VALUE"""),0.0)</f>
        <v>0</v>
      </c>
      <c r="J263" s="9">
        <f>IFERROR(__xludf.DUMMYFUNCTION("""COMPUTED_VALUE"""),0.0)</f>
        <v>0</v>
      </c>
    </row>
    <row r="264">
      <c r="A264" s="1">
        <v>4.4</v>
      </c>
      <c r="B264" s="5" t="s">
        <v>1921</v>
      </c>
      <c r="C264" s="5" t="s">
        <v>1922</v>
      </c>
      <c r="D264" s="9" t="str">
        <f>IFERROR(__xludf.DUMMYFUNCTION("""COMPUTED_VALUE"""),"recently ordered other usb for just rsthe charging speed was same this is not my main usb i use apple orignal oneshowever it seems like i over paid for getting the made for iphone tag product is built well better than the apple’s charging cable this isn’t"&amp;" working with the charging adapters but works well with the power banks charging time is okay as totally depends on adapter which we are using if someone is looking for alternative to the expensive apple brand charging cables then this product will be the"&amp;" right choice awesome product i use this frequently inside my car writing this after months of regular usage alternate charging cable good one for iphone lightning charge the cable is helpful for connecting your iphone to your car for carplay")</f>
        <v>recently ordered other usb for just rsthe charging speed was same this is not my main usb i use apple orignal oneshowever it seems like i over paid for getting the made for iphone tag product is built well better than the apple’s charging cable this isn’t working with the charging adapters but works well with the power banks charging time is okay as totally depends on adapter which we are using if someone is looking for alternative to the expensive apple brand charging cables then this product will be the right choice awesome product i use this frequently inside my car writing this after months of regular usage alternate charging cable good one for iphone lightning charge the cable is helpful for connecting your iphone to your car for carplay</v>
      </c>
      <c r="E264" s="1" t="s">
        <v>2528</v>
      </c>
      <c r="F264" s="9" t="s">
        <v>18</v>
      </c>
      <c r="G264" s="9">
        <f>IFERROR(__xludf.DUMMYFUNCTION("""COMPUTED_VALUE"""),0.0)</f>
        <v>0</v>
      </c>
      <c r="H264" s="9">
        <f>IFERROR(__xludf.DUMMYFUNCTION("""COMPUTED_VALUE"""),0.0)</f>
        <v>0</v>
      </c>
      <c r="I264" s="9">
        <f>IFERROR(__xludf.DUMMYFUNCTION("""COMPUTED_VALUE"""),0.0)</f>
        <v>0</v>
      </c>
      <c r="J264" s="9">
        <f>IFERROR(__xludf.DUMMYFUNCTION("""COMPUTED_VALUE"""),0.0)</f>
        <v>0</v>
      </c>
    </row>
    <row r="265">
      <c r="A265" s="1">
        <v>3.0</v>
      </c>
      <c r="B265" s="5" t="s">
        <v>2540</v>
      </c>
      <c r="C265" s="5" t="s">
        <v>2541</v>
      </c>
      <c r="D265" s="9" t="str">
        <f>IFERROR(__xludf.DUMMYFUNCTION("""COMPUTED_VALUE"""),"the mouse feature of the remote is not working remote control with push button seems to be ok but no voice recognition and no ray pointer as in the original lg product would like a refund for misrepresentation on the website you have amended the descripti"&amp;"on after my complaint best product number buttons are not working defective product it is not working with the tv dislike the product as it doesn’t have pointer option not working properly best option to buy since it s hard to get replacement of oled tv r"&amp;"emote")</f>
        <v>the mouse feature of the remote is not working remote control with push button seems to be ok but no voice recognition and no ray pointer as in the original lg product would like a refund for misrepresentation on the website you have amended the description after my complaint best product number buttons are not working defective product it is not working with the tv dislike the product as it doesn’t have pointer option not working properly best option to buy since it s hard to get replacement of oled tv remote</v>
      </c>
      <c r="E265" s="1" t="s">
        <v>2533</v>
      </c>
      <c r="F265" s="9" t="s">
        <v>525</v>
      </c>
      <c r="G265" s="9">
        <f>IFERROR(__xludf.DUMMYFUNCTION("""COMPUTED_VALUE"""),1.0)</f>
        <v>1</v>
      </c>
      <c r="H265" s="9">
        <f>IFERROR(__xludf.DUMMYFUNCTION("""COMPUTED_VALUE"""),0.0)</f>
        <v>0</v>
      </c>
      <c r="I265" s="9">
        <f>IFERROR(__xludf.DUMMYFUNCTION("""COMPUTED_VALUE"""),0.0)</f>
        <v>0</v>
      </c>
      <c r="J265" s="9">
        <f>IFERROR(__xludf.DUMMYFUNCTION("""COMPUTED_VALUE"""),1.0)</f>
        <v>1</v>
      </c>
    </row>
    <row r="266">
      <c r="A266" s="1">
        <v>4.5</v>
      </c>
      <c r="B266" s="5" t="s">
        <v>2552</v>
      </c>
      <c r="C266" s="5" t="s">
        <v>2553</v>
      </c>
      <c r="D266" s="9" t="str">
        <f>IFERROR(__xludf.DUMMYFUNCTION("""COMPUTED_VALUE"""),"everything is great i love this very good and working very nice first of all thanks to amazon for listing it as a returnable item and at an effective cost of less than k coming to the device itself the reason for purchasing it is to experience google tv o"&amp;"n that account the interface is more useful than the standard android tv one in terms of discovery but the listed content is not that relevant however it is realme that lets the user down the device was bug ridden from the beginning and they basically aba"&amp;"ndoned the device in months with the last software update in feb still riddled with bugs and never to see google tv the stick heats up enough to scald you if you touch it and it stutters like crazy after usage of over a day in part due to the lackluster a"&amp;" arm cores which is lacking in performance compared to a cores present in sticks from over years ago and also due to poor ram management only reason to get it would be for the price if it is less than k but be prepared to suffer through a laggy interface "&amp;"and the known issues of the remote failing within a few months still males more sense to get a fire tv stick which is more refined and receives more updates although the interface is a love or hate it one for the google tv experience it is better to go wi"&amp;"th google tv with chrome cast but that costs a bomb in india for what it offers got used product it was trapped and also proformance is twice degrade to fire stick also not sucking wifi well as computer to fire stick")</f>
        <v>everything is great i love this very good and working very nice first of all thanks to amazon for listing it as a returnable item and at an effective cost of less than k coming to the device itself the reason for purchasing it is to experience google tv on that account the interface is more useful than the standard android tv one in terms of discovery but the listed content is not that relevant however it is realme that lets the user down the device was bug ridden from the beginning and they basically abandoned the device in months with the last software update in feb still riddled with bugs and never to see google tv the stick heats up enough to scald you if you touch it and it stutters like crazy after usage of over a day in part due to the lackluster a arm cores which is lacking in performance compared to a cores present in sticks from over years ago and also due to poor ram management only reason to get it would be for the price if it is less than k but be prepared to suffer through a laggy interface and the known issues of the remote failing within a few months still males more sense to get a fire tv stick which is more refined and receives more updates although the interface is a love or hate it one for the google tv experience it is better to go with google tv with chrome cast but that costs a bomb in india for what it offers got used product it was trapped and also proformance is twice degrade to fire stick also not sucking wifi well as computer to fire stick</v>
      </c>
      <c r="E266" s="1" t="s">
        <v>2544</v>
      </c>
      <c r="F266" s="9" t="s">
        <v>2546</v>
      </c>
      <c r="G266" s="9">
        <f>IFERROR(__xludf.DUMMYFUNCTION("""COMPUTED_VALUE"""),1.0)</f>
        <v>1</v>
      </c>
      <c r="H266" s="9">
        <f>IFERROR(__xludf.DUMMYFUNCTION("""COMPUTED_VALUE"""),0.0)</f>
        <v>0</v>
      </c>
      <c r="I266" s="9">
        <f>IFERROR(__xludf.DUMMYFUNCTION("""COMPUTED_VALUE"""),0.0)</f>
        <v>0</v>
      </c>
      <c r="J266" s="9">
        <f>IFERROR(__xludf.DUMMYFUNCTION("""COMPUTED_VALUE"""),0.0)</f>
        <v>0</v>
      </c>
    </row>
    <row r="267">
      <c r="A267" s="1">
        <v>4.3</v>
      </c>
      <c r="B267" s="5" t="s">
        <v>286</v>
      </c>
      <c r="C267" s="5" t="s">
        <v>287</v>
      </c>
      <c r="D267" s="9" t="str">
        <f>IFERROR(__xludf.DUMMYFUNCTION("""COMPUTED_VALUE"""),"about the tv wonderful probably the best tv in this price range inr good google interface loaded with features lightweight watt power consumption stable designaverage sound and picture quality is quite good but if you compare it with premium brands then o"&amp;"bviously not that good features most of the streaming apps available and compatible you can connect with wifi lan cable hdmi set top box laptop usb gaming console old dish cable and direct tv antenna as well built in chromecast to cast any compatible app "&amp;"directly from phone to tv over same wifi networkways to connect phone via cast feature on mobile apps no password needed only need to be on the same wifi network via chromecast app project only selected media pics videos or entire phone screenways to conn"&amp;"ect pc laptop windows cast option project the entire laptop screen on tv using windows cast option need to be connected on same wifi network via hdmi cableabout the amazon installation service awful the technician brought a cheap hanging hook that had mrp"&amp;" inr on it and asked for inr for it without any receipt he kept telling that it was not for sale and company had sent this specially however it clearly had mrp mentioned on it i went to market and bought a much better cabinet for just inr and for installa"&amp;"tion of that as well technician was really adamant to drill the two required holes on top he just drilled one on top and one on bottom and kept all the other spare screws which i had bought with him after about half an hour of arguments he finally drilled"&amp;" the other required holes and for all this he kept cussing me that i wasted his time there was no assistance from the person who represented the service agency as well this whole process took me two hours to complete that too with lots of arguments this w"&amp;"as the worst installation experience in my life so far bottomline please do not avail the so called free installation service from amazon it is just a scam instead call the acer support they will do the job much better after using it for months here are i"&amp;"t s pros and cons pros great picture quality it s awesome blacks are very good and is adjustable sound with db is very good looks great with thin besel remote comes with favorite ott buttons content upscaling is very good cons remote could have been bette"&amp;"r can t use dth remote to turn on both televisison and set top box remote operation is bit complex motion technology not great there is a noticeable blur when watching moving ballson ott but it decreases when you switch to dth overall it s a nice buy at t"&amp;"his price point i think i am getting fairly better picture quality and sound i am satisfied with the product product has good picture quality good product at that price with w sound applications running smoothly months older no issues yet it s running smo"&amp;"othly you get decent features for the price you pay screen resolution might be set back as you may find pixalation overall it s good i am amazed with the picture quality of this p hd ready tv it is truly an amazing panel i found it suitable for a viewing "&amp;"distance of between to feet any nearer it may not look very crisp and any farther it will feel like a very small size the speakers are also very good for the price and can get very loud without any distortions however since the speaker is downward firing "&amp;"the experience will vary based on whether the tv is wall mounted or kept on a stand the remote is good voice search works well for me tv start up takes a long time in my opinion but i have not compared it against any other inch tv and hence do not know wh"&amp;"ere it stands among peers ghz wifi works very well even across walls only negative aspect i faced is w r t the experience of using my bluetooth headphones earphones firstly the connection sometimes doesn t happen automatically after a restart which means "&amp;"i have to remove and re discover the device thru the menu which is not simple secondly the signal itself seems to be very weak and even at a distance of feet in front of the tv the signal breaks even if you move your head by inches however i am still supe"&amp;"r happy with this tv i got it for k during the launch offer and it is totally worth it and is recommended from my side at this price range ₹ it is good quality product on this market acer only should work with sound quality improvement otherwise all ok pi"&amp;"cture quality really impressive wifi connectivity good easy to install boderless screen design is premium and also google voice support is good sometimes lagging no major issues found on this tv just go for it vellu for money good product very nice produc"&amp;"tsave money")</f>
        <v>about the tv wonderful probably the best tv in this price range inr good google interface loaded with features lightweight watt power consumption stable designaverage sound and picture quality is quite good but if you compare it with premium brands then obviously not that good 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via cast feature on mobile apps no password needed only need to be on the same wifi network via chromecast app project only selected media pics videos or entire phone screenways to connect pc laptop windows cast option project the entire laptop screen on tv using windows cast option need to be connected on same wifi network via hdmi cableabout the amazon installation service awful the technician brought a cheap hanging hook that had mrp inr on it and asked for inr for it without any receipt he kept telling that it was not for sale and company had sent this specially however it clearly had mrp mentioned on it i went to market and bought a much better cabinet for just inr and for installation of that as well technician was really adamant to drill the two required holes on top he just drilled one on top and one on bottom and kept all the other spare screws which i had bought with him after about half an hour of arguments he finally drilled the other required holes and for all this he kept cussing me that i wasted his time there was no assistance from the person who represented the service agency as well this whole process took me two hours to complete that too with lots of arguments this was the worst installation experience in my life so far bottomline please do not avail the so called free installation service from amazon it is just a scam instead call the acer support they will do the job much better after using it for months here are it s pros and cons pros great picture quality it s awesome blacks are very good and is adjustable sound with db is very good looks great with thin besel remote comes with favorite ott buttons content upscaling is very good cons remote could have been better can t use dth remote to turn on both televisison and set top box remote operation is bit complex motion technology not great there is a noticeable blur when watching moving ballson ott but it decreases when you switch to dth overall it s a nice buy at this price point i think i am getting fairly better picture quality and sound i am satisfied with the product product has good picture quality good product at that price with w sound applications running smoothly months older no issues yet it s running smoothly you get decent features for the price you pay screen resolution might be set back as you may find pixalation overall it s good i am amazed with the picture quality of this p hd ready tv it is truly an amazing panel i found it suitable for a viewing distance of between to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 the remote is good voice search works well for me tv start up takes a long time in my opinion but i have not compared it against any other inch tv and hence do not know where it stands among peers ghz wifi works very well even across walls only negative aspect i faced is w r t the experience of using my bluetooth headphones earphones firstly the connection sometimes doesn t happen automatically after a restart which means i have to remove and re discover the device thru the menu which is not simple secondly the signal itself seems to be very weak and even at a distance of feet in front of the tv the signal breaks even if you move your head by inches however i am still super happy with this tv i got it for k during the launch offer and it is totally worth it and is recommended from my side at this price range ₹ it is good quality product on this market acer only should work with sound quality improvement otherwise all ok picture quality really impressive wifi connectivity good easy to install boderless screen design is premium and also google voice support is good sometimes lagging no major issues found on this tv just go for it vellu for money good product very nice productsave money</v>
      </c>
      <c r="E267" s="1" t="s">
        <v>2556</v>
      </c>
      <c r="F267" s="9" t="s">
        <v>194</v>
      </c>
      <c r="G267" s="9">
        <f>IFERROR(__xludf.DUMMYFUNCTION("""COMPUTED_VALUE"""),1.0)</f>
        <v>1</v>
      </c>
      <c r="H267" s="9">
        <f>IFERROR(__xludf.DUMMYFUNCTION("""COMPUTED_VALUE"""),0.0)</f>
        <v>0</v>
      </c>
      <c r="I267" s="9">
        <f>IFERROR(__xludf.DUMMYFUNCTION("""COMPUTED_VALUE"""),1.0)</f>
        <v>1</v>
      </c>
      <c r="J267" s="9">
        <f>IFERROR(__xludf.DUMMYFUNCTION("""COMPUTED_VALUE"""),0.0)</f>
        <v>0</v>
      </c>
    </row>
    <row r="268">
      <c r="A268" s="1">
        <v>4.2</v>
      </c>
      <c r="B268" s="5" t="s">
        <v>2569</v>
      </c>
      <c r="C268" s="5" t="s">
        <v>2570</v>
      </c>
      <c r="D268" s="9" t="str">
        <f>IFERROR(__xludf.DUMMYFUNCTION("""COMPUTED_VALUE"""),"quality issue good cable length is ok quality is not good in this price it is ok very good quality product reasonable price alsoyour cable easy to replace best quality good product but thickness of cable is less it is very good product thank you amazon su"&amp;"per product")</f>
        <v>quality issue good cable length is ok quality is not good in this price it is ok very good quality product reasonable price alsoyour cable easy to replace best quality good product but thickness of cable is less it is very good product thank you amazon super product</v>
      </c>
      <c r="E268" s="1" t="s">
        <v>2563</v>
      </c>
      <c r="F268" s="9" t="s">
        <v>18</v>
      </c>
      <c r="G268" s="9">
        <f>IFERROR(__xludf.DUMMYFUNCTION("""COMPUTED_VALUE"""),0.0)</f>
        <v>0</v>
      </c>
      <c r="H268" s="9">
        <f>IFERROR(__xludf.DUMMYFUNCTION("""COMPUTED_VALUE"""),0.0)</f>
        <v>0</v>
      </c>
      <c r="I268" s="9">
        <f>IFERROR(__xludf.DUMMYFUNCTION("""COMPUTED_VALUE"""),0.0)</f>
        <v>0</v>
      </c>
      <c r="J268" s="9">
        <f>IFERROR(__xludf.DUMMYFUNCTION("""COMPUTED_VALUE"""),0.0)</f>
        <v>0</v>
      </c>
    </row>
    <row r="269">
      <c r="A269" s="1">
        <v>4.4</v>
      </c>
      <c r="B269" s="5" t="s">
        <v>2580</v>
      </c>
      <c r="C269" s="5" t="s">
        <v>2581</v>
      </c>
      <c r="D269" s="9" t="str">
        <f>IFERROR(__xludf.DUMMYFUNCTION("""COMPUTED_VALUE"""),"good good quality product affordable hdmi cable not working great product the length is perfect quality is really good the built quality is also good the output through this cable is also very good it doesn t affect the output as much as other local cable"&amp;"s great product to buy for your pc laptop gaming stations and also projectors good product its still working the same after using it for months as per expectations hence it s value for money maintain quality of picture etc")</f>
        <v>good good quality product affordable hdmi cable not working great product the length is perfect quality is really good the built quality is also good the output through this cable is also very good it doesn t affect the output as much as other local cables great product to buy for your pc laptop gaming stations and also projectors good product its still working the same after using it for months as per expectations hence it s value for money maintain quality of picture etc</v>
      </c>
      <c r="E269" s="1" t="s">
        <v>2573</v>
      </c>
      <c r="F269" s="9" t="s">
        <v>148</v>
      </c>
      <c r="G269" s="9">
        <f>IFERROR(__xludf.DUMMYFUNCTION("""COMPUTED_VALUE"""),1.0)</f>
        <v>1</v>
      </c>
      <c r="H269" s="9">
        <f>IFERROR(__xludf.DUMMYFUNCTION("""COMPUTED_VALUE"""),0.0)</f>
        <v>0</v>
      </c>
      <c r="I269" s="9">
        <f>IFERROR(__xludf.DUMMYFUNCTION("""COMPUTED_VALUE"""),0.0)</f>
        <v>0</v>
      </c>
      <c r="J269" s="9">
        <f>IFERROR(__xludf.DUMMYFUNCTION("""COMPUTED_VALUE"""),0.0)</f>
        <v>0</v>
      </c>
    </row>
    <row r="270">
      <c r="A270" s="1">
        <v>4.0</v>
      </c>
      <c r="B270" s="5" t="s">
        <v>2593</v>
      </c>
      <c r="C270" s="5" t="s">
        <v>2594</v>
      </c>
      <c r="D270" s="9" t="str">
        <f>IFERROR(__xludf.DUMMYFUNCTION("""COMPUTED_VALUE"""),"atlast i connected successfully working good but sound volume clarity not adequate durability to be assessed dear amazon in tell the seller to write connecting procedure clearly manual printing also is bad i had to struggle does what it says works well to"&amp;" connect two bluetooth devices to any other device like a laptop smart tv etc can take a bit of time to pair two devices but the manual in the box helps sound quality over aux cable too is good so even if you do not have a digital output or rca you can st"&amp;"ill use it bit bit flimsy and delicate but then you don t need to move it around everyday disadvantage the sound and video lag with distance while connecting bluetooth with headphones pairing with headphones difficult need to wait long feels volumes low i"&amp;" got this to add on to a high end system which traditionally doesn t have the facility however it s often requested when guests come over i was using a phoenix transreceiver but the constant need of charging and the single indicator led made it difficult "&amp;"to integrate into this kind of application the optical out is connected to a dual ess dac and the device used for transmission is the ipad air this lacks a battery which is a big differentiator this means it is not exactly portable and the form factor rei"&amp;"nforces that feature it is intended to be a desktop unit and it comes with a reasonable set of cables the quality of the included cables is quite poor so it s best to use something else compared to the direct input from usb the overall sound is poorer wit"&amp;"h a shrunken soundstage and coarse vocals and treble still this is being used in a high end system i suspect with many lesser speaker amp dacs it will be acceptable at maximum output the level is about db lower than a direct usb connection to the dac it i"&amp;"s around the same as my signature acoustics unit which is rd the size but uses a battery and doesn t have a volume control or the bypass feature or the nice display which is handy if you are close by the bypass is one of the highlights of this device it b"&amp;"asically connects the two optical ports together in passthrough and allows you to use both bt and another optical source receiver though only either can be used at a time the build quality is average it is lightweight enough that a set of decent cables wi"&amp;"ll tip it over backwards hence the thin cables supplied the onboard volume control is nice if a bit redundant given everybody uses their handheld or other device to control volume i use the dac remote it also has only clicks so the control will be very co"&amp;"arse the display has no spelling errors and while the resolution is low it is sufficient for the tasks overall it s quite expensive but is more kitted out than similar devices the sound quality limitations of bt transmission compulsory resampling and loss"&amp;"y compression among others cannot be overcome even with the fanciest devices and protocols so i d rank it close to the top of what you can get as an add on for a hifi system for more normal usage there are cheaper options available excellent product bluet"&amp;"ooth range is very less bought it to connect my old sony blueray home theater with mi k box which does not have optical sound port it has an spdif optical port which can connect to the home theater optical in")</f>
        <v>atlast i connected successfully working good but sound volume clarity not adequate durability to be assessed dear amazon in tell the seller to write connecting procedure clearly manual printing also is bad i had to struggle does what it says works well to connect two bluetooth devices to any other device like a laptop smart tv etc can take a bit of time to pair two devices but the manual in the box helps sound quality over aux cable too is good so even if you do not have a digital output or rca you can still use it bit bit flimsy and delicate but then you don t need to move it around everyday disadvantage the sound and video lag with distance while connecting bluetooth with headphones pairing with headphones difficult need to wait long feels volumes low i got this to add on to a high end system which traditionally doesn t have the facility however it s often requested when guests come over i was using a phoenix transreceiver but the constant need of charging and the single indicator led made it difficult to integrate into this kind of application the optical out is connected to a dual ess dac and the device used for transmission is the ipad air this lacks a battery which is a big differentiator this means it is not exactly portable and the form factor reinforces that feature it is intended to be a desktop unit and it comes with a reasonable set of cables the quality of the included cables is quite poor so it s best to use something else compared to the direct input from usb the overall sound is poorer with a shrunken soundstage and coarse vocals and treble still this is being used in a high end system i suspect with many lesser speaker amp dacs it will be acceptable at maximum output the level is about db lower than a direct usb connection to the dac it is around the same as my signature acoustics unit which is rd the size but uses a battery and doesn t have a volume control or the bypass feature or the nice display which is handy if you are close by the bypass is one of the highlights of this device it basically connects the two optical ports together in passthrough and allows you to use both bt and another optical source receiver though only either can be used at a time 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clicks so the control will be very coarse the display has no spelling errors and while the resolution is low it is sufficient for the tasks overall it s quite expensive but is more kitted out than similar devices the sound quality limitations of bt transmission compulsory resampling and lossy compression among others cannot be overcome even with the fanciest devices and protocols so i d rank it close to the top of what you can get as an add on for a hifi system for more normal usage there are cheaper options available excellent product bluetooth range is very less bought it to connect my old sony blueray home theater with mi k box which does not have optical sound port it has an spdif optical port which can connect to the home theater optical in</v>
      </c>
      <c r="E270" s="1" t="s">
        <v>2584</v>
      </c>
      <c r="F270" s="9" t="s">
        <v>2586</v>
      </c>
      <c r="G270" s="9">
        <f>IFERROR(__xludf.DUMMYFUNCTION("""COMPUTED_VALUE"""),1.0)</f>
        <v>1</v>
      </c>
      <c r="H270" s="9">
        <f>IFERROR(__xludf.DUMMYFUNCTION("""COMPUTED_VALUE"""),0.0)</f>
        <v>0</v>
      </c>
      <c r="I270" s="9">
        <f>IFERROR(__xludf.DUMMYFUNCTION("""COMPUTED_VALUE"""),1.0)</f>
        <v>1</v>
      </c>
      <c r="J270" s="9">
        <f>IFERROR(__xludf.DUMMYFUNCTION("""COMPUTED_VALUE"""),0.0)</f>
        <v>0</v>
      </c>
    </row>
    <row r="271">
      <c r="A271" s="1">
        <v>3.8</v>
      </c>
      <c r="B271" s="5" t="s">
        <v>2604</v>
      </c>
      <c r="C271" s="5" t="s">
        <v>2605</v>
      </c>
      <c r="D271" s="9" t="str">
        <f>IFERROR(__xludf.DUMMYFUNCTION("""COMPUTED_VALUE"""),"everything is fine but sound quality should be little bit more enhanced after viewing the price it is also good awesome product fm radio antenna isn t strong enough rest features are value for money tower speakers are big but the size of this is not big s"&amp;"ounds r good i recommend if the size was big then the sounds will better product is good best awesome speaker quality tooo loud speaker with clean and clear clarity fm needs to tuned but in this price no one will provide this quality of speakers single sp"&amp;"eaker beat entire home theatre or surround system")</f>
        <v>everything is fine but sound quality should be little bit more enhanced after viewing the price it is also good awesome product fm radio antenna isn t strong enough rest features are value for money tower speakers are big but the size of this is not big sounds r good i recommend if the size was big then the sounds will better product is good best awesome speaker quality tooo loud speaker with clean and clear clarity fm needs to tuned but in this price no one will provide this quality of speakers single speaker beat entire home theatre or surround system</v>
      </c>
      <c r="E271" s="1" t="s">
        <v>2597</v>
      </c>
      <c r="F271" s="9" t="s">
        <v>2599</v>
      </c>
      <c r="G271" s="9">
        <f>IFERROR(__xludf.DUMMYFUNCTION("""COMPUTED_VALUE"""),0.0)</f>
        <v>0</v>
      </c>
      <c r="H271" s="9">
        <f>IFERROR(__xludf.DUMMYFUNCTION("""COMPUTED_VALUE"""),0.0)</f>
        <v>0</v>
      </c>
      <c r="I271" s="9">
        <f>IFERROR(__xludf.DUMMYFUNCTION("""COMPUTED_VALUE"""),0.0)</f>
        <v>0</v>
      </c>
      <c r="J271" s="9">
        <f>IFERROR(__xludf.DUMMYFUNCTION("""COMPUTED_VALUE"""),0.0)</f>
        <v>0</v>
      </c>
    </row>
    <row r="272">
      <c r="A272" s="1">
        <v>4.3</v>
      </c>
      <c r="B272" s="5" t="s">
        <v>1667</v>
      </c>
      <c r="C272" s="5" t="s">
        <v>1668</v>
      </c>
      <c r="D272" s="9" t="str">
        <f>IFERROR(__xludf.DUMMYFUNCTION("""COMPUTED_VALUE"""),"tv working good the screen is va type if we want to see good picture we need to maintain minimum distance to tv because this tv pixels are so big but if we maintain minimum distance picture looks so sharp and black levels look great and other thing tv s c"&amp;"olour reproduction is not that great compared to ips screens but in this price it is a good deal thare is definitely lag in tv software and remote control in the start i have bluetooth connection issue but after formatting tv problem was solved this tv ha"&amp;"ve sound bar and it s sounds great compared to other tv brands especially in this price range i will recommend this tv if you want to buy this inch s series tv writing review after month use overall good but it become little slow when we install apps rest"&amp;" everything is fine i liked it and i think you also love it if your budget is in this range first fall i was take as buy a acer tv then i have fear because acer tv is new brand and if any problem with tv serving but after purchased and using my fear was g"&amp;"oes because tv functions is good and warranty also available overall its a good product some times it lags and once it got auto restarted but company has lied to customers with that there is gb of space in the tv which is not therestill i like the picture"&amp;" and sound quality i am very happy when i order this tv i have purchased it on diwali when we start to use this tv we found that to use the cromecast feature i need to install a third party app which is not support to my mobile phone samsung m i am very d"&amp;"isappointed now for this feature but what can i do now it has good and loud sound system my overall experience is not meet to my expectations i regret not having gotten a larger size this is an amazing smart tv clear view and awesome sound stars only beca"&amp;"use i couldnt get jio universal remote to work with it under k best smart android tv everything is perfect like sound picture quality bluetooth connectivity and wifi connectivity finally a budget friendly smart tv for middle class people who is having k s"&amp;"alary per month picture quality ok ok sound super warnty best remote simple over all nice one no product is perfect in all segments this one also not an exception")</f>
        <v>tv working good the screen is va type if we want to see good picture we need to maintain minimum distance to tv because this tv pixels are so big but if we maintain minimum distance picture looks so sharp and black levels look great and other thing tv s colour reproduction is not that great compared to ips screens but in this price it is a good deal thare is definitely lag in tv software and remote control in the start i have bluetooth connection issue but after formatting tv problem was solved this tv have sound bar and it s sounds great compared to other tv brands especially in this price range i will recommend this tv if you want to buy this inch s series tv writing review after month use overall good but it become little slow when we install apps rest everything is fine i liked it and i think you also love it if your budget is in this range first fall i was take as buy a acer tv then i have fear because acer tv is new brand and if any problem with tv serving but after purchased and using my fear was goes because tv functions is good and warranty also available overall its a good product some times it lags and once it got auto restarted but company has lied to customers with that there is gb of space in the tv which is not therestill i like the picture and sound quality i am very happy when i order this tv i have purchased it on diwali when we start to use this tv we found that to use the cromecast feature i need to install a third party app which is not support to my mobile phone samsung m i am very disappointed now for this feature but what can i do now it has good and loud sound system my overall experience is not meet to my expectations i regret not having gotten a larger size this is an amazing smart tv clear view and awesome sound stars only because i couldnt get jio universal remote to work with it under k best smart android tv everything is perfect like sound picture quality bluetooth connectivity and wifi connectivity finally a budget friendly smart tv for middle class people who is having k salary per month picture quality ok ok sound super warnty best remote simple over all nice one no product is perfect in all segments this one also not an exception</v>
      </c>
      <c r="E272" s="1" t="s">
        <v>2608</v>
      </c>
      <c r="F272" s="9" t="s">
        <v>194</v>
      </c>
      <c r="G272" s="9">
        <f>IFERROR(__xludf.DUMMYFUNCTION("""COMPUTED_VALUE"""),0.0)</f>
        <v>0</v>
      </c>
      <c r="H272" s="9">
        <f>IFERROR(__xludf.DUMMYFUNCTION("""COMPUTED_VALUE"""),0.0)</f>
        <v>0</v>
      </c>
      <c r="I272" s="9">
        <f>IFERROR(__xludf.DUMMYFUNCTION("""COMPUTED_VALUE"""),0.0)</f>
        <v>0</v>
      </c>
      <c r="J272" s="9">
        <f>IFERROR(__xludf.DUMMYFUNCTION("""COMPUTED_VALUE"""),1.0)</f>
        <v>1</v>
      </c>
    </row>
    <row r="273">
      <c r="A273" s="1">
        <v>4.2</v>
      </c>
      <c r="B273" s="5" t="s">
        <v>2619</v>
      </c>
      <c r="C273" s="5" t="s">
        <v>2620</v>
      </c>
      <c r="D273" s="9" t="str">
        <f>IFERROR(__xludf.DUMMYFUNCTION("""COMPUTED_VALUE"""),"good quality as mentioned in the product details the loop is not provided the quality of the item looks average it fits perfectly on remote its worth for the money i spent good product value for money good product i would not say this as a value for money"&amp;" product but it fits fine on the alexa remote the fit is little clumsy towards top of the remote compared to rest of the areas if you also hate covering your remote with plastic covers this is for you good quality reasonable pricing and designed ergonomic"&amp;"ally nice product")</f>
        <v>good quality as mentioned in the product details the loop is not provided the quality of the item looks average it fits perfectly on remote its worth for the money i spent good product value for money good product i would not say this as a value for money product but it fits fine on the alexa remote the fit is little clumsy towards top of the remote compared to rest of the areas if you also hate covering your remote with plastic covers this is for you good quality reasonable pricing and designed ergonomically nice product</v>
      </c>
      <c r="E273" s="1" t="s">
        <v>2613</v>
      </c>
      <c r="F273" s="9" t="s">
        <v>525</v>
      </c>
      <c r="G273" s="9">
        <f>IFERROR(__xludf.DUMMYFUNCTION("""COMPUTED_VALUE"""),0.0)</f>
        <v>0</v>
      </c>
      <c r="H273" s="9">
        <f>IFERROR(__xludf.DUMMYFUNCTION("""COMPUTED_VALUE"""),0.0)</f>
        <v>0</v>
      </c>
      <c r="I273" s="9">
        <f>IFERROR(__xludf.DUMMYFUNCTION("""COMPUTED_VALUE"""),0.0)</f>
        <v>0</v>
      </c>
      <c r="J273" s="9">
        <f>IFERROR(__xludf.DUMMYFUNCTION("""COMPUTED_VALUE"""),0.0)</f>
        <v>0</v>
      </c>
    </row>
    <row r="274">
      <c r="A274" s="1">
        <v>4.1</v>
      </c>
      <c r="B274" s="5" t="s">
        <v>1024</v>
      </c>
      <c r="C274" s="5" t="s">
        <v>1025</v>
      </c>
      <c r="D274" s="9" t="str">
        <f>IFERROR(__xludf.DUMMYFUNCTION("""COMPUTED_VALUE"""),"good quality of cable is good and fast charging and customer care support very helpful simply the best cable works really well with fast charging brick don’t buy if you have problem with loose pin…its pin is same as oroginal iphone pin…but the wire qualit"&amp;"y is good…if you want to take for that…it just took months for thier pin to break awesome charging wire awesome quality and fast charging the product works fine it is able to deliver fast charging when connected to a w charger the cable is durable unlike "&amp;"the apple oe cable")</f>
        <v>good quality of cable is good and fast charging and customer care support very helpful simply the best cable works really well with fast charging brick don’t buy if you have problem with loose pin…its pin is same as oroginal iphone pin…but the wire quality is good…if you want to take for that…it just took months for thier pin to break awesome charging wire awesome quality and fast charging the product works fine it is able to deliver fast charging when connected to a w charger the cable is durable unlike the apple oe cable</v>
      </c>
      <c r="E274" s="1" t="s">
        <v>2623</v>
      </c>
      <c r="F274" s="9" t="s">
        <v>18</v>
      </c>
      <c r="G274" s="9">
        <f>IFERROR(__xludf.DUMMYFUNCTION("""COMPUTED_VALUE"""),0.0)</f>
        <v>0</v>
      </c>
      <c r="H274" s="9">
        <f>IFERROR(__xludf.DUMMYFUNCTION("""COMPUTED_VALUE"""),0.0)</f>
        <v>0</v>
      </c>
      <c r="I274" s="9">
        <f>IFERROR(__xludf.DUMMYFUNCTION("""COMPUTED_VALUE"""),0.0)</f>
        <v>0</v>
      </c>
      <c r="J274" s="9">
        <f>IFERROR(__xludf.DUMMYFUNCTION("""COMPUTED_VALUE"""),0.0)</f>
        <v>0</v>
      </c>
    </row>
    <row r="275">
      <c r="A275" s="1">
        <v>4.0</v>
      </c>
      <c r="B275" s="5" t="s">
        <v>2635</v>
      </c>
      <c r="C275" s="5" t="s">
        <v>2636</v>
      </c>
      <c r="D275" s="9" t="str">
        <f>IFERROR(__xludf.DUMMYFUNCTION("""COMPUTED_VALUE"""),"tv is good in this price range it s an excellent product for this price range good picture quality is good amazing product sound quality is okay and smart features is little bit slow but it’s okay overall ✅ love this product ok super work good product")</f>
        <v>tv is good in this price range it s an excellent product for this price range good picture quality is good amazing product sound quality is okay and smart features is little bit slow but it’s okay overall ✅ love this product ok super work good product</v>
      </c>
      <c r="E275" s="1" t="s">
        <v>2628</v>
      </c>
      <c r="F275" s="9" t="s">
        <v>194</v>
      </c>
      <c r="G275" s="9">
        <f>IFERROR(__xludf.DUMMYFUNCTION("""COMPUTED_VALUE"""),0.0)</f>
        <v>0</v>
      </c>
      <c r="H275" s="9">
        <f>IFERROR(__xludf.DUMMYFUNCTION("""COMPUTED_VALUE"""),0.0)</f>
        <v>0</v>
      </c>
      <c r="I275" s="9">
        <f>IFERROR(__xludf.DUMMYFUNCTION("""COMPUTED_VALUE"""),0.0)</f>
        <v>0</v>
      </c>
      <c r="J275" s="9">
        <f>IFERROR(__xludf.DUMMYFUNCTION("""COMPUTED_VALUE"""),0.0)</f>
        <v>0</v>
      </c>
    </row>
    <row r="276">
      <c r="A276" s="1">
        <v>4.2</v>
      </c>
      <c r="B276" s="5" t="s">
        <v>2646</v>
      </c>
      <c r="C276" s="5" t="s">
        <v>2647</v>
      </c>
      <c r="D276" s="9" t="str">
        <f>IFERROR(__xludf.DUMMYFUNCTION("""COMPUTED_VALUE"""),"picture quality poor good very good product ever since i have been using it it s working fine picture quality is good and signal is also up to the mark i have been using this digital tv hd set top box since a month with no problems also weather was good s"&amp;"ince then and i will check it in bad weather conditions also because mostly these stb s give problems in bad weather conditions till now it s working fine okay good product i like this product sarvice")</f>
        <v>picture quality poor good very good product ever since i have been using it it s working fine picture quality is good and signal is also up to the mark i have been using this digital tv hd set top box since a month with no problems also weather was good since then and i will check it in bad weather conditions also because mostly these stb s give problems in bad weather conditions till now it s working fine okay good product i like this product sarvice</v>
      </c>
      <c r="E276" s="1" t="s">
        <v>2639</v>
      </c>
      <c r="F276" s="9" t="s">
        <v>2185</v>
      </c>
      <c r="G276" s="9">
        <f>IFERROR(__xludf.DUMMYFUNCTION("""COMPUTED_VALUE"""),0.0)</f>
        <v>0</v>
      </c>
      <c r="H276" s="9">
        <f>IFERROR(__xludf.DUMMYFUNCTION("""COMPUTED_VALUE"""),0.0)</f>
        <v>0</v>
      </c>
      <c r="I276" s="9">
        <f>IFERROR(__xludf.DUMMYFUNCTION("""COMPUTED_VALUE"""),1.0)</f>
        <v>1</v>
      </c>
      <c r="J276" s="9">
        <f>IFERROR(__xludf.DUMMYFUNCTION("""COMPUTED_VALUE"""),0.0)</f>
        <v>0</v>
      </c>
    </row>
    <row r="277">
      <c r="A277" s="1">
        <v>3.3</v>
      </c>
      <c r="B277" s="5" t="s">
        <v>2656</v>
      </c>
      <c r="C277" s="5" t="s">
        <v>2657</v>
      </c>
      <c r="D277" s="9" t="str">
        <f>IFERROR(__xludf.DUMMYFUNCTION("""COMPUTED_VALUE"""),"ok very disappointedrange is not good it doesn t catch from a little far and it doesn t support bluetooth and untill and unless it is not connected to set top box via bluetooth voice search will not work also yo can t return you can only replace it 😡 ver"&amp;"y bad product never connect only bluetooth")</f>
        <v>ok very disappointedrange is not good it doesn t catch from a little far and it doesn t support bluetooth and untill and unless it is not connected to set top box via bluetooth voice search will not work also yo can t return you can only replace it 😡 very bad product never connect only bluetooth</v>
      </c>
      <c r="E277" s="1" t="s">
        <v>2650</v>
      </c>
      <c r="F277" s="9" t="s">
        <v>525</v>
      </c>
      <c r="G277" s="9">
        <f>IFERROR(__xludf.DUMMYFUNCTION("""COMPUTED_VALUE"""),0.0)</f>
        <v>0</v>
      </c>
      <c r="H277" s="9">
        <f>IFERROR(__xludf.DUMMYFUNCTION("""COMPUTED_VALUE"""),0.0)</f>
        <v>0</v>
      </c>
      <c r="I277" s="9">
        <f>IFERROR(__xludf.DUMMYFUNCTION("""COMPUTED_VALUE"""),1.0)</f>
        <v>1</v>
      </c>
      <c r="J277" s="9">
        <f>IFERROR(__xludf.DUMMYFUNCTION("""COMPUTED_VALUE"""),1.0)</f>
        <v>1</v>
      </c>
    </row>
    <row r="278">
      <c r="A278" s="1">
        <v>4.3</v>
      </c>
      <c r="B278" s="5" t="s">
        <v>662</v>
      </c>
      <c r="C278" s="5" t="s">
        <v>663</v>
      </c>
      <c r="D278" s="9" t="str">
        <f>IFERROR(__xludf.DUMMYFUNCTION("""COMPUTED_VALUE"""),"before finalizing the aue i visited croma and vijay sales to check for the same tv or similar models for their features and picture quality i was told aue aue the models listed here as crystal k and k pro are e commerce exclusive models not available offl"&amp;"ine i was shown au which has the same processor panel and features but was listed at k for the version i liked the picture quality and decided i ll get the aue since it shares so much with au and save k why i went for aue vs aue i knew i wouldn t be needi"&amp;"ng a voice assistant and wanted to save k i knew even if i wanted a voice assistant i could plug in fire tv mi tv box and get those features later on delivery was pretty hassle free the delivery executive unloaded the tv in the room i asked for and opened"&amp;" the box to inspect the tv for any physical damages samsung technicians came in a few hours later installed and gave a demo sound per other reviews sound from speakers is apparently bad but in my case i found it satisfactory i have it wall mounted in a x "&amp;"ft room and the tv s speakers sound better compared to bose soundlink speakers that i connected it to via bluetooth picture the panel s great but nothing worth raving about gray uniformity isn t great i e gray tones won t be perfectly uniform across the w"&amp;"hole panel there ll be darker zones towards the edges corners based on backlight placement blacks aren t perfectly black and they re brighter than you d expect from a va panel but this isn t noticeable at all when the room is lit no backlight bleed colors"&amp;" are as good as i d like them to be and the panel does get noticeably bright for my taste even when brightness is turned down to p content is watchable from ft p is good i d say better than i expected and k is well k connectivity i have a mb s broadband c"&amp;"onnection and all content streams in k when available without stutters the tv has bluetooth and works with tws and neckband earphones fine i use oppo enco w and boat rockerz there s no noticeable latency and volume can be controlled through the remote its"&amp;"elf apps features has all the standard slew of streaming apps i needed netflix hotstar prime apple tv youtube all of them stream k content except for hotstar which only streamed k a few times p is still very watchable and not really a deal breaker no dolb"&amp;"y vision support which i made my peace with considering the fact that of budget tvs in the market can t produce the contrast you d expect out of dv content anyways so why care you get hdr and hdr content is definitely better looking than non hdr ones in t"&amp;"erms of colors and vibrancy i planned to use the tv without cable but the tv does come with some channels like republic tv bloomberg xm etc these stream in p so a great bonus to have remote very basic rf remote unlike bluetooth ones on most new tvs the re"&amp;"mote s looks pretty sleek and stylish but that s about it biggest gripe typing to search for things within apps is a pain in the behind you ll need to use the d pad to navigate on an on screen keyboard you can control the tv using samsung s smartthings ap"&amp;"p but guess what you can t even use your phone s keyboard to type in when controlling through the app this is something that can be added through an update but it s not there yet attached pictures are all of k content resolution might get scaled down afte"&amp;"r i submit the review but you can still get an idea of the tv s design looks panel colors and contrast etc i d say i m really happy and given the chance wouldn t change my decision it s a samsung tv so end of the day if it produces a decent picture and la"&amp;"sts a couple of years more than i expect i can overlook all other cons i d highly recommend the tv if you have the same expectations from your next tv placed order on th dec received defective product updated to amazon service they replaced with new produ"&amp;"ct today will post long term review pros picture quality design thin n bezel less cons sound bit okay upsacling of sd channelsover all satisfied have been using it since month now picture quality is amazing as always installation service from samsung was "&amp;"seemless smart features are good this model don t have voice recognition i don t require it so its fine audio quality is not good it s clear but loudness is not sufficient if installing in big hall it also lacks base purchase a sound bar separately if buy"&amp;"ing this model but the picture quality is ok ok best tv product in given price range value for money samsung is always good value for money product")</f>
        <v>before finalizing the aue i visited croma and vijay sales to check for the same tv or similar models for their features and picture quality i was told aue aue the models listed here as crystal k and k pro are e commerce exclusive models not available offline i was shown au which has the same processor panel and features but was listed at k for the version i liked the picture quality and decided i ll get the aue since it shares so much with au and save k why i went for aue vs aue i knew i wouldn t be needing a voice assistant and wanted to save k i knew even if i wanted a voice assistant i could plug in fire tv mi tv box and get those features later on delivery was pretty hassle free the delivery executive unloaded the tv in the room i asked for and opened the box to inspect the tv for any physical damages samsung technicians came in a few hours later installed and gave a demo sound per other reviews sound from speakers is apparently bad but in my case i found it satisfactory i have it wall mounted in a x ft room and the tv s speakers sound better compared to bose soundlink speakers that i connected it to via bluetooth picture the panel s great but nothing worth raving about gray uniformity isn t great i e gray tones won t be perfectly uniform across the whole panel there ll be darker zones towards the edges corners based on backlight placement blacks aren t perfectly black and they re brighter than you d expect from a va panel but this isn t noticeable at all when the room is lit no backlight bleed colors are as good as i d like them to be and the panel does get noticeably bright for my taste even when brightness is turned down to p content is watchable from ft p is good i d say better than i expected and k is well k connectivity i have a mb s broadband connection and all content streams in k when available without stutters the tv has bluetooth and works with tws and neckband earphones fine i use oppo enco w and boat rockerz there s no noticeable latency and volume can be controlled through the remote itself apps features has all the standard slew of streaming apps i needed netflix hotstar prime apple tv youtube all of them stream k content except for hotstar which only streamed k a few times p is still very watchable and not really a deal breaker no dolby vision support which i made my peace with considering the fact that of budget tvs in the market can t produce the contrast you d expect out of dv content anyways so why care you get hdr and hdr content is definitely better looking than non hdr ones in terms of colors and vibrancy i planned to use the tv without cable but the tv does come with some channels like republic tv bloomberg xm etc these stream in p so a great bonus to have remote very basic rf remote unlike bluetooth ones on most new tvs the remote s looks pretty sleek and stylish but that s about it biggest gripe typing to search for things within apps is a pain in the behind you ll need to use the d pad to navigate on an on screen keyboard you can control the tv using samsung s smartthings app but guess what you can t even use your phone s keyboard to type in when controlling through the app this is something that can be added through an update but it s not there yet attached pictures are all of k content resolution might get scaled down after i submit the review but you can still get an idea of the tv s design looks panel colors and contrast etc i d say i m really happy and given the chance wouldn t change my decision it s a samsung tv so end of the day if it produces a decent picture and lasts a couple of years more than i expect i can overlook all other cons i d highly recommend the tv if you have the same expectations from your next tv placed order on th dec received defective product updated to amazon service they replaced with new product today will post long term review pros picture quality design thin n bezel less cons sound bit okay upsacling of sd channelsover all satisfied have been using it since month now picture quality is amazing as always installation service from samsung was seemless smart features are good this model don t have voice recognition i don t require it so its fine audio quality is not good it s clear but loudness is not sufficient if installing in big hall it also lacks base purchase a sound bar separately if buying this model but the picture quality is ok ok best tv product in given price range value for money samsung is always good value for money product</v>
      </c>
      <c r="E278" s="1" t="s">
        <v>2660</v>
      </c>
      <c r="F278" s="9" t="s">
        <v>194</v>
      </c>
      <c r="G278" s="9">
        <f>IFERROR(__xludf.DUMMYFUNCTION("""COMPUTED_VALUE"""),1.0)</f>
        <v>1</v>
      </c>
      <c r="H278" s="9">
        <f>IFERROR(__xludf.DUMMYFUNCTION("""COMPUTED_VALUE"""),1.0)</f>
        <v>1</v>
      </c>
      <c r="I278" s="9">
        <f>IFERROR(__xludf.DUMMYFUNCTION("""COMPUTED_VALUE"""),1.0)</f>
        <v>1</v>
      </c>
      <c r="J278" s="9">
        <f>IFERROR(__xludf.DUMMYFUNCTION("""COMPUTED_VALUE"""),0.0)</f>
        <v>0</v>
      </c>
    </row>
    <row r="279">
      <c r="A279" s="1">
        <v>3.8</v>
      </c>
      <c r="B279" s="5" t="s">
        <v>2673</v>
      </c>
      <c r="C279" s="5" t="s">
        <v>2674</v>
      </c>
      <c r="D279" s="9" t="str">
        <f>IFERROR(__xludf.DUMMYFUNCTION("""COMPUTED_VALUE"""),"please don t buy this product cable stopped working after days automatically value for money very nice product and cheap compare to other using for a month now quality product as it charging in hours within bdays of usage")</f>
        <v>please don t buy this product cable stopped working after days automatically value for money very nice product and cheap compare to other using for a month now quality product as it charging in hours within bdays of usage</v>
      </c>
      <c r="E279" s="1" t="s">
        <v>2666</v>
      </c>
      <c r="F279" s="9" t="s">
        <v>18</v>
      </c>
      <c r="G279" s="9">
        <f>IFERROR(__xludf.DUMMYFUNCTION("""COMPUTED_VALUE"""),1.0)</f>
        <v>1</v>
      </c>
      <c r="H279" s="9">
        <f>IFERROR(__xludf.DUMMYFUNCTION("""COMPUTED_VALUE"""),0.0)</f>
        <v>0</v>
      </c>
      <c r="I279" s="9">
        <f>IFERROR(__xludf.DUMMYFUNCTION("""COMPUTED_VALUE"""),0.0)</f>
        <v>0</v>
      </c>
      <c r="J279" s="9">
        <f>IFERROR(__xludf.DUMMYFUNCTION("""COMPUTED_VALUE"""),0.0)</f>
        <v>0</v>
      </c>
    </row>
    <row r="280">
      <c r="A280" s="1">
        <v>4.2</v>
      </c>
      <c r="B280" s="5" t="s">
        <v>201</v>
      </c>
      <c r="C280" s="5" t="s">
        <v>1061</v>
      </c>
      <c r="D280" s="9" t="str">
        <f>IFERROR(__xludf.DUMMYFUNCTION("""COMPUTED_VALUE"""),"pros xiomi a is best in budget nice picture quality very nice audio output full of featurecons sometimes tv lags sometimes stucksin this prize range all tv having cons like this overall nice tv the product in this price range is good but as it is running "&amp;"in android it lags i hope after few updates the lags problem will be resolved useless product and useless quality display issues within months and service center is not upto the mark go for better brands where quality is assured i would wish if there was "&amp;"option of negative stars uses as connectes tv the picture is very good i was hopping a best level of song globaly it is a good product then ever good quality good 👍")</f>
        <v>pros xiomi a is best in budget nice picture quality very nice audio output full of featurecons sometimes tv lags sometimes stucksin this prize range all tv having cons like this overall nice tv the product in this price range is good but as it is running in android it lags i hope after few updates the lags problem will be resolved useless product and useless quality display issues within months and service center is not upto the mark go for better brands where quality is assured i would wish if there was option of negative stars uses as connectes tv the picture is very good i was hopping a best level of song globaly it is a good product then ever good quality good 👍</v>
      </c>
      <c r="E280" s="1" t="s">
        <v>2677</v>
      </c>
      <c r="F280" s="9" t="s">
        <v>194</v>
      </c>
      <c r="G280" s="9">
        <f>IFERROR(__xludf.DUMMYFUNCTION("""COMPUTED_VALUE"""),0.0)</f>
        <v>0</v>
      </c>
      <c r="H280" s="9">
        <f>IFERROR(__xludf.DUMMYFUNCTION("""COMPUTED_VALUE"""),0.0)</f>
        <v>0</v>
      </c>
      <c r="I280" s="9">
        <f>IFERROR(__xludf.DUMMYFUNCTION("""COMPUTED_VALUE"""),0.0)</f>
        <v>0</v>
      </c>
      <c r="J280" s="9">
        <f>IFERROR(__xludf.DUMMYFUNCTION("""COMPUTED_VALUE"""),0.0)</f>
        <v>0</v>
      </c>
    </row>
    <row r="281">
      <c r="A281" s="1">
        <v>3.7</v>
      </c>
      <c r="B281" s="5" t="s">
        <v>2688</v>
      </c>
      <c r="C281" s="5" t="s">
        <v>2689</v>
      </c>
      <c r="D281" s="9" t="str">
        <f>IFERROR(__xludf.DUMMYFUNCTION("""COMPUTED_VALUE"""),"value for money and works flawlessly on xiaomi television this is a little costlier than the original product there are some improvements in the design from the original one and works almost good could be much better the battery cover wasnt fitting well i"&amp;"n the new product itself it stopped working after a month of use value for money but not get feel of original remote control with tv what we get but it s working fine with my mi smart tv first delivery remote control wasn t working after replacement reque"&amp;"st received new rc but within days volume buttons stopped working pathetic experience how will amazon compensate this nice good")</f>
        <v>value for money and works flawlessly on xiaomi television this is a little costlier than the original product there are some improvements in the design from the original one and works almost good could be much better the battery cover wasnt fitting well in the new product itself it stopped working after a month of use value for money but not get feel of original remote control with tv what we get but it s working fine with my mi smart tv first delivery remote control wasn t working after replacement request received new rc but within days volume buttons stopped working pathetic experience how will amazon compensate this nice good</v>
      </c>
      <c r="E281" s="1" t="s">
        <v>2682</v>
      </c>
      <c r="F281" s="9" t="s">
        <v>525</v>
      </c>
      <c r="G281" s="9">
        <f>IFERROR(__xludf.DUMMYFUNCTION("""COMPUTED_VALUE"""),0.0)</f>
        <v>0</v>
      </c>
      <c r="H281" s="9">
        <f>IFERROR(__xludf.DUMMYFUNCTION("""COMPUTED_VALUE"""),1.0)</f>
        <v>1</v>
      </c>
      <c r="I281" s="9">
        <f>IFERROR(__xludf.DUMMYFUNCTION("""COMPUTED_VALUE"""),0.0)</f>
        <v>0</v>
      </c>
      <c r="J281" s="9">
        <f>IFERROR(__xludf.DUMMYFUNCTION("""COMPUTED_VALUE"""),0.0)</f>
        <v>0</v>
      </c>
    </row>
    <row r="282">
      <c r="A282" s="1">
        <v>4.3</v>
      </c>
      <c r="B282" s="5" t="s">
        <v>2698</v>
      </c>
      <c r="C282" s="5" t="s">
        <v>2699</v>
      </c>
      <c r="D282" s="9" t="str">
        <f>IFERROR(__xludf.DUMMYFUNCTION("""COMPUTED_VALUE"""),"it has been a week since we bought the led tv its definitely a value for money buy good picture and sound quality loaded with abundant apps and features the flip side is the installation time as has been mentioned by others in earlier posts it took severa"&amp;"l calls to the toshiba customer service very laidback and definitely not pro active final escalation to the service head worked and by then it was days since the product arrived and was lying still product wise no complaint delivery wise no complaint this"&amp;" product am recived days but not insatlation services is very poor good quality of picture and sound sound achi hai toshiba regza engine is good this product now owned by hi sense tv company of china which number rank tv company through out the world in y"&amp;"our tight budget it is good। ok at this price range i think you will never find as good as this the quality 👍 best smart tv worth able price for the product but installation is poor")</f>
        <v>it has been a week since we bought the led tv its definitely a value for money buy good picture and sound quality loaded with abundant apps and features the flip side is the installation time as has been mentioned by others in earlier posts it took several calls to the toshiba customer service very laidback and definitely not pro active final escalation to the service head worked and by then it was days since the product arrived and was lying still product wise no complaint delivery wise no complaint this product am recived days but not insatlation services is very poor good quality of picture and sound sound achi hai toshiba regza engine is good this product now owned by hi sense tv company of china which number rank tv company through out the world in your tight budget it is good। ok at this price range i think you will never find as good as this the quality 👍 best smart tv worth able price for the product but installation is poor</v>
      </c>
      <c r="E282" s="1" t="s">
        <v>2692</v>
      </c>
      <c r="F282" s="9" t="s">
        <v>194</v>
      </c>
      <c r="G282" s="9">
        <f>IFERROR(__xludf.DUMMYFUNCTION("""COMPUTED_VALUE"""),0.0)</f>
        <v>0</v>
      </c>
      <c r="H282" s="9">
        <f>IFERROR(__xludf.DUMMYFUNCTION("""COMPUTED_VALUE"""),1.0)</f>
        <v>1</v>
      </c>
      <c r="I282" s="9">
        <f>IFERROR(__xludf.DUMMYFUNCTION("""COMPUTED_VALUE"""),0.0)</f>
        <v>0</v>
      </c>
      <c r="J282" s="9">
        <f>IFERROR(__xludf.DUMMYFUNCTION("""COMPUTED_VALUE"""),0.0)</f>
        <v>0</v>
      </c>
    </row>
    <row r="283">
      <c r="A283" s="1">
        <v>3.9</v>
      </c>
      <c r="B283" s="5" t="s">
        <v>2710</v>
      </c>
      <c r="C283" s="5" t="s">
        <v>2711</v>
      </c>
      <c r="D283" s="9" t="str">
        <f>IFERROR(__xludf.DUMMYFUNCTION("""COMPUTED_VALUE"""),"go for it without any hesitation even after selecting a branded product lenovo i got this cable which only works with samsung devices but doesn’t work with lg devices poor compatibility nice experiance files transfer oksuper fast charging cable goodmeets "&amp;"my expectation very great quality just purchased and using charging ok future i can t say good")</f>
        <v>go for it without any hesitation even after selecting a branded product lenovo i got this cable which only works with samsung devices but doesn’t work with lg devices poor compatibility nice experiance files transfer oksuper fast charging cable goodmeets my expectation very great quality just purchased and using charging ok future i can t say good</v>
      </c>
      <c r="E283" s="1" t="s">
        <v>2702</v>
      </c>
      <c r="F283" s="9" t="s">
        <v>18</v>
      </c>
      <c r="G283" s="9">
        <f>IFERROR(__xludf.DUMMYFUNCTION("""COMPUTED_VALUE"""),0.0)</f>
        <v>0</v>
      </c>
      <c r="H283" s="9">
        <f>IFERROR(__xludf.DUMMYFUNCTION("""COMPUTED_VALUE"""),0.0)</f>
        <v>0</v>
      </c>
      <c r="I283" s="9">
        <f>IFERROR(__xludf.DUMMYFUNCTION("""COMPUTED_VALUE"""),0.0)</f>
        <v>0</v>
      </c>
      <c r="J283" s="9">
        <f>IFERROR(__xludf.DUMMYFUNCTION("""COMPUTED_VALUE"""),0.0)</f>
        <v>0</v>
      </c>
    </row>
    <row r="284">
      <c r="A284" s="1">
        <v>3.0</v>
      </c>
      <c r="B284" s="5" t="s">
        <v>2720</v>
      </c>
      <c r="C284" s="5" t="s">
        <v>2721</v>
      </c>
      <c r="D284" s="9" t="str">
        <f>IFERROR(__xludf.DUMMYFUNCTION("""COMPUTED_VALUE"""),"i have a pd supported car charger and i bought solimo cables previously which work perfectly fine but this one doesn t trigger full a fast charging unlike solimo usb a to usb c which is strange because this is supposed to be a w charger with a fast chargi"&amp;"ng support anyways it s a good built product and works but not as expected it might be compatible with your chargers but i tested different car chargers and both didn t go full speed")</f>
        <v>i have a pd supported car charger and i bought solimo cables previously which work perfectly fine but this one doesn t trigger full a fast charging unlike solimo usb a to usb c which is strange because this is supposed to be a w charger with a fast charging support anyways it s a good built product and works but not as expected it might be compatible with your chargers but i tested different car chargers and both didn t go full speed</v>
      </c>
      <c r="E284" s="1" t="s">
        <v>2714</v>
      </c>
      <c r="F284" s="9" t="s">
        <v>18</v>
      </c>
      <c r="G284" s="9">
        <f>IFERROR(__xludf.DUMMYFUNCTION("""COMPUTED_VALUE"""),0.0)</f>
        <v>0</v>
      </c>
      <c r="H284" s="9">
        <f>IFERROR(__xludf.DUMMYFUNCTION("""COMPUTED_VALUE"""),0.0)</f>
        <v>0</v>
      </c>
      <c r="I284" s="9">
        <f>IFERROR(__xludf.DUMMYFUNCTION("""COMPUTED_VALUE"""),0.0)</f>
        <v>0</v>
      </c>
      <c r="J284" s="9">
        <f>IFERROR(__xludf.DUMMYFUNCTION("""COMPUTED_VALUE"""),0.0)</f>
        <v>0</v>
      </c>
    </row>
    <row r="285">
      <c r="A285" s="1">
        <v>4.3</v>
      </c>
      <c r="B285" s="5" t="s">
        <v>1367</v>
      </c>
      <c r="C285" s="5" t="s">
        <v>1368</v>
      </c>
      <c r="D285" s="9" t="str">
        <f>IFERROR(__xludf.DUMMYFUNCTION("""COMPUTED_VALUE"""),"there s no magic remote and lg should include it by default as it makes life easier the magic remote costs around k approximately display when turned on tv and tested the display on black wallpaper found very small green and white dots immediately called "&amp;"up amazon first and then we scheduled a tech visit the tech did not come rather spoke on call and asked what s the problem and when informed about the problem he said needs to be replaced but no body came with it so i waited for days again and nothing was"&amp;" showing up on amazon app about replacement so doubting it i called up amazon customer care again and explained everything again and finally spoke to some one and she said she will get it replaced and i was given another date within days this time the rep"&amp;"lacement came and was good amazing picture quality and sound clarity but only drawback is that it did not come with a magic remote the television is good but the installation service is pathetic first of all they did not contact us till days after the tv "&amp;"delivery and we got frustrated and call lg customer service and they accepted our problem and send a technician after hours and while installing the mount he installed bolts successfully but he broke the last bolt and we asked him will it not cause a prob"&amp;"lem in future he said it wouldn t but we don t really believe him good very nice good quality best in this price nice choice best deal i like lgworth for price very good")</f>
        <v>there s no magic remote and lg should include it by default as it makes life easier the magic remote costs around k approximately display when turned on tv and tested the display on black wallpaper found very small green and white dots immediately called up amazon first and then we scheduled a tech visit the tech did not come rather spoke on call and asked what s the problem and when informed about the problem he said needs to be replaced but no body came with it so i waited for days again and nothing was showing up on amazon app about replacement so doubting it i called up amazon customer care again and explained everything again and finally spoke to some one and she said she will get it replaced and i was given another date within days this time the replacement came and was good amazing picture quality and sound clarity but only drawback is that it did not come with a magic remote the television is good but the installation service is pathetic first of all they did not contact us till days after the tv delivery and we got frustrated and call lg customer service and they accepted our problem and send a technician after hours and while installing the mount he installed bolts successfully but he broke the last bolt and we asked him will it not cause a problem in future he said it wouldn t but we don t really believe him good very nice good quality best in this price nice choice best deal i like lgworth for price very good</v>
      </c>
      <c r="E285" s="1" t="s">
        <v>2724</v>
      </c>
      <c r="F285" s="9" t="s">
        <v>194</v>
      </c>
      <c r="G285" s="9">
        <f>IFERROR(__xludf.DUMMYFUNCTION("""COMPUTED_VALUE"""),0.0)</f>
        <v>0</v>
      </c>
      <c r="H285" s="9">
        <f>IFERROR(__xludf.DUMMYFUNCTION("""COMPUTED_VALUE"""),1.0)</f>
        <v>1</v>
      </c>
      <c r="I285" s="9">
        <f>IFERROR(__xludf.DUMMYFUNCTION("""COMPUTED_VALUE"""),0.0)</f>
        <v>0</v>
      </c>
      <c r="J285" s="9">
        <f>IFERROR(__xludf.DUMMYFUNCTION("""COMPUTED_VALUE"""),0.0)</f>
        <v>0</v>
      </c>
    </row>
    <row r="286">
      <c r="A286" s="1">
        <v>3.5</v>
      </c>
      <c r="B286" s="5" t="s">
        <v>2736</v>
      </c>
      <c r="C286" s="5" t="s">
        <v>2737</v>
      </c>
      <c r="D286" s="9" t="str">
        <f>IFERROR(__xludf.DUMMYFUNCTION("""COMPUTED_VALUE"""),"it is just ok the fist time i bought it lasted about months the second time barely a week spent a little more money but went back to the original from tata sky not really going to buy this again good product i like it for prompt delivery plus super touch "&amp;"operating t v it s working as expected satisfactory weak of body we received damaged product there is a crack in front of the remote pls check n make sure this should not be repeat again")</f>
        <v>it is just ok the fist time i bought it lasted about months the second time barely a week spent a little more money but went back to the original from tata sky not really going to buy this again good product i like it for prompt delivery plus super touch operating t v it s working as expected satisfactory weak of body we received damaged product there is a crack in front of the remote pls check n make sure this should not be repeat again</v>
      </c>
      <c r="E286" s="1" t="s">
        <v>2729</v>
      </c>
      <c r="F286" s="9" t="s">
        <v>525</v>
      </c>
      <c r="G286" s="9">
        <f>IFERROR(__xludf.DUMMYFUNCTION("""COMPUTED_VALUE"""),0.0)</f>
        <v>0</v>
      </c>
      <c r="H286" s="9">
        <f>IFERROR(__xludf.DUMMYFUNCTION("""COMPUTED_VALUE"""),1.0)</f>
        <v>1</v>
      </c>
      <c r="I286" s="9">
        <f>IFERROR(__xludf.DUMMYFUNCTION("""COMPUTED_VALUE"""),1.0)</f>
        <v>1</v>
      </c>
      <c r="J286" s="9">
        <f>IFERROR(__xludf.DUMMYFUNCTION("""COMPUTED_VALUE"""),0.0)</f>
        <v>0</v>
      </c>
    </row>
    <row r="287">
      <c r="A287" s="1">
        <v>3.9</v>
      </c>
      <c r="B287" s="5" t="s">
        <v>393</v>
      </c>
      <c r="C287" s="5" t="s">
        <v>2742</v>
      </c>
      <c r="D287" s="9" t="str">
        <f>IFERROR(__xludf.DUMMYFUNCTION("""COMPUTED_VALUE"""),"it s a good data cable and i recommend it to purchase the only issue was the metal pin is not fixed firmly so it has become loose otherwise no issue must purchase cable which is sturdy it s not a fast charging cable but the three outlets does the job good"&amp;" sturdy micro usb cable with good charging speeds please don t raise prices nice product a simpla microusb cable 😂 best for this price good one")</f>
        <v>it s a good data cable and i recommend it to purchase the only issue was the metal pin is not fixed firmly so it has become loose otherwise no issue must purchase cable which is sturdy it s not a fast charging cable but the three outlets does the job good sturdy micro usb cable with good charging speeds please don t raise prices nice product a simpla microusb cable 😂 best for this price good one</v>
      </c>
      <c r="E287" s="1" t="s">
        <v>2740</v>
      </c>
      <c r="F287" s="9" t="s">
        <v>18</v>
      </c>
      <c r="G287" s="9">
        <f>IFERROR(__xludf.DUMMYFUNCTION("""COMPUTED_VALUE"""),0.0)</f>
        <v>0</v>
      </c>
      <c r="H287" s="9">
        <f>IFERROR(__xludf.DUMMYFUNCTION("""COMPUTED_VALUE"""),0.0)</f>
        <v>0</v>
      </c>
      <c r="I287" s="9">
        <f>IFERROR(__xludf.DUMMYFUNCTION("""COMPUTED_VALUE"""),0.0)</f>
        <v>0</v>
      </c>
      <c r="J287" s="9">
        <f>IFERROR(__xludf.DUMMYFUNCTION("""COMPUTED_VALUE"""),0.0)</f>
        <v>0</v>
      </c>
    </row>
    <row r="288">
      <c r="A288" s="1">
        <v>4.0</v>
      </c>
      <c r="B288" s="5" t="s">
        <v>2752</v>
      </c>
      <c r="C288" s="5" t="s">
        <v>2753</v>
      </c>
      <c r="D288" s="9" t="str">
        <f>IFERROR(__xludf.DUMMYFUNCTION("""COMPUTED_VALUE"""),"super good quality value for money in time installed tv thik hai but vu ka customer support bhot bekar hai bacho se tv lock ho gya tha vu me call kia to kahne lage amazon me baat karo matlb tv ka lock amazon wale batenge amazon me baat ki to kahte hai vu "&amp;"me baat karo baad me maine hi kisi tarah uska lock khola but vu customer support bhot bekar hai vu ka smart tv thik hai in time delivery and proper installation at the time of delivery itself value for money for tv requirement with branded product good pr"&amp;"oduct tv is awesome one problem is casting whey you cast video from hotstar it comes black screen other than that picture and sound quality is awesome picture quality just ok sharpness missingsound and speakers need lot of improvementsettings and menu can"&amp;" be optimised furtheroverall it s a mid grade product picture quality good as expected internet experience also good")</f>
        <v>super good quality value for money in time installed tv thik hai but vu ka customer support bhot bekar hai bacho se tv lock ho gya tha vu me call kia to kahne lage amazon me baat karo matlb tv ka lock amazon wale batenge amazon me baat ki to kahte hai vu me baat karo baad me maine hi kisi tarah uska lock khola but vu customer support bhot bekar hai vu ka smart tv thik hai in time delivery and proper installation at the time of delivery itself value for money for tv requirement with branded product good product tv is awesome one problem is casting whey you cast video from hotstar it comes black screen other than that picture and sound quality is awesome picture quality just ok sharpness missingsound and speakers need lot of improvementsettings and menu can be optimised furtheroverall it s a mid grade product picture quality good as expected internet experience also good</v>
      </c>
      <c r="E288" s="1" t="s">
        <v>2745</v>
      </c>
      <c r="F288" s="9" t="s">
        <v>194</v>
      </c>
      <c r="G288" s="9">
        <f>IFERROR(__xludf.DUMMYFUNCTION("""COMPUTED_VALUE"""),0.0)</f>
        <v>0</v>
      </c>
      <c r="H288" s="9">
        <f>IFERROR(__xludf.DUMMYFUNCTION("""COMPUTED_VALUE"""),1.0)</f>
        <v>1</v>
      </c>
      <c r="I288" s="9">
        <f>IFERROR(__xludf.DUMMYFUNCTION("""COMPUTED_VALUE"""),0.0)</f>
        <v>0</v>
      </c>
      <c r="J288" s="9">
        <f>IFERROR(__xludf.DUMMYFUNCTION("""COMPUTED_VALUE"""),0.0)</f>
        <v>0</v>
      </c>
    </row>
    <row r="289">
      <c r="A289" s="1">
        <v>4.3</v>
      </c>
      <c r="B289" s="5" t="s">
        <v>2762</v>
      </c>
      <c r="C289" s="5" t="s">
        <v>2763</v>
      </c>
      <c r="D289" s="9" t="str">
        <f>IFERROR(__xludf.DUMMYFUNCTION("""COMPUTED_VALUE"""),"good and easy to use but product life is hell short it means you have to buy it within next six months good better quality is good and working as expected decent replacement cable for my aging external hdd works at usb speeds worst cable not working even "&amp;"after replacement dont buy guys manufactured in china the usb cable was useless after logging in this cable i was not able to transfer data from one laptop too another")</f>
        <v>good and easy to use but product life is hell short it means you have to buy it within next six months good better quality is good and working as expected decent replacement cable for my aging external hdd works at usb speeds worst cable not working even after replacement dont buy guys manufactured in china the usb cable was useless after logging in this cable i was not able to transfer data from one laptop too another</v>
      </c>
      <c r="E289" s="1" t="s">
        <v>2756</v>
      </c>
      <c r="F289" s="9" t="s">
        <v>18</v>
      </c>
      <c r="G289" s="9">
        <f>IFERROR(__xludf.DUMMYFUNCTION("""COMPUTED_VALUE"""),1.0)</f>
        <v>1</v>
      </c>
      <c r="H289" s="9">
        <f>IFERROR(__xludf.DUMMYFUNCTION("""COMPUTED_VALUE"""),0.0)</f>
        <v>0</v>
      </c>
      <c r="I289" s="9">
        <f>IFERROR(__xludf.DUMMYFUNCTION("""COMPUTED_VALUE"""),0.0)</f>
        <v>0</v>
      </c>
      <c r="J289" s="9">
        <f>IFERROR(__xludf.DUMMYFUNCTION("""COMPUTED_VALUE"""),0.0)</f>
        <v>0</v>
      </c>
    </row>
    <row r="290">
      <c r="A290" s="1">
        <v>3.8</v>
      </c>
      <c r="B290" s="5" t="s">
        <v>2772</v>
      </c>
      <c r="C290" s="5" t="s">
        <v>2773</v>
      </c>
      <c r="D290" s="9" t="str">
        <f>IFERROR(__xludf.DUMMYFUNCTION("""COMPUTED_VALUE"""),"product is good as per the price but customer support team is very bad asking for money for installation and the most important thing that customer service team have not good manner behaviour to handle the customer star for them if possible then start sho"&amp;"uld be in minuse for them it s ok everything is ok i have used kodak led tv since last year and running well so i want to purchasesame tv again same model number but when new tv received i notice that outer body is not so durable and have no volume or men"&amp;"u switch in new one old one habe keys on right side panel only have one on off switch others in remote only now lets see how many years it runs point is it has optical port thomsan and kodak both mfg by simtronic india ltd picture and sound quality is ver"&amp;"y good allover nice product vallu for money very nice vga port is not present display quality is not good")</f>
        <v>product is good as per the price but customer support team is very bad asking for money for installation and the most important thing that customer service team have not good manner behaviour to handle the customer star for them if possible then start should be in minuse for them it s ok everything is ok i have used kodak led tv since last year and running well so i want to purchasesame tv again same model number but when new tv received i notice that outer body is not so durable and have no volume or menu switch in new one old one habe keys on right side panel only have one on off switch others in remote only now lets see how many years it runs point is it has optical port thomsan and kodak both mfg by simtronic india ltd picture and sound quality is very good allover nice product vallu for money very nice vga port is not present display quality is not good</v>
      </c>
      <c r="E290" s="1" t="s">
        <v>2766</v>
      </c>
      <c r="F290" s="9" t="s">
        <v>576</v>
      </c>
      <c r="G290" s="9">
        <f>IFERROR(__xludf.DUMMYFUNCTION("""COMPUTED_VALUE"""),0.0)</f>
        <v>0</v>
      </c>
      <c r="H290" s="9">
        <f>IFERROR(__xludf.DUMMYFUNCTION("""COMPUTED_VALUE"""),0.0)</f>
        <v>0</v>
      </c>
      <c r="I290" s="9">
        <f>IFERROR(__xludf.DUMMYFUNCTION("""COMPUTED_VALUE"""),0.0)</f>
        <v>0</v>
      </c>
      <c r="J290" s="9">
        <f>IFERROR(__xludf.DUMMYFUNCTION("""COMPUTED_VALUE"""),0.0)</f>
        <v>0</v>
      </c>
    </row>
    <row r="291">
      <c r="A291" s="1">
        <v>4.3</v>
      </c>
      <c r="B291" s="5" t="s">
        <v>1803</v>
      </c>
      <c r="C291" s="5" t="s">
        <v>1804</v>
      </c>
      <c r="D291" s="9" t="str">
        <f>IFERROR(__xludf.DUMMYFUNCTION("""COMPUTED_VALUE"""),"good product 👍🏻 nice products and easy to use very good quality and the product is very good 😊 simply go for it i have been using this almost for the last years i have been using this every day the whole day during office hours and sometimes work at ho"&amp;"me both for my phone and laptop using with watt charger it is trouble free and does its job as we expect it to do no problem whatsoever the big plus point with this cable is that it does not entangle to develop constant fold that becomes cracks over a per"&amp;"iod of time this is the issue that i had with other cables this one is perfect as i said you can simply go for it strongly recommended best the length could have been longer value for money godd quality material and fast charging")</f>
        <v>good product 👍🏻 nice products and easy to use very good quality and the product is very good 😊 simply go for it i have been using this almost for the last years i have been using this every day the whole day during office hours and sometimes work at home both for my phone and laptop using with watt charger it is trouble free and does its job as we expect it to do no problem whatsoever the big plus point with this cable is that it does not entangle to develop constant fold that becomes cracks over a period of time this is the issue that i had with other cables this one is perfect as i said you can simply go for it strongly recommended best the length could have been longer value for money godd quality material and fast charging</v>
      </c>
      <c r="E291" s="1" t="s">
        <v>2776</v>
      </c>
      <c r="F291" s="9" t="s">
        <v>18</v>
      </c>
      <c r="G291" s="9">
        <f>IFERROR(__xludf.DUMMYFUNCTION("""COMPUTED_VALUE"""),0.0)</f>
        <v>0</v>
      </c>
      <c r="H291" s="9">
        <f>IFERROR(__xludf.DUMMYFUNCTION("""COMPUTED_VALUE"""),0.0)</f>
        <v>0</v>
      </c>
      <c r="I291" s="9">
        <f>IFERROR(__xludf.DUMMYFUNCTION("""COMPUTED_VALUE"""),0.0)</f>
        <v>0</v>
      </c>
      <c r="J291" s="9">
        <f>IFERROR(__xludf.DUMMYFUNCTION("""COMPUTED_VALUE"""),0.0)</f>
        <v>0</v>
      </c>
    </row>
    <row r="292">
      <c r="A292" s="1">
        <v>3.3</v>
      </c>
      <c r="B292" s="5" t="s">
        <v>2787</v>
      </c>
      <c r="C292" s="5" t="s">
        <v>2788</v>
      </c>
      <c r="D292" s="9" t="str">
        <f>IFERROR(__xludf.DUMMYFUNCTION("""COMPUTED_VALUE"""),"i bought this remote as my original remote of fire tv k stopped working this remote works ok ok so when it works it is interesting i get the right bottom popup note from fire tv that the battery is too low in the remote even if the batteries are new if yo"&amp;"u are in urge to go to specific show and play it sudden it stopps responding to the remote and all of a sudden your thumbnails keeps scrolling without you doing anything so the response is in accurate some times when it is working alright some times it go"&amp;"es well without any issues so don t know what to say if you want to put k extra and buy the original i suggest you do that if you are running short on money and not feeling to put that amount for original and you can adjust with the above mentioned issues"&amp;" then you are good to go with this one all the best on your buy guys cheers you ve to press too hard not as responsive as the previous one need to press harder no real problems though nice product thankfully got this to replace firesticks remote which mal"&amp;"functioned very soon this option is best fit at best cost voice control as well works well not an original remote cheap copy working at the moment but can breakdown any moment never buy separate remote it is useless don t buy this product battery drain pr"&amp;"oblem")</f>
        <v>i bought this remote as my original remote of fire tv k stopped working this remote works ok ok so when it works it is interesting i get the right bottom popup note from fire tv that the battery is too low in the remote even if the batteries are new if you are in urge to go to specific show and play it sudden it stopps responding to the remote and all of a sudden your thumbnails keeps scrolling without you doing anything so the response is in accurate some times when it is working alright some times it goes well without any issues so don t know what to say if you want to put k extra and buy the original i suggest you do that if you are running short on money and not feeling to put that amount for original and you can adjust with the above mentioned issues then you are good to go with this one all the best on your buy guys cheers you ve to press too hard not as responsive as the previous one need to press harder no real problems though nice product thankfully got this to replace firesticks remote which malfunctioned very soon this option is best fit at best cost voice control as well works well not an original remote cheap copy working at the moment but can breakdown any moment never buy separate remote it is useless don t buy this product battery drain problem</v>
      </c>
      <c r="E292" s="1" t="s">
        <v>2781</v>
      </c>
      <c r="F292" s="9" t="s">
        <v>525</v>
      </c>
      <c r="G292" s="9">
        <f>IFERROR(__xludf.DUMMYFUNCTION("""COMPUTED_VALUE"""),1.0)</f>
        <v>1</v>
      </c>
      <c r="H292" s="9">
        <f>IFERROR(__xludf.DUMMYFUNCTION("""COMPUTED_VALUE"""),0.0)</f>
        <v>0</v>
      </c>
      <c r="I292" s="9">
        <f>IFERROR(__xludf.DUMMYFUNCTION("""COMPUTED_VALUE"""),0.0)</f>
        <v>0</v>
      </c>
      <c r="J292" s="9">
        <f>IFERROR(__xludf.DUMMYFUNCTION("""COMPUTED_VALUE"""),0.0)</f>
        <v>0</v>
      </c>
    </row>
    <row r="293">
      <c r="A293" s="1">
        <v>4.5</v>
      </c>
      <c r="B293" s="5" t="s">
        <v>2798</v>
      </c>
      <c r="C293" s="5" t="s">
        <v>2799</v>
      </c>
      <c r="D293" s="9" t="str">
        <f>IFERROR(__xludf.DUMMYFUNCTION("""COMPUTED_VALUE"""),"the product quality is really amazing the wire length is enough and it is a sturdy wire it comes with one year warranty which makes it a good choice to have quality is good i like it very much it is a very good product nice one high quality product hd pic"&amp;"ture was converted to khd quality with better visibility the cable looks and feel very sturdy streaming experience was really good i tried mirroring my laptop with the tv screen it works perfectly i would really recommend to get this length foot m it give"&amp;"s a good room space to work with")</f>
        <v>the product quality is really amazing the wire length is enough and it is a sturdy wire it comes with one year warranty which makes it a good choice to have quality is good i like it very much it is a very good product nice one high quality product hd picture was converted to khd quality with better visibility the cable looks and feel very sturdy streaming experience was really good i tried mirroring my laptop with the tv screen it works perfectly i would really recommend to get this length foot m it gives a good room space to work with</v>
      </c>
      <c r="E293" s="1" t="s">
        <v>2791</v>
      </c>
      <c r="F293" s="9" t="s">
        <v>148</v>
      </c>
      <c r="G293" s="9">
        <f>IFERROR(__xludf.DUMMYFUNCTION("""COMPUTED_VALUE"""),0.0)</f>
        <v>0</v>
      </c>
      <c r="H293" s="9">
        <f>IFERROR(__xludf.DUMMYFUNCTION("""COMPUTED_VALUE"""),0.0)</f>
        <v>0</v>
      </c>
      <c r="I293" s="9">
        <f>IFERROR(__xludf.DUMMYFUNCTION("""COMPUTED_VALUE"""),0.0)</f>
        <v>0</v>
      </c>
      <c r="J293" s="9">
        <f>IFERROR(__xludf.DUMMYFUNCTION("""COMPUTED_VALUE"""),0.0)</f>
        <v>0</v>
      </c>
    </row>
    <row r="294">
      <c r="A294" s="1">
        <v>4.1</v>
      </c>
      <c r="B294" s="5" t="s">
        <v>2808</v>
      </c>
      <c r="C294" s="5" t="s">
        <v>2809</v>
      </c>
      <c r="D294" s="9" t="str">
        <f>IFERROR(__xludf.DUMMYFUNCTION("""COMPUTED_VALUE"""),"wifi connectivity is getting lost frequently at every to minutes we have to re connect to wifi all other specs good for price jio cinema not working even rd party app is also not working startup time comparatively high display superb sound not so good bes"&amp;"t if you gonna buy soundbar with woofer tv is good but i have some question for manufacturer i am not able to find a option to choose default input as i want to see hdmi when tv start or whatever i choose last it is good within the price segment but there"&amp;" is some delay when we increase or decrease volume it take few seconds to reflect on tv else everything is okay happy with the performance picture quality in this price range comparing to other valuable brand… nice tv picture clarity is good added with go"&amp;"ogle interface it gives good user experience")</f>
        <v>wifi connectivity is getting lost frequently at every to minutes we have to re connect to wifi all other specs good for price jio cinema not working even rd party app is also not working startup time comparatively high display superb sound not so good best if you gonna buy soundbar with woofer tv is good but i have some question for manufacturer i am not able to find a option to choose default input as i want to see hdmi when tv start or whatever i choose last it is good within the price segment but there is some delay when we increase or decrease volume it take few seconds to reflect on tv else everything is okay happy with the performance picture quality in this price range comparing to other valuable brand… nice tv picture clarity is good added with google interface it gives good user experience</v>
      </c>
      <c r="E294" s="1" t="s">
        <v>2802</v>
      </c>
      <c r="F294" s="9" t="s">
        <v>194</v>
      </c>
      <c r="G294" s="9">
        <f>IFERROR(__xludf.DUMMYFUNCTION("""COMPUTED_VALUE"""),1.0)</f>
        <v>1</v>
      </c>
      <c r="H294" s="9">
        <f>IFERROR(__xludf.DUMMYFUNCTION("""COMPUTED_VALUE"""),1.0)</f>
        <v>1</v>
      </c>
      <c r="I294" s="9">
        <f>IFERROR(__xludf.DUMMYFUNCTION("""COMPUTED_VALUE"""),0.0)</f>
        <v>0</v>
      </c>
      <c r="J294" s="9">
        <f>IFERROR(__xludf.DUMMYFUNCTION("""COMPUTED_VALUE"""),0.0)</f>
        <v>0</v>
      </c>
    </row>
    <row r="295">
      <c r="A295" s="1">
        <v>4.2</v>
      </c>
      <c r="B295" s="5" t="s">
        <v>2818</v>
      </c>
      <c r="C295" s="5" t="s">
        <v>2819</v>
      </c>
      <c r="D295" s="9" t="str">
        <f>IFERROR(__xludf.DUMMYFUNCTION("""COMPUTED_VALUE"""),"as mention in description its awesome nice good lengthy with good metalic body on jack side difference can t find with older cable great stuff and superb quality good product nice 👍 i am like the hdmi cable")</f>
        <v>as mention in description its awesome nice good lengthy with good metalic body on jack side difference can t find with older cable great stuff and superb quality good product nice 👍 i am like the hdmi cable</v>
      </c>
      <c r="E295" s="1" t="s">
        <v>2812</v>
      </c>
      <c r="F295" s="9" t="s">
        <v>148</v>
      </c>
      <c r="G295" s="9">
        <f>IFERROR(__xludf.DUMMYFUNCTION("""COMPUTED_VALUE"""),0.0)</f>
        <v>0</v>
      </c>
      <c r="H295" s="9">
        <f>IFERROR(__xludf.DUMMYFUNCTION("""COMPUTED_VALUE"""),0.0)</f>
        <v>0</v>
      </c>
      <c r="I295" s="9">
        <f>IFERROR(__xludf.DUMMYFUNCTION("""COMPUTED_VALUE"""),0.0)</f>
        <v>0</v>
      </c>
      <c r="J295" s="9">
        <f>IFERROR(__xludf.DUMMYFUNCTION("""COMPUTED_VALUE"""),0.0)</f>
        <v>0</v>
      </c>
    </row>
    <row r="296">
      <c r="A296" s="1">
        <v>4.1</v>
      </c>
      <c r="B296" s="5" t="s">
        <v>2828</v>
      </c>
      <c r="C296" s="5" t="s">
        <v>2829</v>
      </c>
      <c r="D296" s="9" t="str">
        <f>IFERROR(__xludf.DUMMYFUNCTION("""COMPUTED_VALUE"""),"go for it with out second thought it works well in my new kia carens car excellent product my daughter enjoys charging her mobile sitting in second row 👍👌🌹🙏 value for money you can easily transfer files between two android phones one with micro usb po"&amp;"rt and the other with usb c you can also charge your phone it supports v a fast charging upto w the product didn t look new to me since it had yellow stains on it and little dirty at the two connector ends well it s working as it should so that s that it "&amp;"s functional and serving the purpose that i got it for amazonbasics products are generally good have used quite a few of them mostly cables and they are durable hope this helps good product if you are a macbook user you only have usb c ports and have to c"&amp;"arry dongles to manage cables this little cable makes life easy it is reasonably high quality not too long around inches and can be used to connect all your micro usb devices without an additional dongle think phones power banks wifi dongles etc it has pr"&amp;"oved to be a lifesaver many times connects an android device to faster versions of new generation laptops pc macbooks usb c thunderbolt ports quality of cable is similar to apple original cable ports are perfect fit in any port data transfer speed is amaz"&amp;"ing a must buy for all macbook m owners very good quality and finish the cable could have been thicker however solves the purpose of connecting your device to external source i am using this small adapter cable to connect my note which has usb c port to m"&amp;"y external dac chord mojo has micro usb port to listen to my hd resolution music files now i dont need to connect a otg adapter along with a usb a to usb b cable")</f>
        <v>go for it with out second thought it works well in my new kia carens car excellent product my daughter enjoys charging her mobile sitting in second row 👍👌🌹🙏 value for money you can easily transfer files between two android phones one with micro usb port and the other with usb c you can also charge your phone it supports v a fast charging upto w the product didn t look new to me since it had yellow stains on it and little dirty at the two connector ends well it s working as it should so that s that it s functional and serving the purpose that i got it for amazonbasics products are generally good have used quite a few of them mostly cables and they are durable hope this helps good product if you are a macbook user you only have usb c ports and have to carry dongles to manage cables this little cable makes life easy it is reasonably high quality not too long around inches and can be used to connect all your micro usb devices without an additional dongle think phones power banks wifi dongles etc it has proved to be a lifesaver many times connects an android device to faster versions of new generation laptops pc macbooks usb c thunderbolt ports quality of cable is similar to apple original cable ports are perfect fit in any port data transfer speed is amazing a must buy for all macbook m owners very good quality and finish the cable could have been thicker however solves the purpose of connecting your device to external source i am using this small adapter cable to connect my note which has usb c port to my external dac chord mojo has micro usb port to listen to my hd resolution music files now i dont need to connect a otg adapter along with a usb a to usb b cable</v>
      </c>
      <c r="E296" s="1" t="s">
        <v>2822</v>
      </c>
      <c r="F296" s="9" t="s">
        <v>18</v>
      </c>
      <c r="G296" s="9">
        <f>IFERROR(__xludf.DUMMYFUNCTION("""COMPUTED_VALUE"""),0.0)</f>
        <v>0</v>
      </c>
      <c r="H296" s="9">
        <f>IFERROR(__xludf.DUMMYFUNCTION("""COMPUTED_VALUE"""),0.0)</f>
        <v>0</v>
      </c>
      <c r="I296" s="9">
        <f>IFERROR(__xludf.DUMMYFUNCTION("""COMPUTED_VALUE"""),0.0)</f>
        <v>0</v>
      </c>
      <c r="J296" s="9">
        <f>IFERROR(__xludf.DUMMYFUNCTION("""COMPUTED_VALUE"""),0.0)</f>
        <v>0</v>
      </c>
    </row>
    <row r="297">
      <c r="A297" s="1">
        <v>4.4</v>
      </c>
      <c r="B297" s="5" t="s">
        <v>2839</v>
      </c>
      <c r="C297" s="5" t="s">
        <v>2840</v>
      </c>
      <c r="D297" s="9" t="str">
        <f>IFERROR(__xludf.DUMMYFUNCTION("""COMPUTED_VALUE"""),"it s a good tv with a picture and sound exceeding its price class the installation however leaves a lot desired it was delayed until several calls the technician was not the most well behaved in the world overall happy that i bought this tv at this price "&amp;"picture quality is good but connectivity is slow and remote function also good one happy with the purchase kodak tv ok nice tv smart and good work")</f>
        <v>it s a good tv with a picture and sound exceeding its price class the installation however leaves a lot desired it was delayed until several calls the technician was not the most well behaved in the world overall happy that i bought this tv at this price picture quality is good but connectivity is slow and remote function also good one happy with the purchase kodak tv ok nice tv smart and good work</v>
      </c>
      <c r="E297" s="1" t="s">
        <v>2832</v>
      </c>
      <c r="F297" s="9" t="s">
        <v>194</v>
      </c>
      <c r="G297" s="9">
        <f>IFERROR(__xludf.DUMMYFUNCTION("""COMPUTED_VALUE"""),0.0)</f>
        <v>0</v>
      </c>
      <c r="H297" s="9">
        <f>IFERROR(__xludf.DUMMYFUNCTION("""COMPUTED_VALUE"""),1.0)</f>
        <v>1</v>
      </c>
      <c r="I297" s="9">
        <f>IFERROR(__xludf.DUMMYFUNCTION("""COMPUTED_VALUE"""),0.0)</f>
        <v>0</v>
      </c>
      <c r="J297" s="9">
        <f>IFERROR(__xludf.DUMMYFUNCTION("""COMPUTED_VALUE"""),0.0)</f>
        <v>0</v>
      </c>
    </row>
    <row r="298">
      <c r="A298" s="1">
        <v>4.2</v>
      </c>
      <c r="B298" s="5" t="s">
        <v>2375</v>
      </c>
      <c r="C298" s="5" t="s">
        <v>2376</v>
      </c>
      <c r="D298" s="9" t="str">
        <f>IFERROR(__xludf.DUMMYFUNCTION("""COMPUTED_VALUE"""),"all is good except little loose cover i ordered this specifically for the colour it fits okay the product catches lot of dust priced over is item nice product it was a bit overpriced but a good quality product i did not receive the same blue color as show"&amp;"ed in the description but received some glowing light blue colour which glows in dark remote stops working after months nice fit volume buttons should also be covered with transperant layer as symbols get wornbout over time it is smooth made with rubber p"&amp;"erfectly fits to my remote")</f>
        <v>all is good except little loose cover i ordered this specifically for the colour it fits okay the product catches lot of dust priced over is item nice product it was a bit overpriced but a good quality product i did not receive the same blue color as showed in the description but received some glowing light blue colour which glows in dark remote stops working after months nice fit volume buttons should also be covered with transperant layer as symbols get wornbout over time it is smooth made with rubber perfectly fits to my remote</v>
      </c>
      <c r="E298" s="1" t="s">
        <v>2843</v>
      </c>
      <c r="F298" s="9" t="s">
        <v>525</v>
      </c>
      <c r="G298" s="9">
        <f>IFERROR(__xludf.DUMMYFUNCTION("""COMPUTED_VALUE"""),0.0)</f>
        <v>0</v>
      </c>
      <c r="H298" s="9">
        <f>IFERROR(__xludf.DUMMYFUNCTION("""COMPUTED_VALUE"""),0.0)</f>
        <v>0</v>
      </c>
      <c r="I298" s="9">
        <f>IFERROR(__xludf.DUMMYFUNCTION("""COMPUTED_VALUE"""),0.0)</f>
        <v>0</v>
      </c>
      <c r="J298" s="9">
        <f>IFERROR(__xludf.DUMMYFUNCTION("""COMPUTED_VALUE"""),0.0)</f>
        <v>0</v>
      </c>
    </row>
    <row r="299">
      <c r="A299" s="1">
        <v>3.9</v>
      </c>
      <c r="B299" s="5" t="s">
        <v>2851</v>
      </c>
      <c r="C299" s="5" t="s">
        <v>2852</v>
      </c>
      <c r="D299" s="9" t="str">
        <f>IFERROR(__xludf.DUMMYFUNCTION("""COMPUTED_VALUE"""),"its very strong remote i ordered other remotes earlier which were very delicate this one is working perfect and having good durability good it is value for money quality average but serves the purpose the remote is not of a great quality though it does it"&amp;"s work sometimes it gets stuck and we need to wait for few seconds before the buttons work the buttons are hard hence it’s not comfortable simple remote to replace original sony bravia tv remote does the job brilliantly lives up to product promise did not"&amp;" work with my led tv model kdl ex want to return it s suits perfectly to sony bravia k led ke liyen full use this remote information book nahi mili iske sath")</f>
        <v>its very strong remote i ordered other remotes earlier which were very delicate this one is working perfect and having good durability good it is value for money quality average but serves the purpose the remote is not of a great quality though it does its work sometimes it gets stuck and we need to wait for few seconds before the buttons work the buttons are hard hence it’s not comfortable simple remote to replace original sony bravia tv remote does the job brilliantly lives up to product promise did not work with my led tv model kdl ex want to return it s suits perfectly to sony bravia k led ke liyen full use this remote information book nahi mili iske sath</v>
      </c>
      <c r="E299" s="1" t="s">
        <v>2845</v>
      </c>
      <c r="F299" s="9" t="s">
        <v>525</v>
      </c>
      <c r="G299" s="9">
        <f>IFERROR(__xludf.DUMMYFUNCTION("""COMPUTED_VALUE"""),0.0)</f>
        <v>0</v>
      </c>
      <c r="H299" s="9">
        <f>IFERROR(__xludf.DUMMYFUNCTION("""COMPUTED_VALUE"""),0.0)</f>
        <v>0</v>
      </c>
      <c r="I299" s="9">
        <f>IFERROR(__xludf.DUMMYFUNCTION("""COMPUTED_VALUE"""),0.0)</f>
        <v>0</v>
      </c>
      <c r="J299" s="9">
        <f>IFERROR(__xludf.DUMMYFUNCTION("""COMPUTED_VALUE"""),0.0)</f>
        <v>0</v>
      </c>
    </row>
    <row r="300">
      <c r="A300" s="1">
        <v>4.0</v>
      </c>
      <c r="B300" s="5" t="s">
        <v>2863</v>
      </c>
      <c r="C300" s="5" t="s">
        <v>2864</v>
      </c>
      <c r="D300" s="9" t="str">
        <f>IFERROR(__xludf.DUMMYFUNCTION("""COMPUTED_VALUE"""),"a good product got this for old inch lg tv which is heavier and thicker than current models has held so far stand is easy to install but price is too for this item the product is very goodfits perfectlya little bit over priced it worked like a charm handl"&amp;"es my inch panasonic tv well easy to assemble i returned it because of not fitting to my tv that s why nice product serves the purpose but one should be careful around the stand base is not wide enough for good balance small push or touch will result in a"&amp;" fall we have to be very careful while cleaning around")</f>
        <v>a good product got this for old inch lg tv which is heavier and thicker than current models has held so far stand is easy to install but price is too for this item the product is very goodfits perfectlya little bit over priced it worked like a charm handles my inch panasonic tv well easy to assemble i returned it because of not fitting to my tv that s why nice product serves the purpose but one should be careful around the stand base is not wide enough for good balance small push or touch will result in a fall we have to be very careful while cleaning around</v>
      </c>
      <c r="E300" s="1" t="s">
        <v>2855</v>
      </c>
      <c r="F300" s="9" t="s">
        <v>729</v>
      </c>
      <c r="G300" s="9">
        <f>IFERROR(__xludf.DUMMYFUNCTION("""COMPUTED_VALUE"""),0.0)</f>
        <v>0</v>
      </c>
      <c r="H300" s="9">
        <f>IFERROR(__xludf.DUMMYFUNCTION("""COMPUTED_VALUE"""),0.0)</f>
        <v>0</v>
      </c>
      <c r="I300" s="9">
        <f>IFERROR(__xludf.DUMMYFUNCTION("""COMPUTED_VALUE"""),0.0)</f>
        <v>0</v>
      </c>
      <c r="J300" s="9">
        <f>IFERROR(__xludf.DUMMYFUNCTION("""COMPUTED_VALUE"""),0.0)</f>
        <v>0</v>
      </c>
    </row>
    <row r="301">
      <c r="A301" s="1">
        <v>4.5</v>
      </c>
      <c r="B301" s="5" t="s">
        <v>2875</v>
      </c>
      <c r="C301" s="5" t="s">
        <v>2876</v>
      </c>
      <c r="D301" s="9" t="str">
        <f>IFERROR(__xludf.DUMMYFUNCTION("""COMPUTED_VALUE"""),"overall working is very smooth and it s easy to operate also highly satisfied with the product at this price hoping that higher versions of android os can be updated in future quality and light weight good product for the price spent would last long if ma"&amp;"intained well")</f>
        <v>overall working is very smooth and it s easy to operate also highly satisfied with the product at this price hoping that higher versions of android os can be updated in future quality and light weight good product for the price spent would last long if maintained well</v>
      </c>
      <c r="E301" s="1" t="s">
        <v>2867</v>
      </c>
      <c r="F301" s="9" t="s">
        <v>1556</v>
      </c>
      <c r="G301" s="9">
        <f>IFERROR(__xludf.DUMMYFUNCTION("""COMPUTED_VALUE"""),0.0)</f>
        <v>0</v>
      </c>
      <c r="H301" s="9">
        <f>IFERROR(__xludf.DUMMYFUNCTION("""COMPUTED_VALUE"""),0.0)</f>
        <v>0</v>
      </c>
      <c r="I301" s="9">
        <f>IFERROR(__xludf.DUMMYFUNCTION("""COMPUTED_VALUE"""),0.0)</f>
        <v>0</v>
      </c>
      <c r="J301" s="9">
        <f>IFERROR(__xludf.DUMMYFUNCTION("""COMPUTED_VALUE"""),0.0)</f>
        <v>0</v>
      </c>
    </row>
    <row r="302">
      <c r="A302" s="1">
        <v>3.7</v>
      </c>
      <c r="B302" s="5" t="s">
        <v>2885</v>
      </c>
      <c r="C302" s="5" t="s">
        <v>2886</v>
      </c>
      <c r="D302" s="9" t="str">
        <f>IFERROR(__xludf.DUMMYFUNCTION("""COMPUTED_VALUE"""),"amazing बहुत ही सुन्दर है received damaged product good quality product i liked the product for its charging and value for money it charges quickly easy to handle i suggest to go for it its not orignal usb its fake lava usb in product pictures lava logo t"&amp;"agged in usb but i received printed lava and box are also diffrent brand it s not fast charger i use vivo charger in hour it charge full but i use this lava charger it has taken hours to charge fully best braided brand")</f>
        <v>amazing बहुत ही सुन्दर है received damaged product good quality product i liked the product for its charging and value for money it charges quickly easy to handle i suggest to go for it its not orignal usb its fake lava usb in product pictures lava logo tagged in usb but i received printed lava and box are also diffrent brand it s not fast charger i use vivo charger in hour it charge full but i use this lava charger it has taken hours to charge fully best braided brand</v>
      </c>
      <c r="E302" s="1" t="s">
        <v>2879</v>
      </c>
      <c r="F302" s="9" t="s">
        <v>18</v>
      </c>
      <c r="G302" s="9">
        <f>IFERROR(__xludf.DUMMYFUNCTION("""COMPUTED_VALUE"""),0.0)</f>
        <v>0</v>
      </c>
      <c r="H302" s="9">
        <f>IFERROR(__xludf.DUMMYFUNCTION("""COMPUTED_VALUE"""),0.0)</f>
        <v>0</v>
      </c>
      <c r="I302" s="9">
        <f>IFERROR(__xludf.DUMMYFUNCTION("""COMPUTED_VALUE"""),1.0)</f>
        <v>1</v>
      </c>
      <c r="J302" s="9">
        <f>IFERROR(__xludf.DUMMYFUNCTION("""COMPUTED_VALUE"""),0.0)</f>
        <v>0</v>
      </c>
    </row>
    <row r="303">
      <c r="A303" s="1">
        <v>4.2</v>
      </c>
      <c r="B303" s="5" t="s">
        <v>296</v>
      </c>
      <c r="C303" s="5" t="s">
        <v>297</v>
      </c>
      <c r="D303" s="9" t="str">
        <f>IFERROR(__xludf.DUMMYFUNCTION("""COMPUTED_VALUE"""),"the signal is too unstable once connect you need a bit of adjustment by unplugging or moving the wire to get a proper signal but does the job go for this if you want to experiment with hdmi as i wasn t sure it would work for me or not otherwise go for a g"&amp;"ood quality breaded cable good product the cable did not come in a box there is no box if this was to be shipped without any packaging or branding same should have been mentioned when we pay for hi quality products we expect a certain quality i still have"&amp;" no idea if this is a hi speed k cable or not good bought to connect my cp monitor cctv to mi android tv ok quality at this price i give it a on reasons as below amazon delivery super fast same day delivery within hours the delivery person was good robust"&amp;" built quality looks feels premium it is working excellent i m using for lapptop to big screen tv connectivity and could see the undistorted picture and sound nicely doing its work a few words of cons feels a little hard to adjust and bend as per requirem"&amp;"ent less flexible but this may not be a serious concern overall a nice experience so far good job like")</f>
        <v>the signal is too unstable once connect you need a bit of adjustment by unplugging or moving the wire to get a proper signal but does the job go for this if you want to experiment with hdmi as i wasn t sure it would work for me or not otherwise go for a good quality breaded cable good product the cable did not come in a box there is no box if this was to be shipped without any packaging or branding same should have been mentioned when we pay for hi quality products we expect a certain quality i still have no idea if this is a hi speed k cable or not good bought to connect my cp monitor cctv to mi android tv ok quality at this price i give it a on reasons as below amazon delivery super fast same day delivery within hours the delivery person was good robust built quality looks feels premium it is working excellent i m using for lapptop to big screen tv connectivity and could see the undistorted picture and sound nicely doing its work a few words of cons feels a little hard to adjust and bend as per requirement less flexible but this may not be a serious concern overall a nice experience so far good job like</v>
      </c>
      <c r="E303" s="1" t="s">
        <v>2889</v>
      </c>
      <c r="F303" s="9" t="s">
        <v>148</v>
      </c>
      <c r="G303" s="9">
        <f>IFERROR(__xludf.DUMMYFUNCTION("""COMPUTED_VALUE"""),0.0)</f>
        <v>0</v>
      </c>
      <c r="H303" s="9">
        <f>IFERROR(__xludf.DUMMYFUNCTION("""COMPUTED_VALUE"""),1.0)</f>
        <v>1</v>
      </c>
      <c r="I303" s="9">
        <f>IFERROR(__xludf.DUMMYFUNCTION("""COMPUTED_VALUE"""),1.0)</f>
        <v>1</v>
      </c>
      <c r="J303" s="9">
        <f>IFERROR(__xludf.DUMMYFUNCTION("""COMPUTED_VALUE"""),0.0)</f>
        <v>0</v>
      </c>
    </row>
    <row r="304">
      <c r="A304" s="1">
        <v>4.2</v>
      </c>
      <c r="B304" s="5" t="s">
        <v>2901</v>
      </c>
      <c r="C304" s="5" t="s">
        <v>2902</v>
      </c>
      <c r="D304" s="9" t="str">
        <f>IFERROR(__xludf.DUMMYFUNCTION("""COMPUTED_VALUE"""),"ok quality perfect perfect m must buy ok excellent value for money received as per specification")</f>
        <v>ok quality perfect perfect m must buy ok excellent value for money received as per specification</v>
      </c>
      <c r="E304" s="1" t="s">
        <v>2894</v>
      </c>
      <c r="F304" s="9" t="s">
        <v>148</v>
      </c>
      <c r="G304" s="9">
        <f>IFERROR(__xludf.DUMMYFUNCTION("""COMPUTED_VALUE"""),0.0)</f>
        <v>0</v>
      </c>
      <c r="H304" s="9">
        <f>IFERROR(__xludf.DUMMYFUNCTION("""COMPUTED_VALUE"""),0.0)</f>
        <v>0</v>
      </c>
      <c r="I304" s="9">
        <f>IFERROR(__xludf.DUMMYFUNCTION("""COMPUTED_VALUE"""),0.0)</f>
        <v>0</v>
      </c>
      <c r="J304" s="9">
        <f>IFERROR(__xludf.DUMMYFUNCTION("""COMPUTED_VALUE"""),0.0)</f>
        <v>0</v>
      </c>
    </row>
    <row r="305">
      <c r="A305" s="1">
        <v>4.2</v>
      </c>
      <c r="B305" s="5" t="s">
        <v>2912</v>
      </c>
      <c r="C305" s="5" t="s">
        <v>2913</v>
      </c>
      <c r="D305" s="9" t="str">
        <f>IFERROR(__xludf.DUMMYFUNCTION("""COMPUTED_VALUE"""),"valu money good quality products checked it working so good also speed is very fast satisfying product this adapter is meant to help connect your laptop or desktop to the internet using wifi unfortunately it keeps getting disconnected and also reduces the"&amp;" internet speed not recommended very nice product essy to use product bahut hi shandar hai easy to use like")</f>
        <v>valu money good quality products checked it working so good also speed is very fast satisfying product this adapter is meant to help connect your laptop or desktop to the internet using wifi unfortunately it keeps getting disconnected and also reduces the internet speed not recommended very nice product essy to use product bahut hi shandar hai easy to use like</v>
      </c>
      <c r="E305" s="1" t="s">
        <v>2905</v>
      </c>
      <c r="F305" s="9" t="s">
        <v>113</v>
      </c>
      <c r="G305" s="9">
        <f>IFERROR(__xludf.DUMMYFUNCTION("""COMPUTED_VALUE"""),0.0)</f>
        <v>0</v>
      </c>
      <c r="H305" s="9">
        <f>IFERROR(__xludf.DUMMYFUNCTION("""COMPUTED_VALUE"""),0.0)</f>
        <v>0</v>
      </c>
      <c r="I305" s="9">
        <f>IFERROR(__xludf.DUMMYFUNCTION("""COMPUTED_VALUE"""),0.0)</f>
        <v>0</v>
      </c>
      <c r="J305" s="9">
        <f>IFERROR(__xludf.DUMMYFUNCTION("""COMPUTED_VALUE"""),1.0)</f>
        <v>1</v>
      </c>
    </row>
    <row r="306">
      <c r="A306" s="1">
        <v>4.3</v>
      </c>
      <c r="B306" s="5" t="s">
        <v>2922</v>
      </c>
      <c r="C306" s="5" t="s">
        <v>2923</v>
      </c>
      <c r="D306" s="9" t="str">
        <f>IFERROR(__xludf.DUMMYFUNCTION("""COMPUTED_VALUE"""),"good product cable is very good it wort perfect with morpho device cable is hard it may break after sometime but till now it is working properly the cable works well but it is little bulky and not able to fit properly in the original cover of the device g"&amp;"ood product easy in use this product is very good very good workwatsaap number diye hai to response kijiye")</f>
        <v>good product cable is very good it wort perfect with morpho device cable is hard it may break after sometime but till now it is working properly the cable works well but it is little bulky and not able to fit properly in the original cover of the device good product easy in use this product is very good very good workwatsaap number diye hai to response kijiye</v>
      </c>
      <c r="E306" s="1" t="s">
        <v>2916</v>
      </c>
      <c r="F306" s="9" t="s">
        <v>18</v>
      </c>
      <c r="G306" s="9">
        <f>IFERROR(__xludf.DUMMYFUNCTION("""COMPUTED_VALUE"""),0.0)</f>
        <v>0</v>
      </c>
      <c r="H306" s="9">
        <f>IFERROR(__xludf.DUMMYFUNCTION("""COMPUTED_VALUE"""),0.0)</f>
        <v>0</v>
      </c>
      <c r="I306" s="9">
        <f>IFERROR(__xludf.DUMMYFUNCTION("""COMPUTED_VALUE"""),0.0)</f>
        <v>0</v>
      </c>
      <c r="J306" s="9">
        <f>IFERROR(__xludf.DUMMYFUNCTION("""COMPUTED_VALUE"""),0.0)</f>
        <v>0</v>
      </c>
    </row>
    <row r="307">
      <c r="A307" s="1">
        <v>4.4</v>
      </c>
      <c r="B307" s="5" t="s">
        <v>2933</v>
      </c>
      <c r="C307" s="5" t="s">
        <v>2934</v>
      </c>
      <c r="D307" s="9" t="str">
        <f>IFERROR(__xludf.DUMMYFUNCTION("""COMPUTED_VALUE"""),"works well sturdy built and good quality only worry is not made in india nice working using this for my car honda civic working good i am still looking for a cast screen cables good quality giving perfect result it is limited to hd quality not k i do not "&amp;"want this product good 😊 i am using separate monitor and a laptop for my office work while using local hdmi cable my monitor goes off if i try to switch on off other appliance like fan later i came to know that it is due to local hdmi cable this issue is"&amp;" completely fixed now after using this product worth buying")</f>
        <v>works well sturdy built and good quality only worry is not made in india nice working using this for my car honda civic working good i am still looking for a cast screen cables good quality giving perfect result it is limited to hd quality not k i do not want this product good 😊 i am using separate monitor and a laptop for my office work while using local hdmi cable my monitor goes off if i try to switch on off other appliance like fan later i came to know that it is due to local hdmi cable this issue is completely fixed now after using this product worth buying</v>
      </c>
      <c r="E307" s="1" t="s">
        <v>2926</v>
      </c>
      <c r="F307" s="9" t="s">
        <v>148</v>
      </c>
      <c r="G307" s="9">
        <f>IFERROR(__xludf.DUMMYFUNCTION("""COMPUTED_VALUE"""),0.0)</f>
        <v>0</v>
      </c>
      <c r="H307" s="9">
        <f>IFERROR(__xludf.DUMMYFUNCTION("""COMPUTED_VALUE"""),1.0)</f>
        <v>1</v>
      </c>
      <c r="I307" s="9">
        <f>IFERROR(__xludf.DUMMYFUNCTION("""COMPUTED_VALUE"""),0.0)</f>
        <v>0</v>
      </c>
      <c r="J307" s="9">
        <f>IFERROR(__xludf.DUMMYFUNCTION("""COMPUTED_VALUE"""),0.0)</f>
        <v>0</v>
      </c>
    </row>
    <row r="308">
      <c r="A308" s="1">
        <v>4.2</v>
      </c>
      <c r="B308" s="5" t="s">
        <v>2942</v>
      </c>
      <c r="C308" s="5" t="s">
        <v>2943</v>
      </c>
      <c r="D308" s="9" t="str">
        <f>IFERROR(__xludf.DUMMYFUNCTION("""COMPUTED_VALUE"""),"v nice and good good good very non responsive company after several reminder to company and amazon they don t bother to install the tv as committed since last dayslet s see how they will respond in case of warranty or service requirement in future excelle"&amp;"nt picture quality moderatesound quality moderateremote access moderateas per price product is good product is worth to buy good tv with good service good")</f>
        <v>v nice and good good good very non responsive company after several reminder to company and amazon they don t bother to install the tv as committed since last dayslet s see how they will respond in case of warranty or service requirement in future excellent picture quality moderatesound quality moderateremote access moderateas per price product is good product is worth to buy good tv with good service good</v>
      </c>
      <c r="E308" s="1" t="s">
        <v>2936</v>
      </c>
      <c r="F308" s="9" t="s">
        <v>194</v>
      </c>
      <c r="G308" s="9">
        <f>IFERROR(__xludf.DUMMYFUNCTION("""COMPUTED_VALUE"""),0.0)</f>
        <v>0</v>
      </c>
      <c r="H308" s="9">
        <f>IFERROR(__xludf.DUMMYFUNCTION("""COMPUTED_VALUE"""),0.0)</f>
        <v>0</v>
      </c>
      <c r="I308" s="9">
        <f>IFERROR(__xludf.DUMMYFUNCTION("""COMPUTED_VALUE"""),0.0)</f>
        <v>0</v>
      </c>
      <c r="J308" s="9">
        <f>IFERROR(__xludf.DUMMYFUNCTION("""COMPUTED_VALUE"""),0.0)</f>
        <v>0</v>
      </c>
    </row>
    <row r="309">
      <c r="A309" s="1">
        <v>4.3</v>
      </c>
      <c r="B309" s="5" t="s">
        <v>2954</v>
      </c>
      <c r="C309" s="5" t="s">
        <v>2955</v>
      </c>
      <c r="D309" s="9" t="str">
        <f>IFERROR(__xludf.DUMMYFUNCTION("""COMPUTED_VALUE"""),"if you have brain its very easy to install and yes the plastic is good enough to hold your alexa i liked it rest the cost is no doubt on a higher side the fit and sturdy you buy without nd thought but price is the concern ya an amazing fit for my alexa an"&amp;"d very easy to place anywhere on any socket like")</f>
        <v>if you have brain its very easy to install and yes the plastic is good enough to hold your alexa i liked it rest the cost is no doubt on a higher side the fit and sturdy you buy without nd thought but price is the concern ya an amazing fit for my alexa and very easy to place anywhere on any socket like</v>
      </c>
      <c r="E309" s="1" t="s">
        <v>2946</v>
      </c>
      <c r="F309" s="9" t="s">
        <v>729</v>
      </c>
      <c r="G309" s="9">
        <f>IFERROR(__xludf.DUMMYFUNCTION("""COMPUTED_VALUE"""),0.0)</f>
        <v>0</v>
      </c>
      <c r="H309" s="9">
        <f>IFERROR(__xludf.DUMMYFUNCTION("""COMPUTED_VALUE"""),0.0)</f>
        <v>0</v>
      </c>
      <c r="I309" s="9">
        <f>IFERROR(__xludf.DUMMYFUNCTION("""COMPUTED_VALUE"""),0.0)</f>
        <v>0</v>
      </c>
      <c r="J309" s="9">
        <f>IFERROR(__xludf.DUMMYFUNCTION("""COMPUTED_VALUE"""),0.0)</f>
        <v>0</v>
      </c>
    </row>
    <row r="310">
      <c r="A310" s="1">
        <v>3.7</v>
      </c>
      <c r="B310" s="5" t="s">
        <v>2965</v>
      </c>
      <c r="C310" s="5" t="s">
        <v>2966</v>
      </c>
      <c r="D310" s="9" t="str">
        <f>IFERROR(__xludf.DUMMYFUNCTION("""COMPUTED_VALUE"""),"the worst service given by amazon you say it s amazon product but after booking many times nobody came for installation quality is good software is not updated you should give updated versions product is super but have some connectivity issues in mirror c"&amp;"asting delivery and pickup super but the person who pickup the product dealt rudely with product i really like picture and sound quality of sansui led tv i would recommend as smart tv and easily installable apps make it completely internet tv picture qual"&amp;"ity not god very poor quality of stand screw broken with fixing of stand and my wall mount stand missing there totally disappointed with amazon today installation people came and demand rs more for wall mount stand all the smart features like youtube not "&amp;"in this while youtube is mentioned in features picture quality is not so good tv ok but amazon not responded for me for installation work even after many calls and messages and reminders so better to install on our own")</f>
        <v>the worst service given by amazon you say it s amazon product but after booking many times nobody came for installation quality is good software is not updated you should give updated versions product is super but have some connectivity issues in mirror casting delivery and pickup super but the person who pickup the product dealt rudely with product i really like picture and sound quality of sansui led tv i would recommend as smart tv and easily installable apps make it completely internet tv picture quality not god very poor quality of stand screw broken with fixing of stand and my wall mount stand missing there totally disappointed with amazon today installation people came and demand rs more for wall mount stand all the smart features like youtube not in this while youtube is mentioned in features picture quality is not so good tv ok but amazon not responded for me for installation work even after many calls and messages and reminders so better to install on our own</v>
      </c>
      <c r="E310" s="1" t="s">
        <v>2958</v>
      </c>
      <c r="F310" s="9" t="s">
        <v>194</v>
      </c>
      <c r="G310" s="9">
        <f>IFERROR(__xludf.DUMMYFUNCTION("""COMPUTED_VALUE"""),1.0)</f>
        <v>1</v>
      </c>
      <c r="H310" s="9">
        <f>IFERROR(__xludf.DUMMYFUNCTION("""COMPUTED_VALUE"""),1.0)</f>
        <v>1</v>
      </c>
      <c r="I310" s="9">
        <f>IFERROR(__xludf.DUMMYFUNCTION("""COMPUTED_VALUE"""),1.0)</f>
        <v>1</v>
      </c>
      <c r="J310" s="9">
        <f>IFERROR(__xludf.DUMMYFUNCTION("""COMPUTED_VALUE"""),1.0)</f>
        <v>1</v>
      </c>
    </row>
    <row r="311">
      <c r="A311" s="1">
        <v>4.3</v>
      </c>
      <c r="B311" s="5" t="s">
        <v>2975</v>
      </c>
      <c r="C311" s="5" t="s">
        <v>2976</v>
      </c>
      <c r="D311" s="9" t="str">
        <f>IFERROR(__xludf.DUMMYFUNCTION("""COMPUTED_VALUE"""),"purcahsed pieces supports fast charing good compatible with many devices braided cable protects from uneven bend so should last long liked the length of the wire the quality is good does it s job now these days smartphone are so expensive and we are very "&amp;"careful about that but once our charging cable lost or broken we will think about the right one before purchasing i was visit many local shop and also search many brands here but finally i choose this one it s really work good now almost month completely "&amp;"i didn t face any problem so i am a happy 😊 customer you can try the cable is very strong and the pins look durable good buy slightly pricy though value for money it is compatible for redmi note and supporting fast charging too this is a must buy thing o"&amp;"ne should not think twice worth of buying good product")</f>
        <v>purcahsed pieces supports fast charing good compatible with many devices braided cable protects from uneven bend so should last long liked the length of the wire the quality is good does it s job now these days smartphone are so expensive and we are very careful about that but once our charging cable lost or broken we will think about the right one before purchasing i was visit many local shop and also search many brands here but finally i choose this one it s really work good now almost month completely i didn t face any problem so i am a happy 😊 customer you can try the cable is very strong and the pins look durable good buy slightly pricy though value for money it is compatible for redmi note and supporting fast charging too this is a must buy thing one should not think twice worth of buying good product</v>
      </c>
      <c r="E311" s="1" t="s">
        <v>2969</v>
      </c>
      <c r="F311" s="9" t="s">
        <v>18</v>
      </c>
      <c r="G311" s="9">
        <f>IFERROR(__xludf.DUMMYFUNCTION("""COMPUTED_VALUE"""),1.0)</f>
        <v>1</v>
      </c>
      <c r="H311" s="9">
        <f>IFERROR(__xludf.DUMMYFUNCTION("""COMPUTED_VALUE"""),1.0)</f>
        <v>1</v>
      </c>
      <c r="I311" s="9">
        <f>IFERROR(__xludf.DUMMYFUNCTION("""COMPUTED_VALUE"""),1.0)</f>
        <v>1</v>
      </c>
      <c r="J311" s="9">
        <f>IFERROR(__xludf.DUMMYFUNCTION("""COMPUTED_VALUE"""),0.0)</f>
        <v>0</v>
      </c>
    </row>
    <row r="312">
      <c r="A312" s="1">
        <v>4.2</v>
      </c>
      <c r="B312" s="5" t="s">
        <v>201</v>
      </c>
      <c r="C312" s="5" t="s">
        <v>202</v>
      </c>
      <c r="D312" s="9" t="str">
        <f>IFERROR(__xludf.DUMMYFUNCTION("""COMPUTED_VALUE"""),"pros xiomi a is best in budget nice picture quality very nice audio output full of featurecons sometimes tv lags sometimes stucksin this prize range all tv having cons like this overall nice tv the product in this price range is good but as it is running "&amp;"in android it lags i hope after few updates the lags problem will be resolved useless product and useless quality display issues within months and service center is not upto the mark go for better brands where quality is assured i would wish if there was "&amp;"option of negative stars uses as connectes tv the picture is very good i was hopping a best level of song globaly it is a good product then ever good quality good 👍")</f>
        <v>pros xiomi a is best in budget nice picture quality very nice audio output full of featurecons sometimes tv lags sometimes stucksin this prize range all tv having cons like this overall nice tv the product in this price range is good but as it is running in android it lags i hope after few updates the lags problem will be resolved useless product and useless quality display issues within months and service center is not upto the mark go for better brands where quality is assured i would wish if there was option of negative stars uses as connectes tv the picture is very good i was hopping a best level of song globaly it is a good product then ever good quality good 👍</v>
      </c>
      <c r="E312" s="1" t="s">
        <v>2979</v>
      </c>
      <c r="F312" s="9" t="s">
        <v>194</v>
      </c>
      <c r="G312" s="9">
        <f>IFERROR(__xludf.DUMMYFUNCTION("""COMPUTED_VALUE"""),0.0)</f>
        <v>0</v>
      </c>
      <c r="H312" s="9">
        <f>IFERROR(__xludf.DUMMYFUNCTION("""COMPUTED_VALUE"""),0.0)</f>
        <v>0</v>
      </c>
      <c r="I312" s="9">
        <f>IFERROR(__xludf.DUMMYFUNCTION("""COMPUTED_VALUE"""),0.0)</f>
        <v>0</v>
      </c>
      <c r="J312" s="9">
        <f>IFERROR(__xludf.DUMMYFUNCTION("""COMPUTED_VALUE"""),0.0)</f>
        <v>0</v>
      </c>
    </row>
    <row r="313">
      <c r="A313" s="1">
        <v>4.4</v>
      </c>
      <c r="B313" s="5" t="s">
        <v>2992</v>
      </c>
      <c r="C313" s="5" t="s">
        <v>2993</v>
      </c>
      <c r="D313" s="9" t="str">
        <f>IFERROR(__xludf.DUMMYFUNCTION("""COMPUTED_VALUE"""),"would have liked the product to be in the company box sealed i m not sure why that is not possible these days it seems to be a common trend to ship in a separate pack why can t we have company box pack my first purchase on amazon for which i can give more"&amp;" then star if i was allowed to it is what you can call total value for money i have not even checked it by plugging in pc to monitorand don t have to quality speaks for itself cable is around mm thick and braiding looks like ithas been pasted on cable by "&amp;"a sheer force its not going to peel away in years it looks so strong that i felt likei can toe my car with it its feet long any one wishing to buy a expensive cable should try this cable firstit will not let you down build quality look performance all are"&amp;" excellent didnt expected i can get so good cable for rs does all it says good 👍 good product perfect cable and i m getting hz k when connected to my freesync certified tv q t ignore the other expensive cables the only catch was there was no proper packi"&amp;"ng and came in a branded polybag stuff which could have been used as a simple carton box to protect it from transportation great value for money cable build quality is good i tested this cable for k hdr fps and k hz it s of good quality but most of the ti"&amp;"mes you just need hdmi unless you have k or gaming k hz consoles go for in all other cases which support k hz and atmos true hd dts")</f>
        <v>would have liked the product to be in the company box sealed i m not sure why that is not possible these days it seems to be a common trend to ship in a separate pack why can t we have company box pack my first purchase on amazon for which i can give more then star if i was allowed to it is what you can call total value for money i have not even checked it by plugging in pc to monitorand don t have to quality speaks for itself cable is around mm thick and braiding looks like ithas been pasted on cable by a sheer force its not going to peel away in years it looks so strong that i felt likei can toe my car with it its feet long any one wishing to buy a expensive cable should try this cable firstit will not let you down build quality look performance all are excellent didnt expected i can get so good cable for rs does all it says good 👍 good product perfect cable and i m getting hz k when connected to my freesync certified tv q t ignore the other expensive cables the only catch was there was no proper packing and came in a branded polybag stuff which could have been used as a simple carton box to protect it from transportation great value for money cable build quality is good i tested this cable for k hdr fps and k hz it s of good quality but most of the times you just need hdmi unless you have k or gaming k hz consoles go for in all other cases which support k hz and atmos true hd dts</v>
      </c>
      <c r="E313" s="1" t="s">
        <v>2986</v>
      </c>
      <c r="F313" s="9" t="s">
        <v>148</v>
      </c>
      <c r="G313" s="9">
        <f>IFERROR(__xludf.DUMMYFUNCTION("""COMPUTED_VALUE"""),0.0)</f>
        <v>0</v>
      </c>
      <c r="H313" s="9">
        <f>IFERROR(__xludf.DUMMYFUNCTION("""COMPUTED_VALUE"""),0.0)</f>
        <v>0</v>
      </c>
      <c r="I313" s="9">
        <f>IFERROR(__xludf.DUMMYFUNCTION("""COMPUTED_VALUE"""),1.0)</f>
        <v>1</v>
      </c>
      <c r="J313" s="9">
        <f>IFERROR(__xludf.DUMMYFUNCTION("""COMPUTED_VALUE"""),0.0)</f>
        <v>0</v>
      </c>
    </row>
    <row r="314">
      <c r="A314" s="1">
        <v>3.5</v>
      </c>
      <c r="B314" s="5" t="s">
        <v>3005</v>
      </c>
      <c r="C314" s="5" t="s">
        <v>3006</v>
      </c>
      <c r="D314" s="9" t="str">
        <f>IFERROR(__xludf.DUMMYFUNCTION("""COMPUTED_VALUE"""),"the product is over all good jus the headphone adjustment gets stuck hence not that great sound bt it s good thou very nice product 👍 overall experience good product can buy for timepass who interested in movies much loving good vr headset nice picture q"&amp;"uality best when viewed with exclusive vr apps picture compatibility was less with youtube videos so better to go with good vr apps available in playstore overall a good product amazing product to buy i ordered this product seeing the high cost with perce"&amp;"ption it must be worth of its price but the product is cheap chinese plastic crap and definitely not a worth more than rs at most in the end it s a cheap chinese product sold in india at rs which is not even worth of more than rs better if you go for some"&amp;" other not very costly and simple vr set under max rs or either a expensive vr set of very reputed makers if you re dire enthusiast amazon services and customer support is exceptional and here i believe that s what make them on top caution this product ha"&amp;"s no refund policy it can only be replaced so guys think deep before you buy")</f>
        <v>the product is over all good jus the headphone adjustment gets stuck hence not that great sound bt it s good thou very nice product 👍 overall experience good product can buy for timepass who interested in movies much loving good vr headset nice picture quality best when viewed with exclusive vr apps picture compatibility was less with youtube videos so better to go with good vr apps available in playstore overall a good product amazing product to buy i ordered this product seeing the high cost with perception it must be worth of its price but the product is cheap chinese plastic crap and definitely not a worth more than rs at most in the end it s a cheap chinese product sold in india at rs which is not even worth of more than rs better if you go for some other not very costly and simple vr set under max rs or either a expensive vr set of very reputed makers if you re dire enthusiast amazon services and customer support is exceptional and here i believe that s what make them on top caution this product has no refund policy it can only be replaced so guys think deep before you buy</v>
      </c>
      <c r="E314" s="1" t="s">
        <v>2996</v>
      </c>
      <c r="F314" s="9" t="s">
        <v>2998</v>
      </c>
      <c r="G314" s="9">
        <f>IFERROR(__xludf.DUMMYFUNCTION("""COMPUTED_VALUE"""),1.0)</f>
        <v>1</v>
      </c>
      <c r="H314" s="9">
        <f>IFERROR(__xludf.DUMMYFUNCTION("""COMPUTED_VALUE"""),0.0)</f>
        <v>0</v>
      </c>
      <c r="I314" s="9">
        <f>IFERROR(__xludf.DUMMYFUNCTION("""COMPUTED_VALUE"""),0.0)</f>
        <v>0</v>
      </c>
      <c r="J314" s="9">
        <f>IFERROR(__xludf.DUMMYFUNCTION("""COMPUTED_VALUE"""),0.0)</f>
        <v>0</v>
      </c>
    </row>
    <row r="315">
      <c r="A315" s="1">
        <v>4.1</v>
      </c>
      <c r="B315" s="5" t="s">
        <v>3015</v>
      </c>
      <c r="C315" s="5" t="s">
        <v>3016</v>
      </c>
      <c r="D315" s="9" t="str">
        <f>IFERROR(__xludf.DUMMYFUNCTION("""COMPUTED_VALUE"""),"quality with low price it s working good and satisfied good quality as well i was surprised to see this when i checked current rating in ampere app while charging it shows more current than what i saw while using company original cable this is just awesom"&amp;"e cable material looks really premium only thing is the connectors are bit rigid at both ends the fitting of the ports is acceptable some quality issues but overall ok charges less than the phone s original data cable if you want good performance then you"&amp;" should spend rs rs and buy a good one great for the price as compared to similar cables from comparable brands got it for a good price during the sale period satisfied fast charging")</f>
        <v>quality with low price it s working good and satisfied good quality as well 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 some quality issues but overall ok charges less than the phone s original data cable if you want good performance then you should spend rs rs and buy a good one great for the price as compared to similar cables from comparable brands got it for a good price during the sale period satisfied fast charging</v>
      </c>
      <c r="E315" s="1" t="s">
        <v>3009</v>
      </c>
      <c r="F315" s="9" t="s">
        <v>18</v>
      </c>
      <c r="G315" s="9">
        <f>IFERROR(__xludf.DUMMYFUNCTION("""COMPUTED_VALUE"""),0.0)</f>
        <v>0</v>
      </c>
      <c r="H315" s="9">
        <f>IFERROR(__xludf.DUMMYFUNCTION("""COMPUTED_VALUE"""),0.0)</f>
        <v>0</v>
      </c>
      <c r="I315" s="9">
        <f>IFERROR(__xludf.DUMMYFUNCTION("""COMPUTED_VALUE"""),0.0)</f>
        <v>0</v>
      </c>
      <c r="J315" s="9">
        <f>IFERROR(__xludf.DUMMYFUNCTION("""COMPUTED_VALUE"""),0.0)</f>
        <v>0</v>
      </c>
    </row>
    <row r="316">
      <c r="A316" s="1">
        <v>4.3</v>
      </c>
      <c r="B316" s="5" t="s">
        <v>3025</v>
      </c>
      <c r="C316" s="5" t="s">
        <v>3026</v>
      </c>
      <c r="D316" s="9" t="str">
        <f>IFERROR(__xludf.DUMMYFUNCTION("""COMPUTED_VALUE"""),"used this cable for months very sturdy really like the cable length good repalcement in warrenty works i ordered this for my s ultra as and it is working same as my original cable it is charging very fast with my w charger i ve been using this cable since"&amp;" a year now and never faced a single issue till date quality of the cable is excellent and is very durable it is also a value for money product highly recommended good small cable yet to be tested though good one this is good and long cable easy to use")</f>
        <v>used this cable for months very sturdy really like the cable length good repalcement in warrenty works i ordered this for my s ultra as and it is working same as my original cable it is charging very fast with my w charger i ve been using this cable since a year now and never faced a single issue till date quality of the cable is excellent and is very durable it is also a value for money product highly recommended good small cable yet to be tested though good one this is good and long cable easy to use</v>
      </c>
      <c r="E316" s="1" t="s">
        <v>3019</v>
      </c>
      <c r="F316" s="9" t="s">
        <v>18</v>
      </c>
      <c r="G316" s="9">
        <f>IFERROR(__xludf.DUMMYFUNCTION("""COMPUTED_VALUE"""),0.0)</f>
        <v>0</v>
      </c>
      <c r="H316" s="9">
        <f>IFERROR(__xludf.DUMMYFUNCTION("""COMPUTED_VALUE"""),0.0)</f>
        <v>0</v>
      </c>
      <c r="I316" s="9">
        <f>IFERROR(__xludf.DUMMYFUNCTION("""COMPUTED_VALUE"""),0.0)</f>
        <v>0</v>
      </c>
      <c r="J316" s="9">
        <f>IFERROR(__xludf.DUMMYFUNCTION("""COMPUTED_VALUE"""),0.0)</f>
        <v>0</v>
      </c>
    </row>
    <row r="317">
      <c r="A317" s="1">
        <v>4.2</v>
      </c>
      <c r="B317" s="5" t="s">
        <v>3036</v>
      </c>
      <c r="C317" s="5" t="s">
        <v>3037</v>
      </c>
      <c r="D317" s="9" t="str">
        <f>IFERROR(__xludf.DUMMYFUNCTION("""COMPUTED_VALUE"""),"cover is perfect size wise and it s exactly same as shown in picture u can go for it best product and best fitting for remotevalue for moneysoft materials nicei recommend this product👌⭐️⭐️⭐️⭐️thanks amazon and shopoflux team just ok as described in descr"&amp;"iption quality is good don t know about durability as just week of use one thing that cover will appear bit high than button so keys are not easy accessible though it s not the fault of the cover mi remote keys aren t popped out too much good quality perf"&amp;"ect fit and material feels good must buy product fits with the mentioned product cover is a perfect fit and feels good in hand our remote had a little loose battery housing but this will help it hold perfectly only issue which comes with any silicon case "&amp;"would be keeping it clean but it looks great if you keep it right ☺️")</f>
        <v>cover is perfect size wise and it s exactly same as shown in picture u can go for it best product and best fitting for remotevalue for moneysoft materials nicei recommend this product👌⭐️⭐️⭐️⭐️thanks amazon and shopoflux team just ok as described in description quality is good don t know about durability as just week of use one thing that cover will appear bit high than button so keys are not easy accessible though it s not the fault of the cover mi remote keys aren t popped out too much good quality perfect fit and material feels good must buy product fits with the mentioned product cover is a perfect fit and feels good in hand our remote had a little loose battery housing but this will help it hold perfectly only issue which comes with any silicon case would be keeping it clean but it looks great if you keep it right ☺️</v>
      </c>
      <c r="E317" s="1" t="s">
        <v>3029</v>
      </c>
      <c r="F317" s="9" t="s">
        <v>525</v>
      </c>
      <c r="G317" s="9">
        <f>IFERROR(__xludf.DUMMYFUNCTION("""COMPUTED_VALUE"""),0.0)</f>
        <v>0</v>
      </c>
      <c r="H317" s="9">
        <f>IFERROR(__xludf.DUMMYFUNCTION("""COMPUTED_VALUE"""),0.0)</f>
        <v>0</v>
      </c>
      <c r="I317" s="9">
        <f>IFERROR(__xludf.DUMMYFUNCTION("""COMPUTED_VALUE"""),0.0)</f>
        <v>0</v>
      </c>
      <c r="J317" s="9">
        <f>IFERROR(__xludf.DUMMYFUNCTION("""COMPUTED_VALUE"""),0.0)</f>
        <v>0</v>
      </c>
    </row>
    <row r="318">
      <c r="A318" s="1">
        <v>4.0</v>
      </c>
      <c r="B318" s="5" t="s">
        <v>3046</v>
      </c>
      <c r="C318" s="5" t="s">
        <v>3047</v>
      </c>
      <c r="D318" s="9" t="str">
        <f>IFERROR(__xludf.DUMMYFUNCTION("""COMPUTED_VALUE"""),"i purchased to connect my security camera the purpose is met ok product firstly it s good enough in length i like this but only long data cable otherwise it s not charge fast it s a normal cable i used it for my wi fi camera installed outside my house cab"&amp;"le quality is good and near ft in length my purpose was to charge my device from a plug point which was bit far it has served the purpose length is about feet so it is ok charging is good haven t used it much but seems to work fine so far want length of f"&amp;"t well it s ft so don t buy if u r g😱 ml short in my ml for the rest of us just order very good")</f>
        <v>i purchased to connect my security camera the purpose is met ok product firstly it s good enough in length i like this but only long data cable otherwise it s not charge fast it s a normal cable i used it for my wi fi camera installed outside my house cable quality is good and near ft in length my purpose was to charge my device from a plug point which was bit far it has served the purpose length is about feet so it is ok charging is good haven t used it much but seems to work fine so far want length of ft well it s ft so don t buy if u r g😱 ml short in my ml for the rest of us just order very good</v>
      </c>
      <c r="E318" s="1" t="s">
        <v>3040</v>
      </c>
      <c r="F318" s="9" t="s">
        <v>18</v>
      </c>
      <c r="G318" s="9">
        <f>IFERROR(__xludf.DUMMYFUNCTION("""COMPUTED_VALUE"""),0.0)</f>
        <v>0</v>
      </c>
      <c r="H318" s="9">
        <f>IFERROR(__xludf.DUMMYFUNCTION("""COMPUTED_VALUE"""),0.0)</f>
        <v>0</v>
      </c>
      <c r="I318" s="9">
        <f>IFERROR(__xludf.DUMMYFUNCTION("""COMPUTED_VALUE"""),0.0)</f>
        <v>0</v>
      </c>
      <c r="J318" s="9">
        <f>IFERROR(__xludf.DUMMYFUNCTION("""COMPUTED_VALUE"""),0.0)</f>
        <v>0</v>
      </c>
    </row>
    <row r="319">
      <c r="A319" s="1">
        <v>3.9</v>
      </c>
      <c r="B319" s="5" t="s">
        <v>3057</v>
      </c>
      <c r="C319" s="5" t="s">
        <v>3058</v>
      </c>
      <c r="D319" s="9" t="str">
        <f>IFERROR(__xludf.DUMMYFUNCTION("""COMPUTED_VALUE"""),"value for money sturdy cover almost like a case this remote cover really fits too well on jio remote and seems durable also but bit costly when compared to overall quality useful item quality of the remote cover is quite good and it should be able to prov"&amp;"ide decent drop protection as long as your remote doesn t land face first it is slightly expensive though should have been around ₹ only but does get the job done go for it if you wish to protect your jio set top box remote the case is good and it suits w"&amp;"ell to the remote it is value for money perfect fit and secure from accidental drops and dust and spills perfect fit for jio remote seems good overall good remote cover hard material")</f>
        <v>value for money sturdy cover almost like a case this remote cover really fits too well on jio remote and seems durable also but bit costly when compared to overall quality useful item quality of the remote cover is quite good and it should be able to provide decent drop protection as long as your remote doesn t land face first it is slightly expensive though should have been around ₹ only but does get the job done go for it if you wish to protect your jio set top box remote the case is good and it suits well to the remote it is value for money perfect fit and secure from accidental drops and dust and spills perfect fit for jio remote seems good overall good remote cover hard material</v>
      </c>
      <c r="E319" s="1" t="s">
        <v>3050</v>
      </c>
      <c r="F319" s="9" t="s">
        <v>525</v>
      </c>
      <c r="G319" s="9">
        <f>IFERROR(__xludf.DUMMYFUNCTION("""COMPUTED_VALUE"""),0.0)</f>
        <v>0</v>
      </c>
      <c r="H319" s="9">
        <f>IFERROR(__xludf.DUMMYFUNCTION("""COMPUTED_VALUE"""),0.0)</f>
        <v>0</v>
      </c>
      <c r="I319" s="9">
        <f>IFERROR(__xludf.DUMMYFUNCTION("""COMPUTED_VALUE"""),1.0)</f>
        <v>1</v>
      </c>
      <c r="J319" s="9">
        <f>IFERROR(__xludf.DUMMYFUNCTION("""COMPUTED_VALUE"""),0.0)</f>
        <v>0</v>
      </c>
    </row>
    <row r="320">
      <c r="A320" s="1">
        <v>3.3</v>
      </c>
      <c r="B320" s="5" t="s">
        <v>3068</v>
      </c>
      <c r="C320" s="5" t="s">
        <v>3069</v>
      </c>
      <c r="D320" s="9" t="str">
        <f>IFERROR(__xludf.DUMMYFUNCTION("""COMPUTED_VALUE"""),"volume buttons mute power off options not working after days rest is 🆗 item is a perfect replacement for my generation amazon firestick the remote is working fine but we have to press the buttons harder sometimes more than once remote is working fine for"&amp;" amazon nd generation fire stick but it is very expensive and they don t even provide batteries with remote on off and sound button are not working good product volume buttons r not working please help good one")</f>
        <v>volume buttons mute power off options not working after days rest is 🆗 item is a perfect replacement for my generation amazon firestick the remote is working fine but we have to press the buttons harder sometimes more than once remote is working fine for amazon nd generation fire stick but it is very expensive and they don t even provide batteries with remote on off and sound button are not working good product volume buttons r not working please help good one</v>
      </c>
      <c r="E320" s="1" t="s">
        <v>3061</v>
      </c>
      <c r="F320" s="9" t="s">
        <v>525</v>
      </c>
      <c r="G320" s="9">
        <f>IFERROR(__xludf.DUMMYFUNCTION("""COMPUTED_VALUE"""),1.0)</f>
        <v>1</v>
      </c>
      <c r="H320" s="9">
        <f>IFERROR(__xludf.DUMMYFUNCTION("""COMPUTED_VALUE"""),0.0)</f>
        <v>0</v>
      </c>
      <c r="I320" s="9">
        <f>IFERROR(__xludf.DUMMYFUNCTION("""COMPUTED_VALUE"""),0.0)</f>
        <v>0</v>
      </c>
      <c r="J320" s="9">
        <f>IFERROR(__xludf.DUMMYFUNCTION("""COMPUTED_VALUE"""),0.0)</f>
        <v>0</v>
      </c>
    </row>
    <row r="321">
      <c r="A321" s="1">
        <v>3.8</v>
      </c>
      <c r="B321" s="5" t="s">
        <v>3078</v>
      </c>
      <c r="C321" s="5" t="s">
        <v>3079</v>
      </c>
      <c r="D321" s="9" t="str">
        <f>IFERROR(__xludf.DUMMYFUNCTION("""COMPUTED_VALUE"""),"like good quality nice fit it s good airtel xtreme set top box cover it s had some thickness and protective go for it very nice quality and fit a good buy which meets expectations thanks amazon expensive very uncomfortable to use value for money height of"&amp;" the cover can be made small i have put in a ball of paper at the back so that the remote fits in correctly and buttons are easy to access good product")</f>
        <v>like good quality nice fit it s good airtel xtreme set top box cover it s had some thickness and protective go for it very nice quality and fit a good buy which meets expectations thanks amazon expensive very uncomfortable to use value for money height of the cover can be made small i have put in a ball of paper at the back so that the remote fits in correctly and buttons are easy to access good product</v>
      </c>
      <c r="E321" s="1" t="s">
        <v>3072</v>
      </c>
      <c r="F321" s="9" t="s">
        <v>525</v>
      </c>
      <c r="G321" s="9">
        <f>IFERROR(__xludf.DUMMYFUNCTION("""COMPUTED_VALUE"""),0.0)</f>
        <v>0</v>
      </c>
      <c r="H321" s="9">
        <f>IFERROR(__xludf.DUMMYFUNCTION("""COMPUTED_VALUE"""),0.0)</f>
        <v>0</v>
      </c>
      <c r="I321" s="9">
        <f>IFERROR(__xludf.DUMMYFUNCTION("""COMPUTED_VALUE"""),1.0)</f>
        <v>1</v>
      </c>
      <c r="J321" s="9">
        <f>IFERROR(__xludf.DUMMYFUNCTION("""COMPUTED_VALUE"""),0.0)</f>
        <v>0</v>
      </c>
    </row>
    <row r="322">
      <c r="A322" s="1">
        <v>4.0</v>
      </c>
      <c r="B322" s="5" t="s">
        <v>3088</v>
      </c>
      <c r="C322" s="5" t="s">
        <v>3089</v>
      </c>
      <c r="D322" s="9" t="str">
        <f>IFERROR(__xludf.DUMMYFUNCTION("""COMPUTED_VALUE"""),"it s good working product there is nothing to dislike about this product only the aux cable is a bit of low quality but as for the price it’s a very good product product is easy to install use i use it along with my set up box fire tv stick works seamless"&amp;"ly ery good build quality and performance it works well with my hp laptop the hdmi jack fits with a satisfying click into the laptop so the fit is perfect since this is an adapter only you will need to connect this to your monitor s vga cable duh i ve bee"&amp;"n using this for slightly more than a month now and everything is perfectly fine with this product i would recommend other too to use this product this product is very helpfulhdmi to vga adapter connects a computer desktop laptop or other devices with hdm"&amp;"i port to a monitor projector hdtv or other devices with vga port i used this product for laptop to old monitor interface and it is working good works fine affordable and sturdy also i didn t notice any lag in the hdmi to vga conversion additional trivia "&amp;"contrary to what s mentioned in product description country of origin is china not india 😊 the convertor works well without any issues in connection but the output quality is not as good as the direct vga connection that i use with my another laptop the "&amp;"cable seems to be of good quality material adapter is sturdy and connects well working smoothly till now in my lenovo laptop and projector good packaging also recommended product in this price range")</f>
        <v>it s good working product there is nothing to dislike about this product only the aux cable is a bit of low quality but as for the price it’s a very good product product is easy to install use i use it along with my set up box fire tv stick works seamlessly ery good build quality and performance it works well with my hp laptop the hdmi jack fits with a satisfying click into the laptop so the fit is perfect since this is an adapter only you will need to connect this to your monitor s vga cable duh i ve been using this for slightly more than a month now and everything is perfectly fine with this product i would recommend other too to use this product this product is very helpfulhdmi to vga adapter connects a computer desktop laptop or other devices with hdmi port to a monitor projector hdtv or other devices with vga port i used this product for laptop to old monitor interface and it is working good works fine affordable and sturdy also i didn t notice any lag in the hdmi to vga conversion additional trivia contrary to what s mentioned in product description country of origin is china not india 😊 the convertor works well without any issues in connection but the output quality is not as good as the direct vga connection that i use with my another laptop the cable seems to be of good quality material adapter is sturdy and connects well working smoothly till now in my lenovo laptop and projector good packaging also recommended product in this price range</v>
      </c>
      <c r="E322" s="1" t="s">
        <v>3082</v>
      </c>
      <c r="F322" s="9" t="s">
        <v>148</v>
      </c>
      <c r="G322" s="9">
        <f>IFERROR(__xludf.DUMMYFUNCTION("""COMPUTED_VALUE"""),0.0)</f>
        <v>0</v>
      </c>
      <c r="H322" s="9">
        <f>IFERROR(__xludf.DUMMYFUNCTION("""COMPUTED_VALUE"""),0.0)</f>
        <v>0</v>
      </c>
      <c r="I322" s="9">
        <f>IFERROR(__xludf.DUMMYFUNCTION("""COMPUTED_VALUE"""),1.0)</f>
        <v>1</v>
      </c>
      <c r="J322" s="9">
        <f>IFERROR(__xludf.DUMMYFUNCTION("""COMPUTED_VALUE"""),1.0)</f>
        <v>1</v>
      </c>
    </row>
    <row r="323">
      <c r="A323" s="1">
        <v>4.3</v>
      </c>
      <c r="B323" s="5" t="s">
        <v>3098</v>
      </c>
      <c r="C323" s="5" t="s">
        <v>3099</v>
      </c>
      <c r="D323" s="9" t="str">
        <f>IFERROR(__xludf.DUMMYFUNCTION("""COMPUTED_VALUE"""),"good quality good product average no operation button in television which is big irritate when the remote not working in simple words please don’t buy this mi tv and especially from amazon this seller sold by cloudtail india and fulfilled by amazon if you"&amp;" have patience and able to understand normal english i don’t have writing skills to share exactly my feelings pain then please go through my following experience feedback to know why i said don’t buy it don’t wanna give single star but not allowing this s"&amp;"ite to post without starreason to buy trust amazonby looking at the out of rating and best seller tag i got interest on this tv as we have trust on amazon and also as it was coming in my budget with good features i purchased this mi a pro tv but seems maj"&amp;"ority of good review ratings are paid ones these are cheating us off course they didn’t force to buy but being middle class person human being we may get attract to things which showing better in less price seems this made gave opportunity to these seller"&amp;"s to cheat us amazon delivery feedback i may not comment on all deliveries happening not safely but when it came to me it’s not delivered safely this tv came for home delivery in troalley auto without proper placement safety asked delivery person why alon"&amp;"e kept it while coming due to up and downs of road it may fly right he didn’t listen my words simply said will take it back if any physical damage he only open it and as outside nothing see damage delivery person said if any inner damage during installati"&amp;"on time technician came to know and will replace it and he forced me to tell otp to accept me deliver and left tv installation feedback did by amazon technician personinstead mi technician amazon technician came and installed this mi tv i got it installed"&amp;" stand mount as wall mount not freely providing technician somehow explained tv usage but thinking as not mi person not have full knowledge and exploring and telling each details however normal usage of tv this amazon technician help is fine tv experience"&amp;" first day having slight less picture quality and few showing pixels not as required for eye safeness after or days picture quality came better sound audio quality was good either on ott youtbe or setup box dthup to days as we not used much and simply usi"&amp;"ng it for watch dth channels everything looks good after days amazon replacement time expired then started showing sound audio problem tv sound coming very slow when installed time first days if we set up volume or it was able give bigger sound now though"&amp;" we increase volume or not giving the sound that we heard when it installed setup played the same content which we listen in youtube when after installation completed regarding this yesterday raised request online service person asked me to update build v"&amp;"ersion to latest now it is pl but still have the same problem or days ago while watching suddenly tv got turned off we did power off and on then it got switch on usually also after sometime did screen mirroring of youtube and tried decreasing volume from "&amp;"mobile it worked but not sure what problem we believe after that time onwards we have this sound issues not sure seems as i bought from this amazon or mi service itself does magic to convey customer without actually solving problem online service person i"&amp;"nstead sending technician to home for verifying problem told and did build version update with me to latest software update later he said volume limit got increased to now we have to increase the volume level double or triple to have same sound which have"&amp;" prior i e before if volume level gives big sound then now volume level the same sound asked when limit increased it should give much more sound otherwise what is the use of volume limit increase but he told ott some apps will show difference of this new "&amp;"feature at the time as i have been on this calls and worries got tired i said will see and get back to you with new request after some time when i visited my friends better knowledge person on this problem came to know that he cheated me without solving p"&amp;"roblem simply said some words to convey tired us off course i can hear sound at or volume but my concern is after purchase installation of days only i got this problem in future how it works and how many further problems shows to me making me cruise being"&amp;" middle class person we give value to single rupee also because we know how much efforts we put on to get that money after purchase of this mi product crying lot why we went to it instead we could have went for further good brand product though they high "&amp;"in cost now not replaced my tv or not did service by technician we decided that we got cheated on and prayed god to take care…… bought two years ago my panel stopped displaying just one week before the warranty was to expire after two years they promptly "&amp;"replaced it with a new one i did not even spend one rupee extra hassle free highly recommend buying mi products the product is also awesome good best product")</f>
        <v>good quality good product average no operation button in television which is big irritate when the remote not working in simple words please don’t buy this mi tv and especially from amazon this seller sold by cloudtail india and fulfilled by amazon if you have patience and able to understand normal english i don’t have writing skills to share exactly my feelings pain then please go through my following experience feedback to know why i said don’t buy it don’t wanna give single star but not allowing this site to post without starreason to buy trust amazonby looking at the out of rating and best seller tag i got interest on this tv as we have trust on amazon and also as it was coming in my budget with good features i purchased this mi a pro tv but seems majority of good review ratings are paid ones these are cheating us off course they didn’t force to buy but being middle class person human being we may get attract to things which showing better in less price seems this made gave opportunity to these sellers to cheat us amazon delivery feedback i may not comment on all deliveries happening not safely but when it came to me it’s not delivered safely this tv came for home delivery in troalley auto without proper placement safety asked delivery person why alone kept it while coming due to up and downs of road it may fly right he didn’t listen my words simply said will take it back if any physical damage he only open it and as outside nothing see damage delivery person said if any inner damage during installation time technician came to know and will replace it and he forced me to tell otp to accept me deliver and left tv installation feedback did by amazon technician personinstead mi technician amazon technician came and installed this mi tv i got it installed stand mount as wall mount not freely providing technician somehow explained tv usage but thinking as not mi person not have full knowledge and exploring and telling each details however normal usage of tv this amazon technician help is fine tv experience first day having slight less picture quality and few showing pixels not as required for eye safeness after or days picture quality came better sound audio quality was good either on ott youtbe or setup box dthup to days as we not used much and simply using it for watch dth channels everything looks good after days amazon replacement time expired then started showing sound audio problem tv sound coming very slow when installed time first days if we set up volume or it was able give bigger sound now though we increase volume or not giving the sound that we heard when it installed setup played the same content which we listen in youtube when after installation completed regarding this yesterday raised request online service person asked me to update build version to latest now it is pl but still have the same problem or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 not sure seems as i bought from this amazon or mi service itself does magic to convey customer without actually solving problem online service person instead sending technician to home for verifying problem told and did build version update with me to latest software update later he said volume limit got increased to now we have to increase the volume level double or triple to have same sound which have prior i e before if volume level gives big sound then now volume level the same sound asked when limit increased it should give much more sound otherwise what is the use of volume limit increase but he told ott some apps will show difference of this new feature at the time as i have been on this calls and worries got tired i said will see and get back to you with new request after some time when i visited my friends better knowledge person on this problem came to know that he cheated me without solving problem simply said some words to convey tired us off course i can hear sound at or volume but my concern is after purchase installation of days only i got this problem in future how it works and how many further problems shows to me making me cruise being middle class person we give value to single rupee also because we know how much efforts we put on to get that money after purchase of this mi product crying lot why we went to it instead we could have went for further good brand product though they high in cost now not replaced my tv or not did service by technician we decided that we got cheated on and prayed god to take care…… bought two years ago my panel stopped displaying just one week before the warranty was to expire after two years they promptly replaced it with a new one i did not even spend one rupee extra hassle free highly recommend buying mi products the product is also awesome good best product</v>
      </c>
      <c r="E323" s="1" t="s">
        <v>3092</v>
      </c>
      <c r="F323" s="9" t="s">
        <v>194</v>
      </c>
      <c r="G323" s="9">
        <f>IFERROR(__xludf.DUMMYFUNCTION("""COMPUTED_VALUE"""),1.0)</f>
        <v>1</v>
      </c>
      <c r="H323" s="9">
        <f>IFERROR(__xludf.DUMMYFUNCTION("""COMPUTED_VALUE"""),1.0)</f>
        <v>1</v>
      </c>
      <c r="I323" s="9">
        <f>IFERROR(__xludf.DUMMYFUNCTION("""COMPUTED_VALUE"""),1.0)</f>
        <v>1</v>
      </c>
      <c r="J323" s="9">
        <f>IFERROR(__xludf.DUMMYFUNCTION("""COMPUTED_VALUE"""),0.0)</f>
        <v>0</v>
      </c>
    </row>
    <row r="324">
      <c r="A324" s="1">
        <v>3.9</v>
      </c>
      <c r="B324" s="5" t="s">
        <v>3108</v>
      </c>
      <c r="C324" s="5" t="s">
        <v>3109</v>
      </c>
      <c r="D324" s="9" t="str">
        <f>IFERROR(__xludf.DUMMYFUNCTION("""COMPUTED_VALUE"""),"two negative things i should mention here the cable is too rigid so there is movement on the usb connector point when inserting or removing device from the other end of the cable the usb connector is a little loose it must be tightly seated other features"&amp;" are alright this is the fourth time i order cable earlier cable was good but now seems to compromise on quality not happy worth its value good very good product and value for money satisfied with the performance wont cure cancer its simple cable nothing "&amp;"much to expect very good product too long durable good retro device")</f>
        <v>two negative things i should mention here the cable is too rigid so there is movement on the usb connector point when inserting or removing device from the other end of the cable the usb connector is a little loose it must be tightly seated other features are alright this is the fourth time i order cable earlier cable was good but now seems to compromise on quality not happy worth its value good very good product and value for money satisfied with the performance wont cure cancer its simple cable nothing much to expect very good product too long durable good retro device</v>
      </c>
      <c r="E324" s="1" t="s">
        <v>3102</v>
      </c>
      <c r="F324" s="9" t="s">
        <v>18</v>
      </c>
      <c r="G324" s="9">
        <f>IFERROR(__xludf.DUMMYFUNCTION("""COMPUTED_VALUE"""),0.0)</f>
        <v>0</v>
      </c>
      <c r="H324" s="9">
        <f>IFERROR(__xludf.DUMMYFUNCTION("""COMPUTED_VALUE"""),0.0)</f>
        <v>0</v>
      </c>
      <c r="I324" s="9">
        <f>IFERROR(__xludf.DUMMYFUNCTION("""COMPUTED_VALUE"""),0.0)</f>
        <v>0</v>
      </c>
      <c r="J324" s="9">
        <f>IFERROR(__xludf.DUMMYFUNCTION("""COMPUTED_VALUE"""),0.0)</f>
        <v>0</v>
      </c>
    </row>
    <row r="325">
      <c r="A325" s="1">
        <v>4.2</v>
      </c>
      <c r="B325" s="5" t="s">
        <v>3119</v>
      </c>
      <c r="C325" s="5" t="s">
        <v>3120</v>
      </c>
      <c r="D325" s="9" t="str">
        <f>IFERROR(__xludf.DUMMYFUNCTION("""COMPUTED_VALUE"""),"best but slow response from tv product is good for money super quality go with tcl best price చాలా బాగుంది కానీ యుాస్ బి పోర్ట్స్ లోపల కాకుండా బయటికి ఇస్తే బాగుంటుంది మరియు గుాగుల్ క్రోమ్ ఇన్ బుల్ట్ గా ఇస్తే బాగుంటుంది")</f>
        <v>best but slow response from tv product is good for money super quality go with tcl best price చాలా బాగుంది కానీ యుాస్ బి పోర్ట్స్ లోపల కాకుండా బయటికి ఇస్తే బాగుంటుంది మరియు గుాగుల్ క్రోమ్ ఇన్ బుల్ట్ గా ఇస్తే బాగుంటుంది</v>
      </c>
      <c r="E325" s="1" t="s">
        <v>3112</v>
      </c>
      <c r="F325" s="9" t="s">
        <v>194</v>
      </c>
      <c r="G325" s="9">
        <f>IFERROR(__xludf.DUMMYFUNCTION("""COMPUTED_VALUE"""),0.0)</f>
        <v>0</v>
      </c>
      <c r="H325" s="9">
        <f>IFERROR(__xludf.DUMMYFUNCTION("""COMPUTED_VALUE"""),0.0)</f>
        <v>0</v>
      </c>
      <c r="I325" s="9">
        <f>IFERROR(__xludf.DUMMYFUNCTION("""COMPUTED_VALUE"""),0.0)</f>
        <v>0</v>
      </c>
      <c r="J325" s="9">
        <f>IFERROR(__xludf.DUMMYFUNCTION("""COMPUTED_VALUE"""),0.0)</f>
        <v>0</v>
      </c>
    </row>
    <row r="326">
      <c r="A326" s="1">
        <v>5.0</v>
      </c>
      <c r="B326" s="5" t="s">
        <v>3129</v>
      </c>
      <c r="C326" s="5" t="s">
        <v>3130</v>
      </c>
      <c r="D326" s="9" t="str">
        <f>IFERROR(__xludf.DUMMYFUNCTION("""COMPUTED_VALUE"""),"quick delivery awesome productpacking was goodjust opened the productexcited to you it")</f>
        <v>quick delivery awesome productpacking was goodjust opened the productexcited to you it</v>
      </c>
      <c r="E326" s="1" t="s">
        <v>3123</v>
      </c>
      <c r="F326" s="9" t="s">
        <v>18</v>
      </c>
      <c r="G326" s="9">
        <f>IFERROR(__xludf.DUMMYFUNCTION("""COMPUTED_VALUE"""),0.0)</f>
        <v>0</v>
      </c>
      <c r="H326" s="9">
        <f>IFERROR(__xludf.DUMMYFUNCTION("""COMPUTED_VALUE"""),1.0)</f>
        <v>1</v>
      </c>
      <c r="I326" s="9">
        <f>IFERROR(__xludf.DUMMYFUNCTION("""COMPUTED_VALUE"""),0.0)</f>
        <v>0</v>
      </c>
      <c r="J326" s="9">
        <f>IFERROR(__xludf.DUMMYFUNCTION("""COMPUTED_VALUE"""),0.0)</f>
        <v>0</v>
      </c>
    </row>
    <row r="327">
      <c r="A327" s="1">
        <v>4.1</v>
      </c>
      <c r="B327" s="5" t="s">
        <v>2109</v>
      </c>
      <c r="C327" s="5" t="s">
        <v>2110</v>
      </c>
      <c r="D327" s="9" t="str">
        <f>IFERROR(__xludf.DUMMYFUNCTION("""COMPUTED_VALUE"""),"update after months of use the tv is still going strong all the good points mentioned in the original review below are still true and very happy with the tv it s as if oneplus have been listening to their customers after recent firmware updates the issues"&amp;" i had mentioned have almost disappeared we can now arrange and move apps youtube netflix as per our wish on the home screen itself i am finally able to put youtube first as it is the most used app for my toddler there is no more wifi disconnect issue not"&amp;"ed earlier prime video still shows errors sometimes though i think that s an issue with the app and not the tv strongly recommend this tv original review i took a leap of faith in purchasing this tv as there were mixed reviews for it however after using i"&amp;"t for months the following are my observations good the picture quality is fantastic there is no lag while watching forwarding k k videos i saw a youtube review which said its brightness was low compared to other models the brightness is more than you wou"&amp;"ld ever need from a tv i have never needed to run it on full brightness till now up to works for me for my toddler to watch rhymes i set brightness to and even then it is more than needed there were a few reviews that said the sound quality was average an"&amp;"d you need a soundbar i disagree i have watched movies with up to sound and that is good enough for a sqft hall voice command it is quite accurate and i am able to change nursery rhymes for my toddler while working in the kitchen which is around feet away"&amp;" being able to control the tv from app is also a very useful feature no need to look for remote being able to cast from the app also helps a lot it would be even better if everything on phone not just pictures and videos could be cast using the appnot so "&amp;"good if the tv goes to sleep screensaver for more than minutes a it often gets disconnected from wifi have to restart it againb prime video fails to resume displays error and have to restart the tv againc on the home screen you cannot rearrange apps to ha"&amp;"ve your preferred apps first you can do it in apps window which is useless as you need to navigate to it first easier to navigate to your preferred app in the home screen itself only cons till now got fast moving object looks blurr which was known before "&amp;"buying by other user review but i got this tv in k ao over all satishfied only minus that too critical is the installation service provider the product is to installed by v care installation services provider the installation service provider is a total w"&amp;"aste and not responded properly actual date of installation was on but was only done by the service provider on the executive who attended the installation is a total waste person and don t know how to behave to the customer he behaved very rudely the ins"&amp;"tallation service provider is a total damage and waste not at all worth awesome quality of pictures and some issues with smart features like in app installation and in connection from smart phone only audio player in work properly but video not show in tv"&amp;" dolby atom k video etc good good")</f>
        <v>update after months of use the tv is still going strong all the good points mentioned in the original review below are still true and very happy with the tv it s as if oneplus have been listening to their customers after recent firmware updates the issues i had mentioned have almost disappeared we can now arrange and move apps youtube netflix as per our wish on the home screen itself i am finally able to put youtube first as it is the most used app for my toddler there is no more wifi disconnect issue noted earlier prime video still shows errors sometimes though i think that s an issue with the app and not the tv strongly recommend this tv original review i took a leap of faith in purchasing this tv as there were mixed reviews for it however after using it for months the following are my observations good the picture quality is fantastic there is no lag while watching forwarding k k videos i saw a youtube review which said its brightness was low compared to other models the brightness is more than you would ever need from a tv i have never needed to run it on full brightness till now up to works for me for my toddler to watch rhymes i set brightness to and even then it is more than needed there were a few reviews that said the sound quality was average and you need a soundbar i disagree i have watched movies with up to sound and that is good enough for a sqft hall voice command it is quite accurate and i am able to change nursery rhymes for my toddler while working in the kitchen which is around feet away being able to control the tv from app is also a very useful feature no need to look for remote being able to cast from the app also helps a lot it would be even better if everything on phone not just pictures and videos could be cast using the appnot so good if the tv goes to sleep screensaver for more than minutes a it often gets disconnected from wifi have to restart it againb prime video fails to resume displays error and have to restart the tv againc on the home screen you cannot rearrange apps to have your preferred apps first you can do it in apps window which is useless as you need to navigate to it first easier to navigate to your preferred app in the home screen itself only cons till now got fast moving object looks blurr which was known before buying by other user review but i got this tv in k ao over all satishfied only minus that too critical is the installation service provider the product is to installed by v care installation services provider the installation service provider is a total waste and not responded properly actual date of installation was on but was only done by the service provider on the executive who attended the installation is a total waste person and don t know how to behave to the customer he behaved very rudely the installation service provider is a total damage and waste not at all worth awesome quality of pictures and some issues with smart features like in app installation and in connection from smart phone only audio player in work properly but video not show in tv dolby atom k video etc good good</v>
      </c>
      <c r="E327" s="1" t="s">
        <v>3133</v>
      </c>
      <c r="F327" s="9" t="s">
        <v>194</v>
      </c>
      <c r="G327" s="9">
        <f>IFERROR(__xludf.DUMMYFUNCTION("""COMPUTED_VALUE"""),1.0)</f>
        <v>1</v>
      </c>
      <c r="H327" s="9">
        <f>IFERROR(__xludf.DUMMYFUNCTION("""COMPUTED_VALUE"""),0.0)</f>
        <v>0</v>
      </c>
      <c r="I327" s="9">
        <f>IFERROR(__xludf.DUMMYFUNCTION("""COMPUTED_VALUE"""),1.0)</f>
        <v>1</v>
      </c>
      <c r="J327" s="9">
        <f>IFERROR(__xludf.DUMMYFUNCTION("""COMPUTED_VALUE"""),0.0)</f>
        <v>0</v>
      </c>
    </row>
    <row r="328">
      <c r="A328" s="1">
        <v>3.9</v>
      </c>
      <c r="B328" s="5" t="s">
        <v>3148</v>
      </c>
      <c r="C328" s="5" t="s">
        <v>3149</v>
      </c>
      <c r="D328" s="9" t="str">
        <f>IFERROR(__xludf.DUMMYFUNCTION("""COMPUTED_VALUE"""),"what s not to love about this all new inch amazon fire tv unboxingthe whole experience from delivery to commissioning was completely seamless the packaging is strong and very sturdy using a lot of bio degradable materials the unboxing was a delight and fi"&amp;"xing the included wall mount was a piece of cake amazon integrationnow comes the amazon magic switch on the tv and it already knew me and my amazon prime account after a brief online security check all my content and apps automatically appeared on screen "&amp;"and setup was done optical audio outi m using a jbl soundbar with sub woofer which are connected to my inch amazon fire tv using an optical cable not supplied and by simply changing settings on the tv my audio system automatically switches on and off with"&amp;" the tv and the supplied tv remote has volume controls for my cinema sound the sound reproduction is first class i can t comment on the built in tv speakers because i haven t used them picture qualitythere are lots of presets for the screen including natu"&amp;"ral cinema gaming etc and you can also set a customised screen to your own liking the picture quality is excellent every bit as good as my other tv from a famous brand that costs x the price of my inch amazon fire tv i m impressed hdmi connectivityi m onl"&amp;"y using hdmi because all my content is streamed and i have been using an amazon firestick and google chromecast the chromecast is plugged into hdmi and the tv automatically switches to it when you want to use it however i don t think i ll be using the chr"&amp;"omecast much because fire tv is so good and has an amazing remote control i m also using a tb external hard drive plugged into the fast usb playing movies even in hd is a perfect experience with no lag or juddering access to the sockets on the wall mounte"&amp;"d tv is ok if you have small arms and although i m only using hdmi optical audio out and one usb there is plenty of connectivity for other equipment just one thing this version of firetv only allows alexa to speak languages viz english indian or hindi my "&amp;"amazon firestick echo show echo show echo and echo dot all have settings for english uk aus usa etc spanish french german and many other languages i really would like to use alexa on my inch amazon fire tv in my native language it makes it easier for alex"&amp;"a to understand me and easier for me to understand alexa i hope that this will come in a software update conclusioni think that this inch amazon fire tv is amazing and i would recommend it without hesitation")</f>
        <v>what s not to love about this all new inch amazon fire tv unboxingthe whole experience from delivery to commissioning was completely seamless the packaging is strong and very sturdy using a lot of bio degradable materials the unboxing was a delight and fixing the included wall mount was a piece of cake amazon integrationnow comes the amazon magic switch on the tv and it already knew me and my amazon prime account after a brief online security check all my content and apps automatically appeared on screen and setup was done optical audio outi m using a jbl soundbar with sub woofer which are connected to my inch amazon fire tv using an optical cable not supplied and by simply changing settings on the tv my audio system automatically switches on and off with the tv and the supplied tv remote has volume controls for my cinema sound the sound reproduction is first class i can t comment on the built in tv speakers because i haven t used them picture qualitythere are lots of presets for the screen including natural cinema gaming etc and you can also set a customised screen to your own liking the picture quality is excellent every bit as good as my other tv from a famous brand that costs x the price of my inch amazon fire tv i m impressed hdmi connectivityi m only using hdmi because all my content is streamed and i have been using an amazon firestick and google chromecast the chromecast is plugged into hdmi and the tv automatically switches to it when you want to use it however i don t think i ll be using the chromecast much because fire tv is so good and has an amazing remote control i m also using a tb external hard drive plugged into the fast usb playing movies even in hd is a perfect experience with no lag or juddering access to the sockets on the wall mounted tv is ok if you have small arms and although i m only using hdmi optical audio out and one usb there is plenty of connectivity for other equipment just one thing this version of firetv only allows alexa to speak languages viz english indian or hindi my amazon firestick echo show echo show echo and echo dot all have settings for english uk aus usa etc spanish french german and many other languages i really would like to use alexa on my inch amazon fire tv in my native language it makes it easier for alexa to understand me and easier for me to understand alexa i hope that this will come in a software update conclusioni think that this inch amazon fire tv is amazing and i would recommend it without hesitation</v>
      </c>
      <c r="E328" s="1" t="s">
        <v>3140</v>
      </c>
      <c r="F328" s="9" t="s">
        <v>194</v>
      </c>
      <c r="G328" s="9">
        <f>IFERROR(__xludf.DUMMYFUNCTION("""COMPUTED_VALUE"""),0.0)</f>
        <v>0</v>
      </c>
      <c r="H328" s="9">
        <f>IFERROR(__xludf.DUMMYFUNCTION("""COMPUTED_VALUE"""),1.0)</f>
        <v>1</v>
      </c>
      <c r="I328" s="9">
        <f>IFERROR(__xludf.DUMMYFUNCTION("""COMPUTED_VALUE"""),1.0)</f>
        <v>1</v>
      </c>
      <c r="J328" s="9">
        <f>IFERROR(__xludf.DUMMYFUNCTION("""COMPUTED_VALUE"""),0.0)</f>
        <v>0</v>
      </c>
    </row>
    <row r="329">
      <c r="A329" s="1">
        <v>4.2</v>
      </c>
      <c r="B329" s="5" t="s">
        <v>2942</v>
      </c>
      <c r="C329" s="5" t="s">
        <v>2943</v>
      </c>
      <c r="D329" s="9" t="str">
        <f>IFERROR(__xludf.DUMMYFUNCTION("""COMPUTED_VALUE"""),"v nice and good good good very non responsive company after several reminder to company and amazon they don t bother to install the tv as committed since last dayslet s see how they will respond in case of warranty or service requirement in future excelle"&amp;"nt picture quality moderatesound quality moderateremote access moderateas per price product is good product is worth to buy good tv with good service good")</f>
        <v>v nice and good good good very non responsive company after several reminder to company and amazon they don t bother to install the tv as committed since last dayslet s see how they will respond in case of warranty or service requirement in future excellent picture quality moderatesound quality moderateremote access moderateas per price product is good product is worth to buy good tv with good service good</v>
      </c>
      <c r="E329" s="1" t="s">
        <v>3152</v>
      </c>
      <c r="F329" s="9" t="s">
        <v>194</v>
      </c>
      <c r="G329" s="9">
        <f>IFERROR(__xludf.DUMMYFUNCTION("""COMPUTED_VALUE"""),0.0)</f>
        <v>0</v>
      </c>
      <c r="H329" s="9">
        <f>IFERROR(__xludf.DUMMYFUNCTION("""COMPUTED_VALUE"""),0.0)</f>
        <v>0</v>
      </c>
      <c r="I329" s="9">
        <f>IFERROR(__xludf.DUMMYFUNCTION("""COMPUTED_VALUE"""),0.0)</f>
        <v>0</v>
      </c>
      <c r="J329" s="9">
        <f>IFERROR(__xludf.DUMMYFUNCTION("""COMPUTED_VALUE"""),0.0)</f>
        <v>0</v>
      </c>
    </row>
    <row r="330">
      <c r="A330" s="1">
        <v>4.3</v>
      </c>
      <c r="B330" s="5" t="s">
        <v>3025</v>
      </c>
      <c r="C330" s="5" t="s">
        <v>3026</v>
      </c>
      <c r="D330" s="9" t="str">
        <f>IFERROR(__xludf.DUMMYFUNCTION("""COMPUTED_VALUE"""),"used this cable for months very sturdy really like the cable length good repalcement in warrenty works i ordered this for my s ultra as and it is working same as my original cable it is charging very fast with my w charger i ve been using this cable since"&amp;" a year now and never faced a single issue till date quality of the cable is excellent and is very durable it is also a value for money product highly recommended good small cable yet to be tested though good one this is good and long cable easy to use")</f>
        <v>used this cable for months very sturdy really like the cable length good repalcement in warrenty works i ordered this for my s ultra as and it is working same as my original cable it is charging very fast with my w charger i ve been using this cable since a year now and never faced a single issue till date quality of the cable is excellent and is very durable it is also a value for money product highly recommended good small cable yet to be tested though good one this is good and long cable easy to use</v>
      </c>
      <c r="E330" s="1" t="s">
        <v>3159</v>
      </c>
      <c r="F330" s="9" t="s">
        <v>18</v>
      </c>
      <c r="G330" s="9">
        <f>IFERROR(__xludf.DUMMYFUNCTION("""COMPUTED_VALUE"""),0.0)</f>
        <v>0</v>
      </c>
      <c r="H330" s="9">
        <f>IFERROR(__xludf.DUMMYFUNCTION("""COMPUTED_VALUE"""),0.0)</f>
        <v>0</v>
      </c>
      <c r="I330" s="9">
        <f>IFERROR(__xludf.DUMMYFUNCTION("""COMPUTED_VALUE"""),0.0)</f>
        <v>0</v>
      </c>
      <c r="J330" s="9">
        <f>IFERROR(__xludf.DUMMYFUNCTION("""COMPUTED_VALUE"""),0.0)</f>
        <v>0</v>
      </c>
    </row>
    <row r="331">
      <c r="A331" s="1">
        <v>3.8</v>
      </c>
      <c r="B331" s="5" t="s">
        <v>3171</v>
      </c>
      <c r="C331" s="5" t="s">
        <v>3172</v>
      </c>
      <c r="D331" s="9" t="str">
        <f>IFERROR(__xludf.DUMMYFUNCTION("""COMPUTED_VALUE"""),"working fine with airtel dth but the quality is cheap it s not strong earlier airtel tv remotes had larger keys which were easy to navigate wish airtel could make that happen ನೀವು ಕಳಿಸಿರುವ ವಸ್ತು ಸರಿಯಾಗಿ ಕೆಲಸ ಮಾಡುತ್ತಿಲ ಈಗಾಗಲೇ ನಾವು ಒಂದು ಬಾರಿ ವಾಪಸಾತಿ ಮಾಡಿ ದರ"&amp;"ೂ ಕೂಡಾ ನೀವು ಕಳುಹಿಸಿದ ವಸ್ತು ಸರಿಯಾಗಿ ಕೆಲಸ ಮಾಡುತ್ತಿಲ ಆದ ಕಾರಣ ನನ್ನ ಹಣ ವಾಪಸ ಮಾಡಬೇಕಾಗಿ ವಿನಂತಿ good good works perfectly with the airtel hd set up box not suitable for airtel xtream would generally be apprehensive before buying a remote online but this worked pe"&amp;"rfectly genuine product lasts long time and it depends how u handle it frequent dropping leads to shorter life as it is a breakable product worth buying on off button doesn’t work remote doesn’t work on tv it works on airtel setup box only i always use re"&amp;"motes for tv and another for setup box not satisfied with this remote")</f>
        <v>working fine with airtel dth but the quality is cheap it s not strong earlier airtel tv remotes had larger keys which were easy to navigate wish airtel could make that happen 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 good good works perfectly with the airtel hd set up box not suitable for airtel xtream would generally be apprehensive before buying a remote online but this worked perfectly genuine product lasts long time and it depends how u handle it frequent dropping leads to shorter life as it is a breakable product worth buying on off button doesn’t work remote doesn’t work on tv it works on airtel setup box only i always use remotes for tv and another for setup box not satisfied with this remote</v>
      </c>
      <c r="E331" s="1" t="s">
        <v>3164</v>
      </c>
      <c r="F331" s="9" t="s">
        <v>525</v>
      </c>
      <c r="G331" s="9">
        <f>IFERROR(__xludf.DUMMYFUNCTION("""COMPUTED_VALUE"""),1.0)</f>
        <v>1</v>
      </c>
      <c r="H331" s="9">
        <f>IFERROR(__xludf.DUMMYFUNCTION("""COMPUTED_VALUE"""),0.0)</f>
        <v>0</v>
      </c>
      <c r="I331" s="9">
        <f>IFERROR(__xludf.DUMMYFUNCTION("""COMPUTED_VALUE"""),1.0)</f>
        <v>1</v>
      </c>
      <c r="J331" s="9">
        <f>IFERROR(__xludf.DUMMYFUNCTION("""COMPUTED_VALUE"""),0.0)</f>
        <v>0</v>
      </c>
    </row>
    <row r="332">
      <c r="A332" s="1">
        <v>4.3</v>
      </c>
      <c r="B332" s="5" t="s">
        <v>3181</v>
      </c>
      <c r="C332" s="5" t="s">
        <v>3182</v>
      </c>
      <c r="D332" s="9" t="str">
        <f>IFERROR(__xludf.DUMMYFUNCTION("""COMPUTED_VALUE"""),"good product i like it s picture quality and recharge plan cable is very short ground floor ke liye bhi chhota tha good product problem in channel selecting like picture quality i m impressed service is very good all channels not available")</f>
        <v>good product i like it s picture quality and recharge plan cable is very short ground floor ke liye bhi chhota tha good product problem in channel selecting like picture quality i m impressed service is very good all channels not available</v>
      </c>
      <c r="E332" s="1" t="s">
        <v>3175</v>
      </c>
      <c r="F332" s="9" t="s">
        <v>2185</v>
      </c>
      <c r="G332" s="9">
        <f>IFERROR(__xludf.DUMMYFUNCTION("""COMPUTED_VALUE"""),0.0)</f>
        <v>0</v>
      </c>
      <c r="H332" s="9">
        <f>IFERROR(__xludf.DUMMYFUNCTION("""COMPUTED_VALUE"""),0.0)</f>
        <v>0</v>
      </c>
      <c r="I332" s="9">
        <f>IFERROR(__xludf.DUMMYFUNCTION("""COMPUTED_VALUE"""),0.0)</f>
        <v>0</v>
      </c>
      <c r="J332" s="9">
        <f>IFERROR(__xludf.DUMMYFUNCTION("""COMPUTED_VALUE"""),0.0)</f>
        <v>0</v>
      </c>
    </row>
    <row r="333">
      <c r="A333" s="1">
        <v>4.4</v>
      </c>
      <c r="B333" s="5" t="s">
        <v>3192</v>
      </c>
      <c r="C333" s="5" t="s">
        <v>3193</v>
      </c>
      <c r="D333" s="9" t="str">
        <f>IFERROR(__xludf.DUMMYFUNCTION("""COMPUTED_VALUE"""),"everything is great go for it after all it’s esr common length is good and charge fast need to maintain well cause of it’s length fast charging value for money its been more than a month since i am using it and it is working as expected nice product go fo"&amp;"r it excellent product with a good sturdiness the product quality is worth the money spent")</f>
        <v>everything is great go for it after all it’s esr common length is good and charge fast need to maintain well cause of it’s length fast charging value for money its been more than a month since i am using it and it is working as expected nice product go for it excellent product with a good sturdiness the product quality is worth the money spent</v>
      </c>
      <c r="E333" s="1" t="s">
        <v>3185</v>
      </c>
      <c r="F333" s="9" t="s">
        <v>18</v>
      </c>
      <c r="G333" s="9">
        <f>IFERROR(__xludf.DUMMYFUNCTION("""COMPUTED_VALUE"""),0.0)</f>
        <v>0</v>
      </c>
      <c r="H333" s="9">
        <f>IFERROR(__xludf.DUMMYFUNCTION("""COMPUTED_VALUE"""),0.0)</f>
        <v>0</v>
      </c>
      <c r="I333" s="9">
        <f>IFERROR(__xludf.DUMMYFUNCTION("""COMPUTED_VALUE"""),0.0)</f>
        <v>0</v>
      </c>
      <c r="J333" s="9">
        <f>IFERROR(__xludf.DUMMYFUNCTION("""COMPUTED_VALUE"""),0.0)</f>
        <v>0</v>
      </c>
    </row>
    <row r="334">
      <c r="A334" s="1">
        <v>4.3</v>
      </c>
      <c r="B334" s="5" t="s">
        <v>3203</v>
      </c>
      <c r="C334" s="5" t="s">
        <v>3204</v>
      </c>
      <c r="D334" s="9" t="str">
        <f>IFERROR(__xludf.DUMMYFUNCTION("""COMPUTED_VALUE"""),"it s very good peace what i read institutions free is very expensive and difficult prasasan but thanks for amazon my review is after months of buyexcellent mi tv inchi like the its built quality picture quality is osm and working good no issue with displa"&amp;"y inch is much big and in dark looks like theater experiencesound quality better and much loud bass is good with w speakerworking good with no issue and android with no lag good storage with all ports with dolby vision hdr no issue with pachtwallconsi fac"&amp;"e an issue with chromecast i think i should be solved on tv updateother all features are amazingmust buy it good nice clarity good product good tv for reasonable rate so far the tv is working fine and the picture quality is also excellent sound quality is"&amp;" also good but low compared to sony or samsung anyways i have connected to sound bar so that does not matter me anymore voice recognition and commands work fine all in all its a good tv to buy i am only disappointed about is that i had ordered tv with gb "&amp;"internal memory but i got was gb i really dont understand the logic behind it good for low budget peopels")</f>
        <v>it s very good peace what i read institutions free is very expensive and difficult prasasan but thanks for amazon my review is after months of buyexcellent mi tv inchi like the its built quality picture quality is osm and working good no issue with display inch is much big and in dark looks like theater experiencesound quality better and much loud bass is good with w speakerworking good with no issue and android with no lag good storage with all ports with dolby vision hdr no issue with pachtwallconsi face an issue with chromecast i think i should be solved on tv updateother all features are amazingmust buy it good nice clarity good product 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 i am only disappointed about is that i had ordered tv with gb internal memory but i got was gb i really dont understand the logic behind it good for low budget peopels</v>
      </c>
      <c r="E334" s="1" t="s">
        <v>3196</v>
      </c>
      <c r="F334" s="9" t="s">
        <v>194</v>
      </c>
      <c r="G334" s="9">
        <f>IFERROR(__xludf.DUMMYFUNCTION("""COMPUTED_VALUE"""),0.0)</f>
        <v>0</v>
      </c>
      <c r="H334" s="9">
        <f>IFERROR(__xludf.DUMMYFUNCTION("""COMPUTED_VALUE"""),0.0)</f>
        <v>0</v>
      </c>
      <c r="I334" s="9">
        <f>IFERROR(__xludf.DUMMYFUNCTION("""COMPUTED_VALUE"""),0.0)</f>
        <v>0</v>
      </c>
      <c r="J334" s="9">
        <f>IFERROR(__xludf.DUMMYFUNCTION("""COMPUTED_VALUE"""),1.0)</f>
        <v>1</v>
      </c>
    </row>
    <row r="335">
      <c r="A335" s="1">
        <v>4.3</v>
      </c>
      <c r="B335" s="5" t="s">
        <v>3213</v>
      </c>
      <c r="C335" s="5" t="s">
        <v>3214</v>
      </c>
      <c r="D335" s="9" t="str">
        <f>IFERROR(__xludf.DUMMYFUNCTION("""COMPUTED_VALUE"""),"works perfect for connecting my dslr to ipad tethering seems like a durable cable good worth for money easy to use nice easy to carry supar product is nyc price is bit high good okayish")</f>
        <v>works perfect for connecting my dslr to ipad tethering seems like a durable cable good worth for money easy to use nice easy to carry supar product is nyc price is bit high good okayish</v>
      </c>
      <c r="E335" s="1" t="s">
        <v>3207</v>
      </c>
      <c r="F335" s="9" t="s">
        <v>18</v>
      </c>
      <c r="G335" s="9">
        <f>IFERROR(__xludf.DUMMYFUNCTION("""COMPUTED_VALUE"""),0.0)</f>
        <v>0</v>
      </c>
      <c r="H335" s="9">
        <f>IFERROR(__xludf.DUMMYFUNCTION("""COMPUTED_VALUE"""),0.0)</f>
        <v>0</v>
      </c>
      <c r="I335" s="9">
        <f>IFERROR(__xludf.DUMMYFUNCTION("""COMPUTED_VALUE"""),0.0)</f>
        <v>0</v>
      </c>
      <c r="J335" s="9">
        <f>IFERROR(__xludf.DUMMYFUNCTION("""COMPUTED_VALUE"""),0.0)</f>
        <v>0</v>
      </c>
    </row>
    <row r="336">
      <c r="A336" s="1">
        <v>4.2</v>
      </c>
      <c r="B336" s="5" t="s">
        <v>3224</v>
      </c>
      <c r="C336" s="5" t="s">
        <v>3225</v>
      </c>
      <c r="D336" s="9" t="str">
        <f>IFERROR(__xludf.DUMMYFUNCTION("""COMPUTED_VALUE"""),"i liked it worth the money light weight and comfortable at every situation this one i got here has stable ui no lag even feels premium mainly the soft strap and the cool crown button adds up much the main reason i bought this because it brings all the fea"&amp;"tures everyone needs today with out of the box looks if someone feels that they have a thin wrist and it wouldn t fit them don t worry even i thought it wouldn t fit me coz i have a thin wrist but it was just fine in this watch the screen does not turn on"&amp;" and off on double tap for that you have to press the button and the battery also takes more than hour instead of minutes to get fully charged and the battery also lasts only days just hope that in the future if i update the software then the double tap o"&amp;"ption will come watch is user friendly ui is great calling feature is great this watch is different from others in music playing in watch speaker great experience watchfaces option is good we can add watchfaces as we can in my other watch this feature is "&amp;"missing love this watch this smartwatch is perfect for beginners who s buy first time smartwatch ninja call pro plus is recently launched so it comes with latest features and specifications display is top notched and and brightness is enough for use at ou"&amp;"tdoor heart measure and spo is well accurate all sensors are efficiently worked reading of data is accurate near to you can trust on it at emergency situations it comes with sports mods all types of activities and sports are coverd calling experience is a"&amp;"lso very nice speaker and microphone is quite decent sufficient voice at indoor but battery should be better it has require charge time in day d curved display give awasome visual experience strap quality is very soft and female also use it very smoothly "&amp;"so overall it has best smartwatch under k display calling sensors bulit quality battery back up sports mods waterproof etc you should definitely go for this one satisfied product 👍🔥👍 this watch is very good but problem im using this watch from week and"&amp;" a few days back its pixels were droping the screen was not working properly but after restarting it was working properly and from then i didn t face that problem again nice watch with good ui interface with calling feature power packed with features in v"&amp;"ery low price if you are on tight budget and looking for caling smartwatch you should definitely go for this one the build quality is great the review about this watches are as follows good call quality and google assistant supportthe ui experience is ver"&amp;"y smooth except the split screen feature it s a little bit laggythe only thing that is only bad about this product is the step accuracy i feel like its a little bit lagging back but it catches up to it after a half an houryou can buy this product if you a"&amp;"re on a tight budget and want calling and good ui experience you can buy this product")</f>
        <v>i liked it worth the money light weight and comfortable at every situation this one i got here has stable ui no lag even feels premium mainly the soft strap and the cool crown button adds up much the main reason i bought this because it brings all the features everyone needs today with out of the box looks if someone feels that they have a thin wrist and it wouldn t fit them don t worry even i thought it wouldn t fit me coz i have a thin wrist but it was just fine in this watch the screen does not turn on and off on double tap for that you have to press the button and the battery also takes more than hour instead of minutes to get fully charged and the battery also lasts only days just hope that in the future if i update the software then the double tap option will come watch is user friendly ui is great calling feature is great this watch is different from others in music playing in watch speaker great experience watchfaces option is good we can add watchfaces as we can in my other watch this feature is missing love this watch this smartwatch is perfect for beginners who s buy first time smartwatch ninja call pro plus is recently launched so it comes with latest features and specifications display is top notched and and brightness is enough for use at outdoor heart measure and spo is well accurate all sensors are efficiently worked reading of data is accurate near to you can trust on it at emergency situations it comes with sports mods all types of activities and sports are coverd calling experience is also very nice speaker and microphone is quite decent sufficient voice at indoor but battery should be better it has require charge time in day d curved display give awasome visual experience strap quality is very soft and female also use it very smoothly so overall it has best smartwatch under k display calling sensors bulit quality battery back up sports mods waterproof etc you should definitely go for this one satisfied product 👍🔥👍 this watch is very good but problem im using this watch from week and a few days back its pixels were droping the screen was not working properly but after restarting it was working properly and from then i didn t face that problem again nice watch with good ui interface with calling feature power packed with features in very low price if you are on tight budget and looking for caling smartwatch you should definitely go for this one the build quality is great the review about this watches are as follows good call quality and google assistant supportthe ui experience is very smooth except the split screen feature it 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v>
      </c>
      <c r="E336" s="1" t="s">
        <v>3217</v>
      </c>
      <c r="F336" s="9" t="s">
        <v>3219</v>
      </c>
      <c r="G336" s="9">
        <f>IFERROR(__xludf.DUMMYFUNCTION("""COMPUTED_VALUE"""),1.0)</f>
        <v>1</v>
      </c>
      <c r="H336" s="9">
        <f>IFERROR(__xludf.DUMMYFUNCTION("""COMPUTED_VALUE"""),1.0)</f>
        <v>1</v>
      </c>
      <c r="I336" s="9">
        <f>IFERROR(__xludf.DUMMYFUNCTION("""COMPUTED_VALUE"""),1.0)</f>
        <v>1</v>
      </c>
      <c r="J336" s="9">
        <f>IFERROR(__xludf.DUMMYFUNCTION("""COMPUTED_VALUE"""),0.0)</f>
        <v>0</v>
      </c>
    </row>
    <row r="337">
      <c r="A337" s="1">
        <v>4.3</v>
      </c>
      <c r="B337" s="5" t="s">
        <v>3235</v>
      </c>
      <c r="C337" s="5" t="s">
        <v>3236</v>
      </c>
      <c r="D337" s="9" t="str">
        <f>IFERROR(__xludf.DUMMYFUNCTION("""COMPUTED_VALUE"""),"months review its been working fine there s been no problem as of now some things the whole step tracking thing i bought it due to that reason it didn t basically satisfy me to that level with that but it does count steps accurately in the walking mode ac"&amp;"tivity its got some scratches in it but its not that noticeable at first glancethe backgrounds i believe it could ve been wayyyy better if we could change backgrounds of but we can only have customised and download from the app which has limited options t"&amp;"he other backgrounds are just eh the looks i ll give it it s good looking stylish differenttouch screen is goodthe sleep tracking too is kinda accurate i still haven t understood it that well lol battery life is muah i use it without bluetooth and it easi"&amp;"ly survives for daysspo and heart rate i just believe what it says as i can t check prove if that s correct the water resistance i haven t used it in water ofc am scared the calling feature works fine its got good sound overall its a decent watch and can "&amp;"be used in day to day activities am quite satisfied with it as my first smart watch 😗 i ve used this product for days and i m going to rate the various features and different aspects of this smartwatch which could help the customers here so bluetooth cal"&amp;"ling the in built mic of this watch is excellent and the voice gets to the other side without any disturbance watch connects smoothly with the mobile and don t get disconnected automatically until you do it yourself through watch or phone only con is you "&amp;"can t silent the incoming call which is annoying sometime hope they fix it with an update built quality and looks metallic built which looks premium and straps are also quite smooth and comforting best thing is it also looks good over skinny wrists poor m"&amp;"e with inch wrist only con is you can get scratches on display so protect with it some sort of screen guard touch screen it s almost buttery smooth without any lag which is pretty impressive for a smartwatch under k i bet you will not get any laggy experi"&amp;"ence ever accuracy spo and hr has fairly decent accuracies it gives you a rough idea of your being so its quite reasonable for a watch under k count steps with decent accuracy as well sleep accuracy is also just acceptable to sum up you should definitely "&amp;"go for this watch if you ve a budget constrained under rs i recently purchased the fire bolt phoniex watch which is quite stylish and the bluetooth calling is excellent the voice gets to the other side without any disturbance the build quality is good ove"&amp;"r the wrists but you can get scratches on the display so protect it with some screen guard you should go for this watch if you want a budget friendly smartwatch under it s a good watch but i have faced two problems in it the first one is there is no featu"&amp;"re of raise to wake and the second one is there is no option to silent it when someone calls you i think you should purchase it if in future company add these two features i recently purchased the fire boltt phoenix watch and i am very happy with my purch"&amp;"ase the watch is quite stylish and i get compliments every time i wear it the watch is also quite comfortable to wear and the strap is adjustable to fit any wrist size the watch also has a great battery life and i can go for days without having to charge "&amp;"it the watch also has a number of features including a step counter heart rate monitor and sleep tracker all of these features are very useful and make it easy to track my activity and health overall i am very pleased with my purchase and would highly rec"&amp;"ommend the fire boltt phoenix watch to anyone who is looking for a stylish and functional watch this watch is absolutely stunning and great value for money really pleased with the design and shape of watch definitely a must buy for every person loved the "&amp;"colour durability and accuracy is super 👍 just go for it i liked the product it has so many features like sleep tracking sp heart rate measuring music player temperature checker my only nitpick would be that it only have games and secondly it has good wa"&amp;"llpapers but a ben omnitrix wallpaper would give it an even more awesome look")</f>
        <v>months review its been working fine there s been no problem as of now some things the whole step tracking thing i bought it due to that reason it didn t basically satisfy me to that level with that but it does count steps accurately in the walking mode activity its got some scratches in it but its not that noticeable at first glancethe backgrounds i believe it could ve been wayyyy better if we could change backgrounds of but we can only have customised and download from the app which has limited options the other backgrounds are just eh the looks i ll give it it s good looking stylish differenttouch screen is goodthe sleep tracking too is kinda accurate i still haven t understood it that well lol battery life is muah i use it without bluetooth and it easily survives for daysspo and heart rate i just believe what it says as i can t check prove if that s correct the water resistance i haven t used it in water ofc am scared the calling feature works fine its got good sound overall its a decent watch and can be used in day to day activities am quite satisfied with it as my first smart watch 😗 i ve used this product for days and i m going to rate the various features and different aspects of this smartwatch which could help the customers here so bluetooth calling the in built mic of this watch is excellent and the voice gets to the other side without any disturbance watch connects smoothly with the mobile and don t get disconnected automatically until you do it yourself through watch or phone only con is you can t silent the incoming call which is annoying sometime hope they fix it with an update built quality and looks metallic built which looks premium and straps are also quite smooth and comforting best thing is it also looks good over skinny wrists poor me with inch wrist only con is you can get scratches on display so protect with it some sort of screen guard touch screen it s almost buttery smooth without any lag which is pretty impressive for a smartwatch under k i bet you will not get any laggy experience ever accuracy spo and hr has fairly decent accuracies it gives you a rough idea of your being so its quite reasonable for a watch under k count steps with decent accuracy as well sleep accuracy is also just acceptable to sum up you should definitely go for this watch if you ve a budget constrained under rs i recently purchased the fire bolt phoniex watch which is quite stylish and the bluetooth calling is excellent the voice gets to the other side without any disturbance the build quality is good over the wrists but you can get scratches on the display so protect it with some screen guard you should go for this watch if you want a budget friendly smartwatch under it s a good watch but i have faced two problems in it the first one is there is no feature of raise to wake and the second one is there is no option to silent it when someone calls you i think you should purchase it if in future company add these two features 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 this watch is absolutely stunning and great value for money really pleased with the design and shape of watch definitely a must buy for every person loved the colour durability and accuracy is super 👍 just go for it i liked the product it has so many features like sleep tracking sp heart rate measuring music player temperature checker my only nitpick would be that it only have games and secondly it has good wallpapers but a ben omnitrix wallpaper would give it an even more awesome look</v>
      </c>
      <c r="E337" s="1" t="s">
        <v>3228</v>
      </c>
      <c r="F337" s="9" t="s">
        <v>3219</v>
      </c>
      <c r="G337" s="9">
        <f>IFERROR(__xludf.DUMMYFUNCTION("""COMPUTED_VALUE"""),0.0)</f>
        <v>0</v>
      </c>
      <c r="H337" s="9">
        <f>IFERROR(__xludf.DUMMYFUNCTION("""COMPUTED_VALUE"""),1.0)</f>
        <v>1</v>
      </c>
      <c r="I337" s="9">
        <f>IFERROR(__xludf.DUMMYFUNCTION("""COMPUTED_VALUE"""),0.0)</f>
        <v>0</v>
      </c>
      <c r="J337" s="9">
        <f>IFERROR(__xludf.DUMMYFUNCTION("""COMPUTED_VALUE"""),0.0)</f>
        <v>0</v>
      </c>
    </row>
    <row r="338">
      <c r="A338" s="1">
        <v>3.8</v>
      </c>
      <c r="B338" s="5" t="s">
        <v>3246</v>
      </c>
      <c r="C338" s="5" t="s">
        <v>3247</v>
      </c>
      <c r="D338" s="9" t="str">
        <f>IFERROR(__xludf.DUMMYFUNCTION("""COMPUTED_VALUE"""),"update sept boat seems to have heard the feedback 😀 and updated the watch faces now there are a few good ones to pick but a slight improvement over the ones the watch earlier had bit impressed added one star for it not a very polished product the fonts a"&amp;"re tacky and look ugly in the watch for notification text and caller name text the watch faces are a lazy design job no point having watch faces if only are good or usable rest are useless update oct boat seems to be on a smartwatch launch spree and thank"&amp;"s to that they are constantly updating the phone app and the watch faces now you have many good looking watch faces to choose from so overall still the smartwatch ui needs work but atleast you have good watch faces good screen quality battery life looks a"&amp;"nd the metallic frame call clarity bt calling at the price reasonably accurate sensorsbad the ui fonts they are all very ugly and tacky they could have tried to give the chinese software some makeover but it is a clearly lazy job by the tech team a copy p"&amp;"aste job to be precise of getting an outsourced software and plastering it with brand logos restarts randomly when the call is going on on the watch even for min or so watch faces again a job of the design tech ui team boat doesn t have a good team of des"&amp;"igners and ui guys to really offer simple yet good software features like good watch faces and good watch ui no option to silence a call or reply with quick replies look for noise smart watches in the same range noise colorfit pulse go buzz is cheaper and"&amp;" better alternative has better watch faces and ui and quick reply to notifications and call silence and mute options for lower prices which this watch has clearly missed you can go for boat wave call also it isn t an outright bad watch but there are bette"&amp;"r options available for the price boat if you have a team who reads and wants to improve get some good ui and design folks in your team your products are good but the ui and design is what the people see and that s what makes them feel good about your pro"&amp;"ducts you have really average ui boat wave call watch is best for budget call is too good and sound quality is also too good battery is good totally the watch is good for range it s good value for money smart watch light weight touch is smooth all the fea"&amp;"tures are accurate a good product in this price range must buy itgood lookinggood quality good product is mst h average for calling good looking i m really happy to purchase this watch it s very affordable having so many features the calling feature works"&amp;" really well overall if you re looking so good brand good features go for this product does not turn onplease return the item please")</f>
        <v>update sept boat seems to have heard the feedback 😀 and updated the watch faces now there are a few good ones to pick but a slight improvement over the ones the watch earlier had bit impressed added one star for it not a very polished product the fonts are tacky and look ugly in the watch for notification text and caller name text the watch faces are a lazy design job no point having watch faces if only are good or usable rest are useless update oct boat seems to be on a smartwatch launch spree and thanks to that they are constantly updating the phone app and the watch faces now you have many good looking watch faces to choose from so overall still the smartwatch ui needs work but atleast you have good watch faces good screen quality battery life looks and the metallic frame call clarity bt calling at the price reasonably accurate sensorsbad the ui fonts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min or so watch faces again a job of the design tech ui team boat doesn t have a good team of designers and ui guys to really offer simple yet good software features like good watch faces and good watch ui no option to silence a call or reply with quick replies look for noise smart watches in the same range noise colorfit pulse go buzz is cheaper and better alternative has better watch faces and ui and quick reply to notifications and call silence and mute options for lower prices which this watch has clearly missed you can go for boat wave call also it isn t an outright bad watch but there are better options available for the price boat if you have a team who reads and wants to improve get some good ui and design folks in your team your products are good but the ui and design is what the people see and that s what makes them feel good about your products you have really average ui boat wave call watch is best for budget call is too good and sound quality is also too good battery is good totally the watch is good for range it s good value for money smart watch light weight touch is smooth all the features are accurate a good product in this price range must buy itgood lookinggood quality good product is mst h average for calling good looking i m really happy to purchase this watch it s very affordable having so many features the calling feature works really well overall if you re looking so good brand good features go for this product does not turn onplease return the item please</v>
      </c>
      <c r="E338" s="1" t="s">
        <v>3239</v>
      </c>
      <c r="F338" s="9" t="s">
        <v>3219</v>
      </c>
      <c r="G338" s="9">
        <f>IFERROR(__xludf.DUMMYFUNCTION("""COMPUTED_VALUE"""),1.0)</f>
        <v>1</v>
      </c>
      <c r="H338" s="9">
        <f>IFERROR(__xludf.DUMMYFUNCTION("""COMPUTED_VALUE"""),0.0)</f>
        <v>0</v>
      </c>
      <c r="I338" s="9">
        <f>IFERROR(__xludf.DUMMYFUNCTION("""COMPUTED_VALUE"""),0.0)</f>
        <v>0</v>
      </c>
      <c r="J338" s="9">
        <f>IFERROR(__xludf.DUMMYFUNCTION("""COMPUTED_VALUE"""),0.0)</f>
        <v>0</v>
      </c>
    </row>
    <row r="339">
      <c r="A339" s="1">
        <v>4.3</v>
      </c>
      <c r="B339" s="5" t="s">
        <v>3259</v>
      </c>
      <c r="C339" s="5" t="s">
        <v>3260</v>
      </c>
      <c r="D339" s="9" t="str">
        <f>IFERROR(__xludf.DUMMYFUNCTION("""COMPUTED_VALUE"""),"i haven’t used any other battery pack so will not be able to provide the exact expected performance simply put it is not divide by the battery size of your phone will be the expected cycle times if i consider this as a measure then i would say that the ba"&amp;"ttery capacity is around mah happy with the product 👍 but it’s very heavy day by day battery life is reducing remaining parameters are good slim easy to carry for travelling very good looking i m very satisfied with this product overall good but it takes"&amp;" to hours to charge very heavy must be about kg very quick charge takes ages almost hrs to fully charge charged my samsung m twice once full charged i recently purchased the mi power bank i mah and have been extremely impressed with its performance i have"&amp;" personally tested it with laboratory equipment and have found that it has a capacity of around mah which is very good compared to other power banks on the market one of the things that i appreciate about the mi power bank i is that it is able to hold its"&amp;" charge for a long period of time i have not had to recharge it as frequently as i have had to with other power banks in terms of durability the mi power bank i has held up well over time the construction is solid and the power bank has not suffered any d"&amp;"amage despite being carried around in my bag on a daily basis overall i am extremely satisfied with my purchase of the mi power bank i mah and would highly recommend it to others it is a reliable and high quality power bank that delivers on its advertised"&amp;" capacity")</f>
        <v>i haven’t used any other battery pack so will not be able to provide the exact expected performance simply put it is not divide by the battery size of your phone will be the expected cycle times if i consider this as a measure then i would say that the battery capacity is around mah happy with the product 👍 but it’s very heavy day by day battery life is reducing remaining parameters are good slim easy to carry for travelling very good looking i m very satisfied with this product overall good but it takes to hours to charge very heavy must be about kg very quick charge takes ages almost hrs to fully charge charged my samsung m twice once full charged i recently purchased the mi power bank i mah and have been extremely impressed with its performance i have personally tested it with laboratory equipment and have found that it has a capacity of around mah which is very good compared to other power banks on the market one of the things that i appreciate about the mi power bank i is that it is able to hold its charge for a long period of time i have not had to recharge it as frequently as i have had to with other power banks in terms of durability the mi power bank i has held up well over time the construction is solid and the power bank has not suffered any damage despite being carried around in my bag on a daily basis overall i am extremely satisfied with my purchase of the mi power bank i mah and would highly recommend it to others it is a reliable and high quality power bank that delivers on its advertised capacity</v>
      </c>
      <c r="E339" s="1" t="s">
        <v>3250</v>
      </c>
      <c r="F339" s="9" t="s">
        <v>3252</v>
      </c>
      <c r="G339" s="9">
        <f>IFERROR(__xludf.DUMMYFUNCTION("""COMPUTED_VALUE"""),0.0)</f>
        <v>0</v>
      </c>
      <c r="H339" s="9">
        <f>IFERROR(__xludf.DUMMYFUNCTION("""COMPUTED_VALUE"""),0.0)</f>
        <v>0</v>
      </c>
      <c r="I339" s="9">
        <f>IFERROR(__xludf.DUMMYFUNCTION("""COMPUTED_VALUE"""),1.0)</f>
        <v>1</v>
      </c>
      <c r="J339" s="9">
        <f>IFERROR(__xludf.DUMMYFUNCTION("""COMPUTED_VALUE"""),0.0)</f>
        <v>0</v>
      </c>
    </row>
    <row r="340">
      <c r="A340" s="1">
        <v>4.0</v>
      </c>
      <c r="B340" s="5" t="s">
        <v>3271</v>
      </c>
      <c r="C340" s="5" t="s">
        <v>3272</v>
      </c>
      <c r="D340" s="9" t="str">
        <f>IFERROR(__xludf.DUMMYFUNCTION("""COMPUTED_VALUE"""),"i have been using this phone for two months according to the price range the battery backup and screen quality of the phone are good according to this range the camera is also fine if we look at the performance then it is not useless at all but it is okay"&amp;" i did not face any problem in calling the phone starts lagging a lot while browsing or using shopping apps if i give my opinion then this phone is good for parents if you want to buy this phone then you should compare it with poco c for now there is not "&amp;"much difference in the price all is well but sim slot 🎰 damage it is a very good phone on this price range good to use in day today life use hi a good budget phone i bought this for office use has good battery life and basic features of android work fine"&amp;" however i noticed later that this is actually android go edition i don t mind using it but some features are missing which most people might not use better than nokia c which has android go edition and on website there is not mention of any update so on "&amp;"a budget of k you can definitely but this one nice features budget phone i like this product 😍")</f>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 for now there is not much difference in the price all is well but sim slot 🎰 damage it is a very good phone on this price range good to use in day today life use hi a good budget phone i bought this for office use has good battery life and basic features of android work fine however i noticed later that this is actually android go edition i don t mind using it but some features are missing which most people might not use better than nokia c which has android go edition and on website there is not mention of any update so on a budget of k you can definitely but this one nice features budget phone i like this product 😍</v>
      </c>
      <c r="E340" s="1" t="s">
        <v>3263</v>
      </c>
      <c r="F340" s="9" t="s">
        <v>3265</v>
      </c>
      <c r="G340" s="9">
        <f>IFERROR(__xludf.DUMMYFUNCTION("""COMPUTED_VALUE"""),0.0)</f>
        <v>0</v>
      </c>
      <c r="H340" s="9">
        <f>IFERROR(__xludf.DUMMYFUNCTION("""COMPUTED_VALUE"""),1.0)</f>
        <v>1</v>
      </c>
      <c r="I340" s="9">
        <f>IFERROR(__xludf.DUMMYFUNCTION("""COMPUTED_VALUE"""),1.0)</f>
        <v>1</v>
      </c>
      <c r="J340" s="9">
        <f>IFERROR(__xludf.DUMMYFUNCTION("""COMPUTED_VALUE"""),0.0)</f>
        <v>0</v>
      </c>
    </row>
    <row r="341">
      <c r="A341" s="1">
        <v>4.3</v>
      </c>
      <c r="B341" s="5" t="s">
        <v>3282</v>
      </c>
      <c r="C341" s="5" t="s">
        <v>3283</v>
      </c>
      <c r="D341" s="9" t="str">
        <f>IFERROR(__xludf.DUMMYFUNCTION("""COMPUTED_VALUE"""),"verdict a solid buy for this price segment in and even for early there are reviews in this section review is days after purchase typos in the review has rectified now and review is days post android beta update these reviews are based on my own personal e"&amp;"xperience of the device purchased here in amazon on august before oos update g only for jio was enabled via another update g is still not available in my region hence g related parameters are not covered in this review review after about days of oxygen os"&amp;" beta update android update received on dec note after the beta update no new issues popped up i e there were no heating related issues no fast battery drain no change in the charging time no annoying bugs no change in camera performance beta update is mo"&amp;"stly like a stable update oos android update review delighters no new apps added absolutely not system storage consumption remains the same gb animations are more fluidic more customization ui features added scout widgets in home screen enlarged folder lo"&amp;"t more daily data usage is available in the notification panel and need not be reset daily unlike earlier slight improvement in the front ambient light sensor ability to play videos in the background screen off as well even for youtube really a welcoming "&amp;"longing feature which other brand uis have not or only with screen off stand by battery life has improved substantially disappointers brightness at lowest level is brighter than before no improvement in sound levels still initial is too silent no dolby at"&amp;"omos which was mentioned for oos perhaps to wait for stable update auto brightness latency is higher than earlier response time is tad increased haptics have become tighter than earlier but still not stronger review verdict a good buy in this price range "&amp;"in note this review is after a month s usage received updates during the course of time recent update was of gb system consumes gb space gb variant is pretty adequate for a normal usage n band is missing for g the unit i bought does not have any sort of h"&amp;"eating issues or fast battery drain issue shifting from a hz to this hz mobile no noticeable difference observed in non gaming aspect nothing great or noting worse in the unmentioned parameters things that are delighting exceptional signal reception espec"&amp;"ially g carrier aggregation very fast download speeds insane fast charging to in mins to in mins excluding trickle charge no heating of the mobile just slight warming during charging stand by charge and sot is fantastic even more than hrs for videos yt an"&amp;"d general tasks and calls even in mobile data always on and aod set to battery saver oxygen os color os realme os bloatware the skin is really good nothing to complain like other brands ui absolutely no rd party bloatware and no ads in the ui or any nd pa"&amp;"rty apps even some nd party apps are un installable no major bothering bugs noticed till date yes the alert slider is included unlike some premium oneplus models things that are annoying dual ambient light sensor in rear and other in front is not well cal"&amp;"ibrated the brightness is always in the lower side and frequent manual increase in required volume level is useless until level can be audible only in pin drop silence ambience audible enough only post level stereo speakers output are bottom and earpiece "&amp;"but full volume doesn t distort is loud enough haptics are tight but not strong even in higher levels effective only post and best only level hotspot drains battery quickly even a warning notification pops up also chrome and google app eats away battery q"&amp;"uickly parallel downloads makes the area near the camera module warm though the in hand feel is good the buttons are of no close tolerances and wobbles a bit data billing cycle to be reset daily to show the daily data usage in the notification panel the i"&amp;"nbuild dac no mm hole and only type c port is not great the dirac equalizer is also not yielding best output perhaps dolby atmos support in oos could improve the audio output overall it s a good mobile phone the speed and interface is all good but expect "&amp;"battery to last long not much i always keep it in battery saving mode and work for about hours on normal use not many themes available samsung is better in that sense there are many wallpapers and themes available display is clear and camera is also good "&amp;"overall okay i got this mobile gb gb ram variant at k after k discount on icici credit card for this price it s a must buy i am using this product since last weeks the camera is pretty good and the screen and sterio speakers are also working very well the"&amp;" only complaint i can say is the battery life could have been better as a working professional it doesn t makes a lot difference for me but who is a heavy user they will need to charge it twice a day if you have no issues with the battery section then jus"&amp;"t go for it 👍 battery drains like any thing rest all good i have to recharge twice a day don t buy if you want a good battery backup even though phone is fast charge i am disappointed with battery life i bought gb and and it s working very smoothly for n"&amp;"ormal regular use you can go for it there is problem with temper glass part front cemera area temper glass not installing good but not so fast as i think gb it s ordinary like gb apart from battery and sound quality everything else is good")</f>
        <v>verdict a solid buy for this price segment in and even for early there are reviews in this section review is days after purchase typos in the review has rectified now and review is days post android beta update these reviews are based on my own personal experience of the device purchased here in amazon on august before oos update g only for jio was enabled via another update g is still not available in my region hence g related parameters are not covered in this review review after about days of oxygen os beta update android update received on dec note after the beta update no new issues popped up i e there were no heating related issues no fast battery drain no change in the charging time no annoying bugs no change in camera performance beta update is mostly like a stable update oos android update review delighters no new apps added absolutely not system storage consumption remains the same gb animations are more fluidic more customization ui features added scout widgets in home screen enlarged folder lot more daily data usage is available in the notification panel and need not be reset daily unlike earlier slight improvement in the front ambient light sensor ability to play videos in the background screen off as well even for youtube really a welcoming longing feature which other brand uis have not or only with screen off stand by battery life has improved substantially disappointers brightness at lowest level is brighter than before no improvement in sound levels still initial is too silent no dolby atomos which was mentioned for oos perhaps to wait for stable update auto brightness latency is higher than earlier response time is tad increased haptics have become tighter than earlier but still not stronger review verdict a good buy in this price range in note this review is after a month s usage received updates during the course of time recent update was of gb system consumes gb space gb variant is pretty adequate for a normal usage n band is missing for g the unit i bought does not have any sort of heating issues or fast battery drain issue shifting from a hz to this hz mobile no noticeable difference observed in non gaming aspect nothing great or noting worse in the unmentioned parameters things that are delighting exceptional signal reception especially g carrier aggregation very fast download speeds insane fast charging to in mins to in mins excluding trickle charge no heating of the mobile just slight warming during charging stand by charge and sot is fantastic even more than hrs for videos yt and general tasks and calls even in mobile data always on and aod set to battery saver oxygen os color os realme os bloatware the skin is really good nothing to complain like other brands ui absolutely no rd party bloatware and no ads in the ui or any nd party apps even some nd party apps are un installable no major bothering bugs noticed till date yes the alert slider is included unlike some premium oneplus models things that are annoying dual ambient light sensor in rear and other in front is not well calibrated the brightness is always in the lower side and frequent manual increase in required volume level is useless until level can be audible only in pin drop silence ambience audible enough only post level stereo speakers output are bottom and earpiece but full volume doesn t distort is loud enough haptics are tight but not strong even in higher levels effective only post and best only level hotspot drains battery quickly even a warning notification pops up also chrome and google app eats away battery quickly parallel downloads makes the area near the camera module warm though the in hand feel is good the buttons are of no close tolerances and wobbles a bit data billing cycle to be reset daily to show the daily data usage in the notification panel the inbuild dac no mm hole and only type c port is not great the dirac equalizer is also not yielding best output perhaps dolby atmos support in oos could improve the audio output overall it s a good mobile phone the speed and interface is all good but expect battery to last long not much i always keep it in battery saving mode and work for about hours on normal use not many themes available samsung is better in that sense there are many wallpapers and themes available display is clear and camera is also good overall okay i got this mobile gb gb ram variant at k after k discount on icici credit card for this price it s a must buy i am using this product since last weeks the camera is pretty good and the screen and sterio speakers are also working very well the only complaint i can say is the battery life could have been better as a working professional it doesn t makes a lot difference for me but who is a heavy user they will need to charge it twice a day if you have no issues with the battery section then just go for it 👍 battery drains like any thing rest all good i have to recharge twice a day don t buy if you want a good battery backup even though phone is fast charge i am disappointed with battery life i bought gb and and it s working very smoothly for normal regular use you can go for it there is problem with temper glass part front cemera area temper glass not installing good but not so fast as i think gb it s ordinary like gb apart from battery and sound quality everything else is good</v>
      </c>
      <c r="E341" s="1" t="s">
        <v>3275</v>
      </c>
      <c r="F341" s="9" t="s">
        <v>3265</v>
      </c>
      <c r="G341" s="9">
        <f>IFERROR(__xludf.DUMMYFUNCTION("""COMPUTED_VALUE"""),0.0)</f>
        <v>0</v>
      </c>
      <c r="H341" s="9">
        <f>IFERROR(__xludf.DUMMYFUNCTION("""COMPUTED_VALUE"""),1.0)</f>
        <v>1</v>
      </c>
      <c r="I341" s="9">
        <f>IFERROR(__xludf.DUMMYFUNCTION("""COMPUTED_VALUE"""),0.0)</f>
        <v>0</v>
      </c>
      <c r="J341" s="9">
        <f>IFERROR(__xludf.DUMMYFUNCTION("""COMPUTED_VALUE"""),1.0)</f>
        <v>1</v>
      </c>
    </row>
    <row r="342">
      <c r="A342" s="1">
        <v>4.3</v>
      </c>
      <c r="B342" s="5" t="s">
        <v>3282</v>
      </c>
      <c r="C342" s="5" t="s">
        <v>3283</v>
      </c>
      <c r="D342" s="9" t="str">
        <f>IFERROR(__xludf.DUMMYFUNCTION("""COMPUTED_VALUE"""),"verdict a solid buy for this price segment in and even for early there are reviews in this section review is days after purchase typos in the review has rectified now and review is days post android beta update these reviews are based on my own personal e"&amp;"xperience of the device purchased here in amazon on august before oos update g only for jio was enabled via another update g is still not available in my region hence g related parameters are not covered in this review review after about days of oxygen os"&amp;" beta update android update received on dec note after the beta update no new issues popped up i e there were no heating related issues no fast battery drain no change in the charging time no annoying bugs no change in camera performance beta update is mo"&amp;"stly like a stable update oos android update review delighters no new apps added absolutely not system storage consumption remains the same gb animations are more fluidic more customization ui features added scout widgets in home screen enlarged folder lo"&amp;"t more daily data usage is available in the notification panel and need not be reset daily unlike earlier slight improvement in the front ambient light sensor ability to play videos in the background screen off as well even for youtube really a welcoming "&amp;"longing feature which other brand uis have not or only with screen off stand by battery life has improved substantially disappointers brightness at lowest level is brighter than before no improvement in sound levels still initial is too silent no dolby at"&amp;"omos which was mentioned for oos perhaps to wait for stable update auto brightness latency is higher than earlier response time is tad increased haptics have become tighter than earlier but still not stronger review verdict a good buy in this price range "&amp;"in note this review is after a month s usage received updates during the course of time recent update was of gb system consumes gb space gb variant is pretty adequate for a normal usage n band is missing for g the unit i bought does not have any sort of h"&amp;"eating issues or fast battery drain issue shifting from a hz to this hz mobile no noticeable difference observed in non gaming aspect nothing great or noting worse in the unmentioned parameters things that are delighting exceptional signal reception espec"&amp;"ially g carrier aggregation very fast download speeds insane fast charging to in mins to in mins excluding trickle charge no heating of the mobile just slight warming during charging stand by charge and sot is fantastic even more than hrs for videos yt an"&amp;"d general tasks and calls even in mobile data always on and aod set to battery saver oxygen os color os realme os bloatware the skin is really good nothing to complain like other brands ui absolutely no rd party bloatware and no ads in the ui or any nd pa"&amp;"rty apps even some nd party apps are un installable no major bothering bugs noticed till date yes the alert slider is included unlike some premium oneplus models things that are annoying dual ambient light sensor in rear and other in front is not well cal"&amp;"ibrated the brightness is always in the lower side and frequent manual increase in required volume level is useless until level can be audible only in pin drop silence ambience audible enough only post level stereo speakers output are bottom and earpiece "&amp;"but full volume doesn t distort is loud enough haptics are tight but not strong even in higher levels effective only post and best only level hotspot drains battery quickly even a warning notification pops up also chrome and google app eats away battery q"&amp;"uickly parallel downloads makes the area near the camera module warm though the in hand feel is good the buttons are of no close tolerances and wobbles a bit data billing cycle to be reset daily to show the daily data usage in the notification panel the i"&amp;"nbuild dac no mm hole and only type c port is not great the dirac equalizer is also not yielding best output perhaps dolby atmos support in oos could improve the audio output overall it s a good mobile phone the speed and interface is all good but expect "&amp;"battery to last long not much i always keep it in battery saving mode and work for about hours on normal use not many themes available samsung is better in that sense there are many wallpapers and themes available display is clear and camera is also good "&amp;"overall okay i got this mobile gb gb ram variant at k after k discount on icici credit card for this price it s a must buy i am using this product since last weeks the camera is pretty good and the screen and sterio speakers are also working very well the"&amp;" only complaint i can say is the battery life could have been better as a working professional it doesn t makes a lot difference for me but who is a heavy user they will need to charge it twice a day if you have no issues with the battery section then jus"&amp;"t go for it 👍 battery drains like any thing rest all good i have to recharge twice a day don t buy if you want a good battery backup even though phone is fast charge i am disappointed with battery life i bought gb and and it s working very smoothly for n"&amp;"ormal regular use you can go for it there is problem with temper glass part front cemera area temper glass not installing good but not so fast as i think gb it s ordinary like gb apart from battery and sound quality everything else is good")</f>
        <v>verdict a solid buy for this price segment in and even for early there are reviews in this section review is days after purchase typos in the review has rectified now and review is days post android beta update these reviews are based on my own personal experience of the device purchased here in amazon on august before oos update g only for jio was enabled via another update g is still not available in my region hence g related parameters are not covered in this review review after about days of oxygen os beta update android update received on dec note after the beta update no new issues popped up i e there were no heating related issues no fast battery drain no change in the charging time no annoying bugs no change in camera performance beta update is mostly like a stable update oos android update review delighters no new apps added absolutely not system storage consumption remains the same gb animations are more fluidic more customization ui features added scout widgets in home screen enlarged folder lot more daily data usage is available in the notification panel and need not be reset daily unlike earlier slight improvement in the front ambient light sensor ability to play videos in the background screen off as well even for youtube really a welcoming longing feature which other brand uis have not or only with screen off stand by battery life has improved substantially disappointers brightness at lowest level is brighter than before no improvement in sound levels still initial is too silent no dolby atomos which was mentioned for oos perhaps to wait for stable update auto brightness latency is higher than earlier response time is tad increased haptics have become tighter than earlier but still not stronger review verdict a good buy in this price range in note this review is after a month s usage received updates during the course of time recent update was of gb system consumes gb space gb variant is pretty adequate for a normal usage n band is missing for g the unit i bought does not have any sort of heating issues or fast battery drain issue shifting from a hz to this hz mobile no noticeable difference observed in non gaming aspect nothing great or noting worse in the unmentioned parameters things that are delighting exceptional signal reception especially g carrier aggregation very fast download speeds insane fast charging to in mins to in mins excluding trickle charge no heating of the mobile just slight warming during charging stand by charge and sot is fantastic even more than hrs for videos yt and general tasks and calls even in mobile data always on and aod set to battery saver oxygen os color os realme os bloatware the skin is really good nothing to complain like other brands ui absolutely no rd party bloatware and no ads in the ui or any nd party apps even some nd party apps are un installable no major bothering bugs noticed till date yes the alert slider is included unlike some premium oneplus models things that are annoying dual ambient light sensor in rear and other in front is not well calibrated the brightness is always in the lower side and frequent manual increase in required volume level is useless until level can be audible only in pin drop silence ambience audible enough only post level stereo speakers output are bottom and earpiece but full volume doesn t distort is loud enough haptics are tight but not strong even in higher levels effective only post and best only level hotspot drains battery quickly even a warning notification pops up also chrome and google app eats away battery quickly parallel downloads makes the area near the camera module warm though the in hand feel is good the buttons are of no close tolerances and wobbles a bit data billing cycle to be reset daily to show the daily data usage in the notification panel the inbuild dac no mm hole and only type c port is not great the dirac equalizer is also not yielding best output perhaps dolby atmos support in oos could improve the audio output overall it s a good mobile phone the speed and interface is all good but expect battery to last long not much i always keep it in battery saving mode and work for about hours on normal use not many themes available samsung is better in that sense there are many wallpapers and themes available display is clear and camera is also good overall okay i got this mobile gb gb ram variant at k after k discount on icici credit card for this price it s a must buy i am using this product since last weeks the camera is pretty good and the screen and sterio speakers are also working very well the only complaint i can say is the battery life could have been better as a working professional it doesn t makes a lot difference for me but who is a heavy user they will need to charge it twice a day if you have no issues with the battery section then just go for it 👍 battery drains like any thing rest all good i have to recharge twice a day don t buy if you want a good battery backup even though phone is fast charge i am disappointed with battery life i bought gb and and it s working very smoothly for normal regular use you can go for it there is problem with temper glass part front cemera area temper glass not installing good but not so fast as i think gb it s ordinary like gb apart from battery and sound quality everything else is good</v>
      </c>
      <c r="E342" s="1" t="s">
        <v>3286</v>
      </c>
      <c r="F342" s="9" t="s">
        <v>3265</v>
      </c>
      <c r="G342" s="9">
        <f>IFERROR(__xludf.DUMMYFUNCTION("""COMPUTED_VALUE"""),0.0)</f>
        <v>0</v>
      </c>
      <c r="H342" s="9">
        <f>IFERROR(__xludf.DUMMYFUNCTION("""COMPUTED_VALUE"""),1.0)</f>
        <v>1</v>
      </c>
      <c r="I342" s="9">
        <f>IFERROR(__xludf.DUMMYFUNCTION("""COMPUTED_VALUE"""),0.0)</f>
        <v>0</v>
      </c>
      <c r="J342" s="9">
        <f>IFERROR(__xludf.DUMMYFUNCTION("""COMPUTED_VALUE"""),1.0)</f>
        <v>1</v>
      </c>
    </row>
    <row r="343">
      <c r="A343" s="1">
        <v>4.0</v>
      </c>
      <c r="B343" s="5" t="s">
        <v>3271</v>
      </c>
      <c r="C343" s="5" t="s">
        <v>3272</v>
      </c>
      <c r="D343" s="9" t="str">
        <f>IFERROR(__xludf.DUMMYFUNCTION("""COMPUTED_VALUE"""),"i have been using this phone for two months according to the price range the battery backup and screen quality of the phone are good according to this range the camera is also fine if we look at the performance then it is not useless at all but it is okay"&amp;" i did not face any problem in calling the phone starts lagging a lot while browsing or using shopping apps if i give my opinion then this phone is good for parents if you want to buy this phone then you should compare it with poco c for now there is not "&amp;"much difference in the price all is well but sim slot 🎰 damage it is a very good phone on this price range good to use in day today life use hi a good budget phone i bought this for office use has good battery life and basic features of android work fine"&amp;" however i noticed later that this is actually android go edition i don t mind using it but some features are missing which most people might not use better than nokia c which has android go edition and on website there is not mention of any update so on "&amp;"a budget of k you can definitely but this one nice features budget phone i like this product 😍")</f>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 for now there is not much difference in the price all is well but sim slot 🎰 damage it is a very good phone on this price range good to use in day today life use hi a good budget phone i bought this for office use has good battery life and basic features of android work fine however i noticed later that this is actually android go edition i don t mind using it but some features are missing which most people might not use better than nokia c which has android go edition and on website there is not mention of any update so on a budget of k you can definitely but this one nice features budget phone i like this product 😍</v>
      </c>
      <c r="E343" s="1" t="s">
        <v>3291</v>
      </c>
      <c r="F343" s="9" t="s">
        <v>3265</v>
      </c>
      <c r="G343" s="9">
        <f>IFERROR(__xludf.DUMMYFUNCTION("""COMPUTED_VALUE"""),0.0)</f>
        <v>0</v>
      </c>
      <c r="H343" s="9">
        <f>IFERROR(__xludf.DUMMYFUNCTION("""COMPUTED_VALUE"""),1.0)</f>
        <v>1</v>
      </c>
      <c r="I343" s="9">
        <f>IFERROR(__xludf.DUMMYFUNCTION("""COMPUTED_VALUE"""),1.0)</f>
        <v>1</v>
      </c>
      <c r="J343" s="9">
        <f>IFERROR(__xludf.DUMMYFUNCTION("""COMPUTED_VALUE"""),0.0)</f>
        <v>0</v>
      </c>
    </row>
    <row r="344">
      <c r="A344" s="1">
        <v>4.0</v>
      </c>
      <c r="B344" s="5" t="s">
        <v>3271</v>
      </c>
      <c r="C344" s="5" t="s">
        <v>3272</v>
      </c>
      <c r="D344" s="9" t="str">
        <f>IFERROR(__xludf.DUMMYFUNCTION("""COMPUTED_VALUE"""),"i have been using this phone for two months according to the price range the battery backup and screen quality of the phone are good according to this range the camera is also fine if we look at the performance then it is not useless at all but it is okay"&amp;" i did not face any problem in calling the phone starts lagging a lot while browsing or using shopping apps if i give my opinion then this phone is good for parents if you want to buy this phone then you should compare it with poco c for now there is not "&amp;"much difference in the price all is well but sim slot 🎰 damage it is a very good phone on this price range good to use in day today life use hi a good budget phone i bought this for office use has good battery life and basic features of android work fine"&amp;" however i noticed later that this is actually android go edition i don t mind using it but some features are missing which most people might not use better than nokia c which has android go edition and on website there is not mention of any update so on "&amp;"a budget of k you can definitely but this one nice features budget phone i like this product 😍")</f>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 for now there is not much difference in the price all is well but sim slot 🎰 damage it is a very good phone on this price range good to use in day today life use hi a good budget phone i bought this for office use has good battery life and basic features of android work fine however i noticed later that this is actually android go edition i don t mind using it but some features are missing which most people might not use better than nokia c which has android go edition and on website there is not mention of any update so on a budget of k you can definitely but this one nice features budget phone i like this product 😍</v>
      </c>
      <c r="E344" s="1" t="s">
        <v>3295</v>
      </c>
      <c r="F344" s="9" t="s">
        <v>3265</v>
      </c>
      <c r="G344" s="9">
        <f>IFERROR(__xludf.DUMMYFUNCTION("""COMPUTED_VALUE"""),0.0)</f>
        <v>0</v>
      </c>
      <c r="H344" s="9">
        <f>IFERROR(__xludf.DUMMYFUNCTION("""COMPUTED_VALUE"""),1.0)</f>
        <v>1</v>
      </c>
      <c r="I344" s="9">
        <f>IFERROR(__xludf.DUMMYFUNCTION("""COMPUTED_VALUE"""),1.0)</f>
        <v>1</v>
      </c>
      <c r="J344" s="9">
        <f>IFERROR(__xludf.DUMMYFUNCTION("""COMPUTED_VALUE"""),0.0)</f>
        <v>0</v>
      </c>
    </row>
    <row r="345">
      <c r="A345" s="1">
        <v>4.4</v>
      </c>
      <c r="B345" s="5" t="s">
        <v>3307</v>
      </c>
      <c r="C345" s="5" t="s">
        <v>3308</v>
      </c>
      <c r="D345" s="9" t="str">
        <f>IFERROR(__xludf.DUMMYFUNCTION("""COMPUTED_VALUE"""),"gb sd card is showing gbdon t buy this product it was a bit costly but prouduct is of great quality could have been made little bit cheaper cost wise all good fast and smooth ab mujhe computer ki jarurat nahi padti speed is fast but not as advertise i get"&amp;" around read speed mb s and write speed mb s good one product is ok")</f>
        <v>gb sd card is showing gbdon t buy this product it was a bit costly but prouduct is of great quality could have been made little bit cheaper cost wise all good fast and smooth ab mujhe computer ki jarurat nahi padti speed is fast but not as advertise i get around read speed mb s and write speed mb s good one product is ok</v>
      </c>
      <c r="E345" s="1" t="s">
        <v>3299</v>
      </c>
      <c r="F345" s="9" t="s">
        <v>3301</v>
      </c>
      <c r="G345" s="9">
        <f>IFERROR(__xludf.DUMMYFUNCTION("""COMPUTED_VALUE"""),1.0)</f>
        <v>1</v>
      </c>
      <c r="H345" s="9">
        <f>IFERROR(__xludf.DUMMYFUNCTION("""COMPUTED_VALUE"""),0.0)</f>
        <v>0</v>
      </c>
      <c r="I345" s="9">
        <f>IFERROR(__xludf.DUMMYFUNCTION("""COMPUTED_VALUE"""),0.0)</f>
        <v>0</v>
      </c>
      <c r="J345" s="9">
        <f>IFERROR(__xludf.DUMMYFUNCTION("""COMPUTED_VALUE"""),0.0)</f>
        <v>0</v>
      </c>
    </row>
    <row r="346">
      <c r="A346" s="1">
        <v>4.1</v>
      </c>
      <c r="B346" s="5" t="s">
        <v>3318</v>
      </c>
      <c r="C346" s="5" t="s">
        <v>3319</v>
      </c>
      <c r="D346" s="9" t="str">
        <f>IFERROR(__xludf.DUMMYFUNCTION("""COMPUTED_VALUE"""),"touch screen functions well step counting is not that much accurate heart beat sensor is quite accurate but i think spo and stress measurement are not that much accurate the watch is great for the price most things work great has great battery life as a d"&amp;"ailywear there s not much to worry about it detects activity but that happens only after a considerable amount of time minutes one cannot change the activity detection sensitivity or time the watch is not very intuitive to use it s usually great and most "&amp;"features can be accessed easily but certain things take more clicks and taps than should be required in a compact device so all the features are there but it takes a bit of time to find them sleep tracking is decent phone calls have good quality people ca"&amp;"n hear your voice even if there is reasonable disturbance if you answered through your phone and now want to switch to your watch you cannot do that and you can only save at most contacts you cannot dial numbers but the mic and speaker of the watch is goo"&amp;"dalso a confusing thing is why does the watch not have audio alarms when it is capable of producing sound what i need in watch is not available so don t need this can get it in normal watch from other brands look and feel is awesome this is great product "&amp;"suggestions from amazon thanks i like the step count and heart rate accuracy not sure about stress count sometimes it shows inaccurate bluetooth connectivity needs to be improve and touch also all ok but anti scratch glass required in this watch good watc"&amp;"h go for it")</f>
        <v>touch screen functions well step counting is not that much accurate heart beat sensor is quite accurate but i think spo and stress measurement are not that much accurate the watch is great for the price most things work great has great battery life as a dailywear there s not much to worry about it detects activity but that happens only after a considerable amount of time minutes one cannot change the activity detection sensitivity or time the watch is not very intuitive to use it s usually great and most features can be accessed easily but certain things take more clicks and taps than should be required in a compact device so all the features are there but it takes a bit of time to find them sleep tracking is decent phone calls have good quality people can hear your voice even if there is reasonable disturbance if you answered through your phone and now want to switch to your watch you cannot do that and you can only save at most contacts you cannot dial numbers but the mic and speaker of the watch is goodalso a confusing thing is why does the watch not have audio alarms when it is capable of producing sound what i need in watch is not available so don t need this can get it in normal watch from other brands look and feel is awesome this is great product suggestions from amazon thanks i like the step count and heart rate accuracy not sure about stress count sometimes it shows inaccurate bluetooth connectivity needs to be improve and touch also all ok but anti scratch glass required in this watch good watch go for it</v>
      </c>
      <c r="E346" s="1" t="s">
        <v>3311</v>
      </c>
      <c r="F346" s="9" t="s">
        <v>3219</v>
      </c>
      <c r="G346" s="9">
        <f>IFERROR(__xludf.DUMMYFUNCTION("""COMPUTED_VALUE"""),0.0)</f>
        <v>0</v>
      </c>
      <c r="H346" s="9">
        <f>IFERROR(__xludf.DUMMYFUNCTION("""COMPUTED_VALUE"""),1.0)</f>
        <v>1</v>
      </c>
      <c r="I346" s="9">
        <f>IFERROR(__xludf.DUMMYFUNCTION("""COMPUTED_VALUE"""),0.0)</f>
        <v>0</v>
      </c>
      <c r="J346" s="9">
        <f>IFERROR(__xludf.DUMMYFUNCTION("""COMPUTED_VALUE"""),0.0)</f>
        <v>0</v>
      </c>
    </row>
    <row r="347">
      <c r="A347" s="1">
        <v>4.0</v>
      </c>
      <c r="B347" s="5" t="s">
        <v>3330</v>
      </c>
      <c r="C347" s="5" t="s">
        <v>3331</v>
      </c>
      <c r="D347" s="9" t="str">
        <f>IFERROR(__xludf.DUMMYFUNCTION("""COMPUTED_VALUE"""),"phone is ok except middle button it’s a headache rest all is good battery lyf is about hrs when fully charged superb battery life for more then days i bought this phone to use as a replacement of my smartphone for calling alarm listening songs purposes i "&amp;"didn t face any problem but the sound its quality is somewhat low compared to normal smartphones song quality is not that good not even bad but ok when listening through earphones i only use it for receiving sms calls occassionally to listen songs battery"&amp;" backup is very good that it lasts upto days etc for full charge it would ve been much better if it included more alarm options than the limited alarms stopwatch timer overall it s a good replacement of smartphone for me till now action button center butt"&amp;"on is not good it takes more than attempt sometimes to perform ok action battery backup bad needs to improve ringtone sound best phone hai nokia is always best price thodi kam karni chahiye i like this product")</f>
        <v>phone is ok except middle button it’s a headache rest all is good battery lyf is about hrs when fully charged superb battery life for more then days i bought this phone to use as a replacement of my smartphone for calling alarm listening songs purposes i didn t face any problem but the sound its quality is somewhat low compared to normal smartphones song quality is not that good not even bad but ok when listening through earphones i only use it for receiving sms calls occassionally to listen songs battery backup is very good that it lasts upto days etc for full charge it would ve been much better if it included more alarm options than the limited alarms stopwatch timer overall it s a good replacement of smartphone for me till now action button center button is not good it takes more than attempt sometimes to perform ok action battery backup bad needs to improve ringtone sound best phone hai nokia is always best price thodi kam karni chahiye i like this product</v>
      </c>
      <c r="E347" s="1" t="s">
        <v>3322</v>
      </c>
      <c r="F347" s="9" t="s">
        <v>3324</v>
      </c>
      <c r="G347" s="9">
        <f>IFERROR(__xludf.DUMMYFUNCTION("""COMPUTED_VALUE"""),0.0)</f>
        <v>0</v>
      </c>
      <c r="H347" s="9">
        <f>IFERROR(__xludf.DUMMYFUNCTION("""COMPUTED_VALUE"""),0.0)</f>
        <v>0</v>
      </c>
      <c r="I347" s="9">
        <f>IFERROR(__xludf.DUMMYFUNCTION("""COMPUTED_VALUE"""),0.0)</f>
        <v>0</v>
      </c>
      <c r="J347" s="9">
        <f>IFERROR(__xludf.DUMMYFUNCTION("""COMPUTED_VALUE"""),0.0)</f>
        <v>0</v>
      </c>
    </row>
    <row r="348">
      <c r="A348" s="1">
        <v>3.9</v>
      </c>
      <c r="B348" s="5" t="s">
        <v>3341</v>
      </c>
      <c r="C348" s="5" t="s">
        <v>3342</v>
      </c>
      <c r="D348" s="9" t="str">
        <f>IFERROR(__xludf.DUMMYFUNCTION("""COMPUTED_VALUE"""),"this was indeed an ideal purchase good performance good built up to the mark functionality at this price stable and sturdy recommend 👍🏻👍🏻👍🏻 looks ok हार्ट रेट एवं ऑक्सीजन good for normal users not for heavy users like daily activities good looking o"&amp;"n hand app is not working properly some times the battery power is amazing 👍🏻 it s a good watch but the strap always comes out nice watch not so special but average in this price")</f>
        <v>this was indeed an ideal purchase good performance good built up to the mark functionality at this price stable and sturdy recommend 👍🏻👍🏻👍🏻 looks ok हार्ट रेट एवं ऑक्सीजन good for normal users not for heavy users like daily activities good looking on hand app is not working properly some times the battery power is amazing 👍🏻 it s a good watch but the strap always comes out nice watch not so special but average in this price</v>
      </c>
      <c r="E348" s="1" t="s">
        <v>3334</v>
      </c>
      <c r="F348" s="9" t="s">
        <v>3219</v>
      </c>
      <c r="G348" s="9">
        <f>IFERROR(__xludf.DUMMYFUNCTION("""COMPUTED_VALUE"""),1.0)</f>
        <v>1</v>
      </c>
      <c r="H348" s="9">
        <f>IFERROR(__xludf.DUMMYFUNCTION("""COMPUTED_VALUE"""),0.0)</f>
        <v>0</v>
      </c>
      <c r="I348" s="9">
        <f>IFERROR(__xludf.DUMMYFUNCTION("""COMPUTED_VALUE"""),0.0)</f>
        <v>0</v>
      </c>
      <c r="J348" s="9">
        <f>IFERROR(__xludf.DUMMYFUNCTION("""COMPUTED_VALUE"""),0.0)</f>
        <v>0</v>
      </c>
    </row>
    <row r="349">
      <c r="A349" s="1">
        <v>4.1</v>
      </c>
      <c r="B349" s="5" t="s">
        <v>3353</v>
      </c>
      <c r="C349" s="5" t="s">
        <v>3354</v>
      </c>
      <c r="D349" s="9" t="str">
        <f>IFERROR(__xludf.DUMMYFUNCTION("""COMPUTED_VALUE"""),"the quality is not upto mark for the price paid other brands offer good quality earphones with lesser price but per my experience none of my earphones have lasted more than years given that this is jbl lets see how long it lasts can someone build a earpho"&amp;"ne which lasts couple of years i ll buy i had purchased two units of same headset of which one was found to be defective since i was on travel i couldn t check the items immediately and by time i found item to be defective the return replacement window ha"&amp;"s elapsed build quality is average considering jbl a global brand providing u an amazing sounding earphone under highly recommended if u r a music lover sound quality is awesome but not bassmic is below averageit come out from ears if you walk fastnot for"&amp;" game you can t hear footsteps of enemyreview after use of earphones c si year experience awesome product but resolve its tangling issue please otherwise nice product nice after months left side speaker has no bass and not as loud as the right speaker sup"&amp;"erb voice quality")</f>
        <v>the quality is not upto mark for the price paid other brands offer good quality earphones with lesser price but per my experience none of my earphones have lasted more than years given that this is jbl lets see how long it lasts can someone build a earphone which lasts couple of years i ll buy i had purchased two units of same headset of which one was found to be defective since i was on travel i couldn t check the items immediately and by time i found item to be defective the return replacement window has elapsed build quality is average considering jbl a global brand providing u an amazing sounding earphone under highly recommended if u r a music lover sound quality is awesome but not bassmic is below averageit come out from ears if you walk fastnot for game you can t hear footsteps of enemyreview after use of earphones c si year experience awesome product but resolve its tangling issue please otherwise nice product nice after months left side speaker has no bass and not as loud as the right speaker superb voice quality</v>
      </c>
      <c r="E349" s="1" t="s">
        <v>3345</v>
      </c>
      <c r="F349" s="9" t="s">
        <v>3347</v>
      </c>
      <c r="G349" s="9">
        <f>IFERROR(__xludf.DUMMYFUNCTION("""COMPUTED_VALUE"""),1.0)</f>
        <v>1</v>
      </c>
      <c r="H349" s="9">
        <f>IFERROR(__xludf.DUMMYFUNCTION("""COMPUTED_VALUE"""),0.0)</f>
        <v>0</v>
      </c>
      <c r="I349" s="9">
        <f>IFERROR(__xludf.DUMMYFUNCTION("""COMPUTED_VALUE"""),0.0)</f>
        <v>0</v>
      </c>
      <c r="J349" s="9">
        <f>IFERROR(__xludf.DUMMYFUNCTION("""COMPUTED_VALUE"""),0.0)</f>
        <v>0</v>
      </c>
    </row>
    <row r="350">
      <c r="A350" s="1">
        <v>4.2</v>
      </c>
      <c r="B350" s="5" t="s">
        <v>3365</v>
      </c>
      <c r="C350" s="5" t="s">
        <v>3366</v>
      </c>
      <c r="D350" s="9" t="str">
        <f>IFERROR(__xludf.DUMMYFUNCTION("""COMPUTED_VALUE"""),"it s original price is not worth any praise so try to purchase on some card offers or other free bundles the screen is not full hd but still offers good brightness and color accuracy speaker also sounds good enough front camera is not for selfies only for"&amp;" video calls but back camera produces satisfactory clicks for entry level battery backup is one of the best features of this device samsung softwares are all well optimised and my only complaint in this department is the pre installed bloatwares ui feels "&amp;"smooth enough and the mediatek processor coupled with gb ram is well suited for daily normal usage games are not recommended biggest disadvantage of this device is it s in box charger which is only watts v a that takes about hours for a decent charge 🔥 h"&amp;"eating issues during use with in minutes uses touch screen 📱 issues some times it s too great and some time u have to touch several times even on samsung key pad while typing we all family are using samsung mobiles but this time i worried of issues if i "&amp;"have to face same issues i have to change mobile and transfer data it s very irritating work i wish to if any one of samsung is reading this review please reply me through amazon 🔥 मिनट में उपयोग के दौरान हीटिंग की समस्या।टच स्क्रीन 📱 कभी कभी जारी करती "&amp;"है यह बहुत बढ़िया है और कभी 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"&amp;"होगा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 didnt want to go for "&amp;"realme xiaomi redmi poco products because of their support this already comes with android and two year updates are assured the display is really good not full hd screen though call quality is good i wanted a smaller size but unfortunately the price doesn"&amp;"t fall under for them if you are buying for lots of photos videos this is not the phone for you if you want to use for call do basic things like whatsapp and other things this would be a good phone for you this phone was bought for a first time smartphone"&amp;" user it was a good fit for the said user thank you samsung and amazon normal phone with very average screen quality battery backup also not very good but yes its worth it thumbs up under this budget samsung m exlent mobile battery and screen best quality"&amp;" rejonabule price midle class best of mobile better price with discount performing well an affordable mobile from a premium company ❤️")</f>
        <v>it 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 installed bloatwares ui feels smooth enough and the mediatek processor coupled with gb ram is well suited for daily normal usage games are not recommended biggest disadvantage of this device is it s in box charger which is only watts v a that takes about hours for a decent charge 🔥 heating issues during use with in minutes uses touch screen 📱 issues some times it s too great and some time u have to touch several times even on samsung key pad while typing we all family are using samsung mobiles but this time i worried of issues if i have to face same issues i have to change mobile and transfer data it s very irritating work i wish to if any one of samsung is reading this review please reply me through amazon 🔥 मिनट में उपयोग के दौरान हीटिंग की समस्या।टच स्क्रीन 📱 कभी कभी जारी करती है यह बहुत बढ़िया है और कभी 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 didnt want to go for realme xiaomi redmi poco products because of their support this already comes with android and two year updates are assured the display is really good not full hd screen though call quality is good i wanted a smaller size but unfortunately the price doesnt fall under for them if you are buying for lots of photos videos this is not the phone for you if you want to use for call do basic things like whatsapp and other things this would be a good phone for you this phone was bought for a first time smartphone user it was a good fit for the said user thank you samsung and amazon normal phone with very average screen quality battery backup also not very good but yes its worth it thumbs up under this budget samsung m exlent mobile battery and screen best quality rejonabule price midle class best of mobile better price with discount performing well an affordable mobile from a premium company ❤️</v>
      </c>
      <c r="E350" s="1" t="s">
        <v>3357</v>
      </c>
      <c r="F350" s="9" t="s">
        <v>3265</v>
      </c>
      <c r="G350" s="9">
        <f>IFERROR(__xludf.DUMMYFUNCTION("""COMPUTED_VALUE"""),0.0)</f>
        <v>0</v>
      </c>
      <c r="H350" s="9">
        <f>IFERROR(__xludf.DUMMYFUNCTION("""COMPUTED_VALUE"""),0.0)</f>
        <v>0</v>
      </c>
      <c r="I350" s="9">
        <f>IFERROR(__xludf.DUMMYFUNCTION("""COMPUTED_VALUE"""),1.0)</f>
        <v>1</v>
      </c>
      <c r="J350" s="9">
        <f>IFERROR(__xludf.DUMMYFUNCTION("""COMPUTED_VALUE"""),1.0)</f>
        <v>1</v>
      </c>
    </row>
    <row r="351">
      <c r="A351" s="1">
        <v>3.9</v>
      </c>
      <c r="B351" s="5" t="s">
        <v>3375</v>
      </c>
      <c r="C351" s="5" t="s">
        <v>3376</v>
      </c>
      <c r="D351" s="9" t="str">
        <f>IFERROR(__xludf.DUMMYFUNCTION("""COMPUTED_VALUE"""),"p tron neckband is good product when it new so you have feel some bad but after month you feel better sound and bass so product is very good must purchase good bass and sound quality nice one doesnot pain the ear too much it is a good product under rs but"&amp;" battery backup could be more efficient if have a habit of playing song during travelling on bike approx hrs and attend frequent voice calling in a day then its battery goes down in next day you feel i should recharge it now otherwise i will have to survi"&amp;"ve on without bluetooth calling feature but overall i would like to say it is a good deal in this price i was using ptron bluetooth headphones earlier they were also great and worth the price again back to same brand this one is better than previous sound"&amp;" quality bass quality noise cancellation old and damage product good as price very gud at this price range 👌 👍 superb nice")</f>
        <v>p tron neckband is good product when it new so you have feel some bad but after month you feel better sound and bass so product is very good must purchase good bass and sound quality nice one doesnot pain the ear too much it is a good product under rs but battery backup could be more efficient if have a habit of playing song during travelling on bike approx hrs and attend frequent voice calling in a day then its battery goes down in next day you feel i should recharge it now otherwise i will have to survive on without bluetooth calling feature but overall i would like to say it is a good deal in this price i was using ptron bluetooth headphones earlier they were also great and worth the price again back to same brand this one is better than previous sound quality bass quality noise cancellation old and damage product good as price very gud at this price range 👌 👍 superb nice</v>
      </c>
      <c r="E351" s="1" t="s">
        <v>3369</v>
      </c>
      <c r="F351" s="9" t="s">
        <v>3347</v>
      </c>
      <c r="G351" s="9">
        <f>IFERROR(__xludf.DUMMYFUNCTION("""COMPUTED_VALUE"""),0.0)</f>
        <v>0</v>
      </c>
      <c r="H351" s="9">
        <f>IFERROR(__xludf.DUMMYFUNCTION("""COMPUTED_VALUE"""),0.0)</f>
        <v>0</v>
      </c>
      <c r="I351" s="9">
        <f>IFERROR(__xludf.DUMMYFUNCTION("""COMPUTED_VALUE"""),1.0)</f>
        <v>1</v>
      </c>
      <c r="J351" s="9">
        <f>IFERROR(__xludf.DUMMYFUNCTION("""COMPUTED_VALUE"""),0.0)</f>
        <v>0</v>
      </c>
    </row>
    <row r="352">
      <c r="A352" s="1">
        <v>4.0</v>
      </c>
      <c r="B352" s="5" t="s">
        <v>3385</v>
      </c>
      <c r="C352" s="5" t="s">
        <v>3386</v>
      </c>
      <c r="D352" s="9" t="str">
        <f>IFERROR(__xludf.DUMMYFUNCTION("""COMPUTED_VALUE"""),"camera and display is very poor quality and battery 🔋 is very good nothing bad nice phone at reasonable price good nice value for money theek hai 🥰 not bad good")</f>
        <v>camera and display is very poor quality and battery 🔋 is very good nothing bad nice phone at reasonable price good nice value for money theek hai 🥰 not bad good</v>
      </c>
      <c r="E352" s="1" t="s">
        <v>3379</v>
      </c>
      <c r="F352" s="9" t="s">
        <v>3265</v>
      </c>
      <c r="G352" s="9">
        <f>IFERROR(__xludf.DUMMYFUNCTION("""COMPUTED_VALUE"""),0.0)</f>
        <v>0</v>
      </c>
      <c r="H352" s="9">
        <f>IFERROR(__xludf.DUMMYFUNCTION("""COMPUTED_VALUE"""),0.0)</f>
        <v>0</v>
      </c>
      <c r="I352" s="9">
        <f>IFERROR(__xludf.DUMMYFUNCTION("""COMPUTED_VALUE"""),0.0)</f>
        <v>0</v>
      </c>
      <c r="J352" s="9">
        <f>IFERROR(__xludf.DUMMYFUNCTION("""COMPUTED_VALUE"""),0.0)</f>
        <v>0</v>
      </c>
    </row>
    <row r="353">
      <c r="A353" s="1">
        <v>4.0</v>
      </c>
      <c r="B353" s="5" t="s">
        <v>3396</v>
      </c>
      <c r="C353" s="5" t="s">
        <v>3397</v>
      </c>
      <c r="D353" s="9" t="str">
        <f>IFERROR(__xludf.DUMMYFUNCTION("""COMPUTED_VALUE"""),"had used ptron earphones earlier so wanted to tried this one and it s good newly purchased not yet used but looks good and worth for money charging well but build quality could be better quite nice this product working fine ok ok good purchase for rs its "&amp;"has type c and regular ports for charging with good speed and also looks good while it s priced very economical the built quality could have been better given the brand")</f>
        <v>had used ptron earphones earlier so wanted to tried this one and it s good newly purchased not yet used but looks good and worth for money charging well but build quality could be better quite nice this product working fine ok ok good purchase for rs its has type c and regular ports for charging with good speed and also looks good while it s priced very economical the built quality could have been better given the brand</v>
      </c>
      <c r="E353" s="1" t="s">
        <v>3389</v>
      </c>
      <c r="F353" s="9" t="s">
        <v>3391</v>
      </c>
      <c r="G353" s="9">
        <f>IFERROR(__xludf.DUMMYFUNCTION("""COMPUTED_VALUE"""),0.0)</f>
        <v>0</v>
      </c>
      <c r="H353" s="9">
        <f>IFERROR(__xludf.DUMMYFUNCTION("""COMPUTED_VALUE"""),0.0)</f>
        <v>0</v>
      </c>
      <c r="I353" s="9">
        <f>IFERROR(__xludf.DUMMYFUNCTION("""COMPUTED_VALUE"""),0.0)</f>
        <v>0</v>
      </c>
      <c r="J353" s="9">
        <f>IFERROR(__xludf.DUMMYFUNCTION("""COMPUTED_VALUE"""),0.0)</f>
        <v>0</v>
      </c>
    </row>
    <row r="354">
      <c r="A354" s="1">
        <v>4.1</v>
      </c>
      <c r="B354" s="5" t="s">
        <v>3407</v>
      </c>
      <c r="C354" s="5" t="s">
        <v>3408</v>
      </c>
      <c r="D354" s="9" t="str">
        <f>IFERROR(__xludf.DUMMYFUNCTION("""COMPUTED_VALUE"""),"the sound quality of this earphone are really good the bass part was also good i only found the noise cancellation was not what i expected it could be much better finally i can say its a good value for money at this purchase i did nt received head phone p"&amp;"ouch to keep my head phones safe it disappointed me overall good and decent quality i am writing this after two months i dont use regularly but whenever i use my colleagues says that your voice is clear 😂 pin that i do connect to the phone gets automatic"&amp;"ally to outside it doesn t work plz amazon help me i m a regular customer of this company i ll be really thankful to you great sound quality and good bass decent noise cancellation i couldn t have asked for better earphones at this price best for gaming g"&amp;"ood nice product")</f>
        <v>the sound quality of this earphone are really good the bass part was also good i only found the noise cancellation was not what i expected it could be much better finally i can say its a good value for money at this purchase i did nt received head phone pouch to keep my head phones safe it disappointed me overall good and decent quality i am writing this after two months i dont use regularly but whenever i use my colleagues says that your voice is clear 😂 pin that i do connect to the phone gets automatically to outside it doesn t work plz amazon help me i m a regular customer of this company i ll be really thankful to you great sound quality and good bass decent noise cancellation i couldn t have asked for better earphones at this price best for gaming good nice product</v>
      </c>
      <c r="E354" s="1" t="s">
        <v>3400</v>
      </c>
      <c r="F354" s="9" t="s">
        <v>3347</v>
      </c>
      <c r="G354" s="9">
        <f>IFERROR(__xludf.DUMMYFUNCTION("""COMPUTED_VALUE"""),0.0)</f>
        <v>0</v>
      </c>
      <c r="H354" s="9">
        <f>IFERROR(__xludf.DUMMYFUNCTION("""COMPUTED_VALUE"""),0.0)</f>
        <v>0</v>
      </c>
      <c r="I354" s="9">
        <f>IFERROR(__xludf.DUMMYFUNCTION("""COMPUTED_VALUE"""),0.0)</f>
        <v>0</v>
      </c>
      <c r="J354" s="9">
        <f>IFERROR(__xludf.DUMMYFUNCTION("""COMPUTED_VALUE"""),1.0)</f>
        <v>1</v>
      </c>
    </row>
    <row r="355">
      <c r="A355" s="1">
        <v>4.4</v>
      </c>
      <c r="B355" s="5" t="s">
        <v>3307</v>
      </c>
      <c r="C355" s="5" t="s">
        <v>3308</v>
      </c>
      <c r="D355" s="9" t="str">
        <f>IFERROR(__xludf.DUMMYFUNCTION("""COMPUTED_VALUE"""),"gb sd card is showing gbdon t buy this product it was a bit costly but prouduct is of great quality could have been made little bit cheaper cost wise all good fast and smooth ab mujhe computer ki jarurat nahi padti speed is fast but not as advertise i get"&amp;" around read speed mb s and write speed mb s good one product is ok")</f>
        <v>gb sd card is showing gbdon t buy this product it was a bit costly but prouduct is of great quality could have been made little bit cheaper cost wise all good fast and smooth ab mujhe computer ki jarurat nahi padti speed is fast but not as advertise i get around read speed mb s and write speed mb s good one product is ok</v>
      </c>
      <c r="E355" s="1" t="s">
        <v>3411</v>
      </c>
      <c r="F355" s="9" t="s">
        <v>3301</v>
      </c>
      <c r="G355" s="9">
        <f>IFERROR(__xludf.DUMMYFUNCTION("""COMPUTED_VALUE"""),1.0)</f>
        <v>1</v>
      </c>
      <c r="H355" s="9">
        <f>IFERROR(__xludf.DUMMYFUNCTION("""COMPUTED_VALUE"""),0.0)</f>
        <v>0</v>
      </c>
      <c r="I355" s="9">
        <f>IFERROR(__xludf.DUMMYFUNCTION("""COMPUTED_VALUE"""),0.0)</f>
        <v>0</v>
      </c>
      <c r="J355" s="9">
        <f>IFERROR(__xludf.DUMMYFUNCTION("""COMPUTED_VALUE"""),0.0)</f>
        <v>0</v>
      </c>
    </row>
    <row r="356">
      <c r="A356" s="1">
        <v>4.2</v>
      </c>
      <c r="B356" s="5" t="s">
        <v>3365</v>
      </c>
      <c r="C356" s="5" t="s">
        <v>3366</v>
      </c>
      <c r="D356" s="9" t="str">
        <f>IFERROR(__xludf.DUMMYFUNCTION("""COMPUTED_VALUE"""),"it s original price is not worth any praise so try to purchase on some card offers or other free bundles the screen is not full hd but still offers good brightness and color accuracy speaker also sounds good enough front camera is not for selfies only for"&amp;" video calls but back camera produces satisfactory clicks for entry level battery backup is one of the best features of this device samsung softwares are all well optimised and my only complaint in this department is the pre installed bloatwares ui feels "&amp;"smooth enough and the mediatek processor coupled with gb ram is well suited for daily normal usage games are not recommended biggest disadvantage of this device is it s in box charger which is only watts v a that takes about hours for a decent charge 🔥 h"&amp;"eating issues during use with in minutes uses touch screen 📱 issues some times it s too great and some time u have to touch several times even on samsung key pad while typing we all family are using samsung mobiles but this time i worried of issues if i "&amp;"have to face same issues i have to change mobile and transfer data it s very irritating work i wish to if any one of samsung is reading this review please reply me through amazon 🔥 मिनट में उपयोग के दौरान हीटिंग की समस्या।टच स्क्रीन 📱 कभी कभी जारी करती "&amp;"है यह बहुत बढ़िया है और कभी 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"&amp;"होगा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 didnt want to go for "&amp;"realme xiaomi redmi poco products because of their support this already comes with android and two year updates are assured the display is really good not full hd screen though call quality is good i wanted a smaller size but unfortunately the price doesn"&amp;"t fall under for them if you are buying for lots of photos videos this is not the phone for you if you want to use for call do basic things like whatsapp and other things this would be a good phone for you this phone was bought for a first time smartphone"&amp;" user it was a good fit for the said user thank you samsung and amazon normal phone with very average screen quality battery backup also not very good but yes its worth it thumbs up under this budget samsung m exlent mobile battery and screen best quality"&amp;" rejonabule price midle class best of mobile better price with discount performing well an affordable mobile from a premium company ❤️")</f>
        <v>it 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 installed bloatwares ui feels smooth enough and the mediatek processor coupled with gb ram is well suited for daily normal usage games are not recommended biggest disadvantage of this device is it s in box charger which is only watts v a that takes about hours for a decent charge 🔥 heating issues during use with in minutes uses touch screen 📱 issues some times it s too great and some time u have to touch several times even on samsung key pad while typing we all family are using samsung mobiles but this time i worried of issues if i have to face same issues i have to change mobile and transfer data it s very irritating work i wish to if any one of samsung is reading this review please reply me through amazon 🔥 मिनट में उपयोग के दौरान हीटिंग की समस्या।टच स्क्रीन 📱 कभी कभी जारी करती है यह बहुत बढ़िया है और कभी 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 didnt want to go for realme xiaomi redmi poco products because of their support this already comes with android and two year updates are assured the display is really good not full hd screen though call quality is good i wanted a smaller size but unfortunately the price doesnt fall under for them if you are buying for lots of photos videos this is not the phone for you if you want to use for call do basic things like whatsapp and other things this would be a good phone for you this phone was bought for a first time smartphone user it was a good fit for the said user thank you samsung and amazon normal phone with very average screen quality battery backup also not very good but yes its worth it thumbs up under this budget samsung m exlent mobile battery and screen best quality rejonabule price midle class best of mobile better price with discount performing well an affordable mobile from a premium company ❤️</v>
      </c>
      <c r="E356" s="1" t="s">
        <v>3417</v>
      </c>
      <c r="F356" s="9" t="s">
        <v>3265</v>
      </c>
      <c r="G356" s="9">
        <f>IFERROR(__xludf.DUMMYFUNCTION("""COMPUTED_VALUE"""),0.0)</f>
        <v>0</v>
      </c>
      <c r="H356" s="9">
        <f>IFERROR(__xludf.DUMMYFUNCTION("""COMPUTED_VALUE"""),0.0)</f>
        <v>0</v>
      </c>
      <c r="I356" s="9">
        <f>IFERROR(__xludf.DUMMYFUNCTION("""COMPUTED_VALUE"""),1.0)</f>
        <v>1</v>
      </c>
      <c r="J356" s="9">
        <f>IFERROR(__xludf.DUMMYFUNCTION("""COMPUTED_VALUE"""),1.0)</f>
        <v>1</v>
      </c>
    </row>
    <row r="357">
      <c r="A357" s="1">
        <v>4.3</v>
      </c>
      <c r="B357" s="5" t="s">
        <v>3427</v>
      </c>
      <c r="C357" s="5" t="s">
        <v>3428</v>
      </c>
      <c r="D357" s="9" t="str">
        <f>IFERROR(__xludf.DUMMYFUNCTION("""COMPUTED_VALUE"""),"very good fast charging can be charged both with mico usb or usb type c looks nice and very compact powerbank is a must have mobile accessory i was looking for one which is small and safe most of them are either too bulk or not so good with mobile safety "&amp;"this one serves my purpose though it s not too light but compared to most it is lighter it s mostly in my laptop bag which has that option for access of usb port from outside for on the go charging i have not tested it properly but easily charges my mobil"&amp;"e twice with fullcharge it also has type c port but couldn t test it all in all a good product that serves my purpose of light weight for on the go charging good product and worth the money chinnaga undi chudaniki bagundi bt out put v ivvatam ledu only v "&amp;"out put isthundi money kuda akkuve lo super power banks unnai good and easy for carry good working i like the product size and look but it will not deliver mah completely as per my experience i feel it gives around mah it is worth to have this light weigh"&amp;"t easy to carry charging capacity etc all good about this powerbank")</f>
        <v>very good fast charging can be charged both with mico usb or usb type c looks nice and very compact powerbank is a must have mobile accessory i was looking for one which is small and safe most of them are either too bulk or not so good with mobile safety this one serves my purpose though it s not too light but compared to most it is lighter it s mostly in my laptop bag which has that option for access of usb port from outside for on the go charging i have not tested it properly but easily charges my mobile twice with fullcharge it also has type c port but couldn t test it all in all a good product that serves my purpose of light weight for on the go charging good product and worth the money chinnaga undi chudaniki bagundi bt out put v ivvatam ledu only v out put isthundi money kuda akkuve lo super power banks unnai good and easy for carry good working i like the product size and look but it will not deliver mah completely as per my experience i feel it gives around mah it is worth to have this light weight easy to carry charging capacity etc all good about this powerbank</v>
      </c>
      <c r="E357" s="1" t="s">
        <v>3421</v>
      </c>
      <c r="F357" s="9" t="s">
        <v>3252</v>
      </c>
      <c r="G357" s="9">
        <f>IFERROR(__xludf.DUMMYFUNCTION("""COMPUTED_VALUE"""),0.0)</f>
        <v>0</v>
      </c>
      <c r="H357" s="9">
        <f>IFERROR(__xludf.DUMMYFUNCTION("""COMPUTED_VALUE"""),0.0)</f>
        <v>0</v>
      </c>
      <c r="I357" s="9">
        <f>IFERROR(__xludf.DUMMYFUNCTION("""COMPUTED_VALUE"""),0.0)</f>
        <v>0</v>
      </c>
      <c r="J357" s="9">
        <f>IFERROR(__xludf.DUMMYFUNCTION("""COMPUTED_VALUE"""),0.0)</f>
        <v>0</v>
      </c>
    </row>
    <row r="358">
      <c r="A358" s="1">
        <v>4.3</v>
      </c>
      <c r="B358" s="5" t="s">
        <v>3259</v>
      </c>
      <c r="C358" s="5" t="s">
        <v>3260</v>
      </c>
      <c r="D358" s="9" t="str">
        <f>IFERROR(__xludf.DUMMYFUNCTION("""COMPUTED_VALUE"""),"i haven’t used any other battery pack so will not be able to provide the exact expected performance simply put it is not divide by the battery size of your phone will be the expected cycle times if i consider this as a measure then i would say that the ba"&amp;"ttery capacity is around mah happy with the product 👍 but it’s very heavy day by day battery life is reducing remaining parameters are good slim easy to carry for travelling very good looking i m very satisfied with this product overall good but it takes"&amp;" to hours to charge very heavy must be about kg very quick charge takes ages almost hrs to fully charge charged my samsung m twice once full charged i recently purchased the mi power bank i mah and have been extremely impressed with its performance i have"&amp;" personally tested it with laboratory equipment and have found that it has a capacity of around mah which is very good compared to other power banks on the market one of the things that i appreciate about the mi power bank i is that it is able to hold its"&amp;" charge for a long period of time i have not had to recharge it as frequently as i have had to with other power banks in terms of durability the mi power bank i has held up well over time the construction is solid and the power bank has not suffered any d"&amp;"amage despite being carried around in my bag on a daily basis overall i am extremely satisfied with my purchase of the mi power bank i mah and would highly recommend it to others it is a reliable and high quality power bank that delivers on its advertised"&amp;" capacity")</f>
        <v>i haven’t used any other battery pack so will not be able to provide the exact expected performance simply put it is not divide by the battery size of your phone will be the expected cycle times if i consider this as a measure then i would say that the battery capacity is around mah happy with the product 👍 but it’s very heavy day by day battery life is reducing remaining parameters are good slim easy to carry for travelling very good looking i m very satisfied with this product overall good but it takes to hours to charge very heavy must be about kg very quick charge takes ages almost hrs to fully charge charged my samsung m twice once full charged i recently purchased the mi power bank i mah and have been extremely impressed with its performance i have personally tested it with laboratory equipment and have found that it has a capacity of around mah which is very good compared to other power banks on the market one of the things that i appreciate about the mi power bank i is that it is able to hold its charge for a long period of time i have not had to recharge it as frequently as i have had to with other power banks in terms of durability the mi power bank i has held up well over time the construction is solid and the power bank has not suffered any damage despite being carried around in my bag on a daily basis overall i am extremely satisfied with my purchase of the mi power bank i mah and would highly recommend it to others it is a reliable and high quality power bank that delivers on its advertised capacity</v>
      </c>
      <c r="E358" s="1" t="s">
        <v>3431</v>
      </c>
      <c r="F358" s="9" t="s">
        <v>3252</v>
      </c>
      <c r="G358" s="9">
        <f>IFERROR(__xludf.DUMMYFUNCTION("""COMPUTED_VALUE"""),0.0)</f>
        <v>0</v>
      </c>
      <c r="H358" s="9">
        <f>IFERROR(__xludf.DUMMYFUNCTION("""COMPUTED_VALUE"""),0.0)</f>
        <v>0</v>
      </c>
      <c r="I358" s="9">
        <f>IFERROR(__xludf.DUMMYFUNCTION("""COMPUTED_VALUE"""),1.0)</f>
        <v>1</v>
      </c>
      <c r="J358" s="9">
        <f>IFERROR(__xludf.DUMMYFUNCTION("""COMPUTED_VALUE"""),0.0)</f>
        <v>0</v>
      </c>
    </row>
    <row r="359">
      <c r="A359" s="1">
        <v>3.9</v>
      </c>
      <c r="B359" s="5" t="s">
        <v>3444</v>
      </c>
      <c r="C359" s="5" t="s">
        <v>3445</v>
      </c>
      <c r="D359" s="9" t="str">
        <f>IFERROR(__xludf.DUMMYFUNCTION("""COMPUTED_VALUE"""),"good quality does not make sound a bit less stronger for heavier mobiles it s having good adhesion and suction power during my last few months of usage i remounted this once due to broken windshield for different reason adhesive was good even after remoun"&amp;"ting during my months of usage once it came out on its own and i remounted its usually i park my car in both direct sunlight as well as in closed parking area i am not sure it came out due to hot glass but never faced that again also mostly i use this mou"&amp;"nt with arms extended to it maximum length arms are stable during the vibration of car due to bad roads but one small con i felt is arms in full legth is bit shacking but its stable if i try to move it it could have been better but that s not problem for "&amp;"me as longs as it serves the purpose good product value for money good one worth for money have been using for almost months not sure on the durability although this looks of good build going good for now it is sturdy and does the good job i believe is wo"&amp;"rth the money ok thanks to all for wirting a review which helped me buy this product absolutely perfect suction is good quality and overall product looks perfect good product in this price can buy it")</f>
        <v>good quality does not make sound a bit less stronger for heavier mobiles it s having good adhesion and suction power during my last few months of usage i remounted this once due to broken windshield for different reason adhesive was good even after remounting during my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 s not problem for me as longs as it serves the purpose good product value for money good one worth for money have been using for almost months not sure on the durability although this looks of good build going good for now it is sturdy and does the good job i believe is worth the money ok thanks to all for wirting a review which helped me buy this product absolutely perfect suction is good quality and overall product looks perfect good product in this price can buy it</v>
      </c>
      <c r="E359" s="1" t="s">
        <v>3437</v>
      </c>
      <c r="F359" s="9" t="s">
        <v>3439</v>
      </c>
      <c r="G359" s="9">
        <f>IFERROR(__xludf.DUMMYFUNCTION("""COMPUTED_VALUE"""),1.0)</f>
        <v>1</v>
      </c>
      <c r="H359" s="9">
        <f>IFERROR(__xludf.DUMMYFUNCTION("""COMPUTED_VALUE"""),0.0)</f>
        <v>0</v>
      </c>
      <c r="I359" s="9">
        <f>IFERROR(__xludf.DUMMYFUNCTION("""COMPUTED_VALUE"""),1.0)</f>
        <v>1</v>
      </c>
      <c r="J359" s="9">
        <f>IFERROR(__xludf.DUMMYFUNCTION("""COMPUTED_VALUE"""),0.0)</f>
        <v>0</v>
      </c>
    </row>
    <row r="360">
      <c r="A360" s="1">
        <v>4.4</v>
      </c>
      <c r="B360" s="5" t="s">
        <v>3456</v>
      </c>
      <c r="C360" s="5" t="s">
        <v>3457</v>
      </c>
      <c r="D360" s="9" t="str">
        <f>IFERROR(__xludf.DUMMYFUNCTION("""COMPUTED_VALUE"""),"samsung offers super fast charging at watt just a joke wherever other brands are offering full charge before an hour providing heavy chargers samsung is not secondly samsung is offering c to c charging you need to carry your charger always you can not cha"&amp;"rge your phone with some other c type cable thirdly this device responds only with its own charger you can t charge it with other c type charger good enough if you want to get some juice in a short time samsung could include the cable samsung should provi"&amp;"de charger with their box super fast charging quickly charged my mobile i baught this adapter for my new google pixel a but it was not packed i received the adapter in open and broken box i checked the adapter quality serial number and matched with the bo"&amp;"x so it is genuine performance is good but its very huge almost triple to conventional charger difficult during trips but charging wise no issues at all great but little hot the mobile this adapter has c type socket which is like the charging cable socket"&amp;" in our mobile so you need to buy a c type c type charging wire")</f>
        <v>samsung offers super fast charging at watt just a joke wherever other brands are offering full charge before an hour providing heavy chargers samsung is not secondly samsung is offering c to c charging you need to carry your charger always you can not charge your phone with some other c type cable thirdly this device responds only with its own charger you can t charge it with other c type charger good enough if you want to get some juice in a short time samsung could include the cable samsung should provide charger with their box super fast charging quickly charged my mobile i baught this adapter for my new google pixel a but it was not packed i received the adapter in open and broken box i checked the adapter quality serial number and matched with the box so it is genuine performance is good but its very huge almost triple to conventional charger difficult during trips but charging wise no issues at all great but little hot the mobile this adapter has c type socket which is like the charging cable socket in our mobile so you need to buy a c type c type charging wire</v>
      </c>
      <c r="E360" s="1" t="s">
        <v>3448</v>
      </c>
      <c r="F360" s="9" t="s">
        <v>3450</v>
      </c>
      <c r="G360" s="9">
        <f>IFERROR(__xludf.DUMMYFUNCTION("""COMPUTED_VALUE"""),1.0)</f>
        <v>1</v>
      </c>
      <c r="H360" s="9">
        <f>IFERROR(__xludf.DUMMYFUNCTION("""COMPUTED_VALUE"""),0.0)</f>
        <v>0</v>
      </c>
      <c r="I360" s="9">
        <f>IFERROR(__xludf.DUMMYFUNCTION("""COMPUTED_VALUE"""),1.0)</f>
        <v>1</v>
      </c>
      <c r="J360" s="9">
        <f>IFERROR(__xludf.DUMMYFUNCTION("""COMPUTED_VALUE"""),0.0)</f>
        <v>0</v>
      </c>
    </row>
    <row r="361">
      <c r="A361" s="1">
        <v>4.0</v>
      </c>
      <c r="B361" s="5" t="s">
        <v>3466</v>
      </c>
      <c r="C361" s="5" t="s">
        <v>3467</v>
      </c>
      <c r="D361" s="9" t="str">
        <f>IFERROR(__xludf.DUMMYFUNCTION("""COMPUTED_VALUE"""),"battery life is low worth purchase good performance at this price range a economical product to buy for average usage of checking time heart monitoring steps track etc battery backup great single charge stands for min days recommended only for simple use "&amp;"and show off first of all this watch is budget friendly watch faces the app has a large number of watch faces step track not that accurate but that fine• weather forecast accuratesleep pretty accurate information overall the experience is pretty good but "&amp;"but but the battery life is not that good only days of battery backup nice product good nice overall good product to buy")</f>
        <v>battery life is low worth purchase good performance at this price range a economical product to buy for average usage of checking time heart monitoring steps track etc battery backup great single charge stands for min days recommended only for simple use and show off first of all this watch is budget friendly watch faces the app has a large number of watch faces step track not that accurate but that fine• weather forecast accuratesleep pretty accurate information overall the experience is pretty good but but but the battery life is not that good only days of battery backup nice product good nice overall good product to buy</v>
      </c>
      <c r="E361" s="1" t="s">
        <v>3460</v>
      </c>
      <c r="F361" s="9" t="s">
        <v>3219</v>
      </c>
      <c r="G361" s="9">
        <f>IFERROR(__xludf.DUMMYFUNCTION("""COMPUTED_VALUE"""),0.0)</f>
        <v>0</v>
      </c>
      <c r="H361" s="9">
        <f>IFERROR(__xludf.DUMMYFUNCTION("""COMPUTED_VALUE"""),0.0)</f>
        <v>0</v>
      </c>
      <c r="I361" s="9">
        <f>IFERROR(__xludf.DUMMYFUNCTION("""COMPUTED_VALUE"""),0.0)</f>
        <v>0</v>
      </c>
      <c r="J361" s="9">
        <f>IFERROR(__xludf.DUMMYFUNCTION("""COMPUTED_VALUE"""),0.0)</f>
        <v>0</v>
      </c>
    </row>
    <row r="362">
      <c r="A362" s="1">
        <v>4.2</v>
      </c>
      <c r="B362" s="5" t="s">
        <v>3476</v>
      </c>
      <c r="C362" s="5" t="s">
        <v>3477</v>
      </c>
      <c r="D362" s="9" t="str">
        <f>IFERROR(__xludf.DUMMYFUNCTION("""COMPUTED_VALUE"""),"its only days since we are using the product and based on so far usage review is as below pros looks it looks premium features at this price range battery it seems as if the battery will easily last for a week or more with normal usage have closed all not"&amp;"ifications which saves battery steps accuracy will give out of magnetic charger easy to charge cons have not noticed anything till now i ordered watches for my wife and sister got it at the price of i am always a fan of firebolt and ninja is very good tou"&amp;"ch responce is good good battery life sleep track is very occuracy it has all necessary features and those are quite accurate it s light weight and looks good over all it s an excellent product at this price touch screen is not so good it takes time may b"&amp;"e i need to use it for a while for better experience i like the sleep tacking heartbeat measuring spo and exercise tracking i dislike the bluetooth of the smart watch only i use this watch for exercises battery is goodtouch screen is niceall fixtures are "&amp;"very good i like the watch style and charging is so fast firebolt ninja felt good for the watch simple and easy its good value for money overall performance is good")</f>
        <v>its only days since we are using the product and based on so far usage review is as below pros looks it looks premium features at this price range battery it seems as if the battery will easily last for a week or more with normal usage have closed all notifications which saves battery steps accuracy will give out of magnetic charger easy to charge cons have not noticed anything till now i ordered watches for my wife and sister got it at the price of i am always a fan of firebolt and ninja is very good touch responce is good good battery life sleep track is very occuracy it has all necessary features and those are quite accurate it s light weight and looks good over all it s an excellent product at this price touch screen is not so good it takes time may be i need to use it for a while for better experience i like the sleep tacking heartbeat measuring spo and exercise tracking i dislike the bluetooth of the smart watch only i use this watch for exercises battery is goodtouch screen is niceall fixtures are very good i like the watch style and charging is so fast firebolt ninja felt good for the watch simple and easy its good value for money overall performance is good</v>
      </c>
      <c r="E362" s="1" t="s">
        <v>3470</v>
      </c>
      <c r="F362" s="9" t="s">
        <v>3219</v>
      </c>
      <c r="G362" s="9">
        <f>IFERROR(__xludf.DUMMYFUNCTION("""COMPUTED_VALUE"""),0.0)</f>
        <v>0</v>
      </c>
      <c r="H362" s="9">
        <f>IFERROR(__xludf.DUMMYFUNCTION("""COMPUTED_VALUE"""),1.0)</f>
        <v>1</v>
      </c>
      <c r="I362" s="9">
        <f>IFERROR(__xludf.DUMMYFUNCTION("""COMPUTED_VALUE"""),0.0)</f>
        <v>0</v>
      </c>
      <c r="J362" s="9">
        <f>IFERROR(__xludf.DUMMYFUNCTION("""COMPUTED_VALUE"""),1.0)</f>
        <v>1</v>
      </c>
    </row>
    <row r="363">
      <c r="A363" s="1">
        <v>4.1</v>
      </c>
      <c r="B363" s="5" t="s">
        <v>3487</v>
      </c>
      <c r="C363" s="5" t="s">
        <v>3488</v>
      </c>
      <c r="D363" s="9" t="str">
        <f>IFERROR(__xludf.DUMMYFUNCTION("""COMPUTED_VALUE"""),"i would not consider buying an i phone simply because my friend owns two of them – or blindly go for a new android model suggested by my son or nephew both of whom are more tech savvy than me because their recommendations are obviously based on their own "&amp;"needs and expectations which may differ from mine i am an old fashioned mechanical engineer with a basic understanding of parameters like millimetres megapixels and megabytes – but i think of a cellphone as a utility item not a status symbol applying a te"&amp;"chnocratic approach i would not choose a costlier option unless i get additional features which suit my requirements my foremost requirement – which is entirely non negotiable – is that my handset must have provision for two sim cards since i do not want "&amp;"to carry two separate handsets for my cug and personal numbers my other requirements are not difficult to fulfil a phonebook with at least contacts basic net connectivity a basic camera for photos and videos and scope for downloading a few apps such as th"&amp;"e ubiquitous whatsapp and my favourite word games which do not need much memory or processing capacity i would certainly appreciate practical features like high reliability software and security updates and high battery capacity sufficient for hours or pr"&amp;"eferably hours at my normal level of usage besides i would like to use a new handset for at least two years apart from exigencies i do not intend to use my cellphone for surfing the internet videoconferencing or sending e mails as i prefer using a desktop"&amp;" or laptop for such activities i am equally clear about what i do not need i do not intend to use my cellphone for watching movies reading books listening to music or creating fancy social media posts nor do i want a device for taking high resolution phot"&amp;"os during a vacation as i would prefer to use a camera at the risk of sounding flippant i would say that i do not want a device to unlock my car or count the strokes in a game of golf – primarily because i do not own a car and i do not play golf having us"&amp;"ed smartphones of samsung and motorola makes over the past few years i vastly prefer the former my last phone which gave me over months of good service was a samsung m since that model is obsolete now i focused on its upgraded cousins m m and m the last w"&amp;"as immediately ruled out as it does not support two sim cards along with an sd card after studying the relative specifications of m and m i concluded that the latter offers better value for money generally it is worth going for the higher memory and highe"&amp;"r ram versions as these parameters affect the performance and the difference in cost is relatively small with these considerations i narrowed down my choice to m with gb ram and gb storage just twenty years ago i was using a desktop with gb memory as a co"&amp;"nfirmation for my choice i compared the phone i had selected with oneplus nord ce gb ram gb storage which my son had recommended the specification of the samsung phone was found to be equivalent or superior for the major parameters except that the display"&amp;" screen technology was tft instead of amoled i also watched some youtube videos about these handsets for a better appreciation of their competing features the clinching factor was that the samsung phone was priced substantially lower than the oneplus prod"&amp;"uct as for body colour my first choice was emerald brown but i settled for the mystique green since the former was not available in my selected configuration i was thinking this would be irrelevant since i use a case which completely encloses the handset "&amp;"but it turned out that the body colour can be glimpsed through the cutout for the cameras on the rear of the phone despite a strong family resemblance with my old one m the new phone m offers decidedly superior specifications and it meets my requirements "&amp;"perfectly it is a few millimetres longer and a few grams heavier than my old phone but these differences are acceptable to me thanks to the mp front camera and mp selfie camera the quality of photos and videos is above my expectations see sample pic taken"&amp;" at night at a distance of about metres from the stage this phone offers two years of android updates and four years of security patch updates which reduces the worries on these fronts youtube reviewers complain that the m has plain looks it is heavy its "&amp;"audio does not offer an ‘immersive listening experience’ and its screen is plain old tft instead of amoled i am willing to live with these perceived shortcomings so long as the m meets my requirements i was glad to find that samsung has taken an environme"&amp;"ntally friendly step of offering many models of handsets without chargers – because old chargers like old handsets add to e waste however it needs to be kept in mind that new handsets require higher capacity chargers the recommended charger for m is watts"&amp;" but the chargers i had at home are rated at or watts to cut a long story short i ordered a watt charger along with the phone to avoid compromising with the charging time after using the new handset for a couple of weeks i find that my phone is at charge "&amp;"at the end of the day and it takes minutes for complete charging one of the useful features of m is that it shows the time remaining for complete charging as soon as it is plugged in for charging it turns out that i could have managed with the old watt ch"&amp;"arger except that it would have taken minutes for full charging i conclude by emphasizing that samsung galaxy m g is the perfect phone – but for my requirements a word of advice if you are planning to buy a new phone it would be helpful if you list out yo"&amp;"ur requirements so that you do not end up paying for features that you do not intend to use with g connectivity a hz display and solid performance the galaxy m g is samsung’s best value smartphone yet under k segmentpros almost half the price of galaxy a "&amp;"exynos is a solid performerexcellent hz display with smooth experience across the boardhuge performance uplift over m one ui based on android has tons of good features to love none of the flagship grade features are skipped here apart from dex mode and sp"&amp;"en features zero lag or stuttering in hz mode with ease of use and seemless switching of apps without any crash or reloading  of apps makes using one ui pleasure to surf acrossyou get features like a screen recorder  video call effects game launcher  link"&amp;" to windows  dual messenger  quick share  music share and secure folder along with many others some of the fancy android features like the ability to change the color palette of icons and menus based on the wallpaper and dim the screen for easier reading "&amp;"in the dark are also included voice focus for calls is excellent feature phone call quality is really good even in nosiy and crowded areasi had no issues with gps or connectivity while using google maps to navigate   signal stays strong even in rural area"&amp;"s thats a positive point with good accuracy g volte with carrier aggregation works flawlesslywifi connectivity on the dual band ghz router is strong and performs  more than satisfactorily with low latency responsebluetooth connectivity is strong and has g"&amp;"ood range  no worries of disconnection even as far as metersaudio quality via mm jack is excellent compared to redmi note pro much more defined and well roundedfor media consumption widewine l support is present good av experience on ott platforms i have "&amp;"no serious complaints about color reproduction in videos considering tft lcd this panel does a good enough job main camera mp is on par and better than redmi note pro in almost all conditions retains colors close to reality with good dynamic range and han"&amp;"dling of exposure with hdr in photos as well as videos it is able to handle extremely bright conditions welleven in shadows during day time it was able to maintain good colorsgood stable videos at p k video recording is available at fps is availablemany c"&amp;"ool camera features boasts ar fun mode single take object eraser and video tnr temporal noise reduction which makes it fun to use cameraselfie camera has good punchy colors samsung s way of boosted colour processing some may like it some may notexcellent "&amp;"battery life got hours of sot despite the heavy usage it takes around hours to go from and half an hour of charging can take the battery percentage to around provided you have watt samsung’s chargerdespite summer time phone has managed to stay relatively "&amp;"cool nm architecture helping its cause here g bandsdedicated sd card slot is a plus herepd watt fast charging support reasonable for price segment but we have seen faster charging speeds with other oemspromised major android os updates and years security "&amp;"updates is a huge plus above its competitors making this device more value for money in long runcons ultrawide camera is on softer side lacks details compared to its primary sensor but manages to frame good shots that one can post on social media macro ca"&amp;"mera is good with colors and edge detection but lacks depth of field and details note pro which is brilliant in this casenight shots are above average mostly grainy and muddled but better than most smartphones in its segmentlacks some stability in video r"&amp;"ecording at k amoled display could have made it unbeatablelacks stereo speaker but audio quality on single speaker is quite goodpre installed bloatwares like moj dailyhunt sharechat byju s are mild and uninstallable but makes mature one ui experience look"&amp;"s immature out of the boxcurrently device is not tunned for high gaming performance as limited fps in popular games like bgmi and cod deters it away from being a gamer friendly device but we  can expect exynos   to resolve over time and be more optimized "&amp;"for more games in future updatesslightly cheap design chunky in size carries some heft dated notch displaylack of charger in the box is a bummer which adds up to the value cost proposition")</f>
        <v>i would not consider buying an i 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 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 my foremost requirement – which is entirely non negotiable – is that my handset must have provision for two sim cards since i do not want to carry two separate handsets for my cug and personal numbers my other requirements are not difficult to fulfil a phonebook with at least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hours or preferably hours at my normal level of usage besides i would like to use a new handset for at least two years apart from exigencies i do not intend to use my cellphone for surfing the internet videoconferencing or sending e mails as i prefer using a desktop or laptop for such activities 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 having used smartphones of samsung and motorola makes over the past few years i vastly prefer the former my last phone which gave me over months of good service was a samsung m since that model is obsolete now i focused on its upgraded cousins m m and m the last was immediately ruled out as it does not support two sim cards along with an sd card after studying the relative specifications of m and m i concluded that the latter offers better value for money generally it is worth going for the higher memory and higher ram versions as these parameters affect the performance and the difference in cost is relatively small with these considerations i narrowed down my choice to m with gb ram and gb storage just twenty years ago i was using a desktop with gb memory as a confirmation for my choice i compared the phone i had selected with oneplus nord ce gb ram 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 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 despite a strong family resemblance with my old one m the new phone m offers decidedly superior specifications and it meets my requirements perfectly it is a few millimetres longer and a few grams heavier than my old phone but these differences are acceptable to me thanks to the mp front camera and mp selfie camera the quality of photos and videos is above my expectations see sample pic taken at night at a distance of about metres from the stage this phone offers two years of android updates and four years of security patch updates which reduces the worries on these fronts youtube reviewers complain that the m has plain looks it is heavy its audio does not offer an ‘immersive listening experience’ and its screen is plain old tft instead of amoled i am willing to live with these perceived shortcomings so long as the m meets my requirements i was glad to find that samsung has taken an environmentally friendly step of offering many models of handsets without chargers – because old chargers like old handsets add to e waste however it needs to be kept in mind that new handsets require higher capacity chargers the recommended charger for m is watts but the chargers i had at home are rated at or watts to cut a long story short i ordered a watt charger along with the phone to avoid compromising with the charging time after using the new handset for a couple of weeks i find that my phone is at charge at the end of the day and it takes minutes for complete charging one of the useful features of m is that it shows the time remaining for complete charging as soon as it is plugged in for charging it turns out that i could have managed with the old watt charger except that it would have taken minutes for full charging i conclude by emphasizing that samsung galaxy m g is the perfect phone – but for my requirements a word of advice if you are planning to buy a new phone it would be helpful if you list out your requirements so that you do not end up paying for features that you do not intend to use with g connectivity a hz display and solid performance the galaxy m g is samsung’s best value smartphone yet under k segmentpros almost half the price of galaxy a exynos is a solid performerexcellent hz display with smooth experience across the boardhuge performance uplift over m one ui based on android has tons of good features to love none of the flagship grade features are skipped here apart from dex mode and spen features zero lag or stuttering in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features like the ability to change the color palette of icons and menus based on the wallpaper and dim the screen for easier reading in the dark are also included voice focus for calls is excellent feature phone call quality is really good even in nosiy and crowded areasi had no issues with gps or connectivity while using google maps to navigate   signal stays strong even in rural areas thats a positive point with good accuracy g volte with carrier aggregation works flawlesslywifi connectivity on the dual band ghz router is strong and performs  more than satisfactorily with low latency responsebluetooth connectivity is strong and has good range  no worries of disconnection even as far as metersaudio quality via mm jack is excellent compared to redmi note pro much more defined and well roundedfor media consumption widewine l support is present good av experience on ott platforms i have no serious complaints about color reproduction in videos considering tft lcd this panel does a good enough job main camera mp is on par and better than redmi note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p k video recording is available at fps is availablemany cool camera features boasts ar fun mode single take object eraser and video tnr temporal noise reduction which makes it fun to use cameraselfie camera has good punchy colors samsung s way of boosted colour processing some may like it some may notexcellent battery life got hours of sot despite the heavy usage it takes around hours to go from and half an hour of charging can take the battery percentage to around provided you have watt samsung’s chargerdespite summer time phone has managed to stay relatively cool nm architecture helping its cause here g bandsdedicated sd card slot is a plus herepd watt fast charging support reasonable for price segment but we have seen faster charging speeds with other oemspromised major android os updates and years security updates is a huge plus above its competitors making this device more value for money in long runcons ultrawide camera is on softer side lacks details compared to its primary sensor but manages to frame good shots that one can post on social media macro camera is good with colors and edge detection but lacks depth of field and details note pro which is brilliant in this casenight shots are above average mostly grainy and muddled but better than most smartphones in its segmentlacks some stability in video recording at k amoled display could have made it unbeatablelacks stereo speaker but audio quality on single speaker is quite goodpre installed bloatwares like moj dailyhunt sharechat byju s are mild and uninstallable but makes mature one ui experience looks immature out of the boxcurrently device is not tunned for high gaming performance as limited fps in popular games like bgmi and cod deters it away from being a gamer friendly device but we  can expect exynos   to resolve over time and be more optimized for more games in future updatesslightly cheap design chunky in size carries some heft dated notch displaylack of charger in the box is a bummer which adds up to the value cost proposition</v>
      </c>
      <c r="E363" s="1" t="s">
        <v>3480</v>
      </c>
      <c r="F363" s="9" t="s">
        <v>3265</v>
      </c>
      <c r="G363" s="9">
        <f>IFERROR(__xludf.DUMMYFUNCTION("""COMPUTED_VALUE"""),1.0)</f>
        <v>1</v>
      </c>
      <c r="H363" s="9">
        <f>IFERROR(__xludf.DUMMYFUNCTION("""COMPUTED_VALUE"""),1.0)</f>
        <v>1</v>
      </c>
      <c r="I363" s="9">
        <f>IFERROR(__xludf.DUMMYFUNCTION("""COMPUTED_VALUE"""),1.0)</f>
        <v>1</v>
      </c>
      <c r="J363" s="9">
        <f>IFERROR(__xludf.DUMMYFUNCTION("""COMPUTED_VALUE"""),0.0)</f>
        <v>0</v>
      </c>
    </row>
    <row r="364">
      <c r="A364" s="1">
        <v>4.4</v>
      </c>
      <c r="B364" s="5" t="s">
        <v>3307</v>
      </c>
      <c r="C364" s="5" t="s">
        <v>3308</v>
      </c>
      <c r="D364" s="9" t="str">
        <f>IFERROR(__xludf.DUMMYFUNCTION("""COMPUTED_VALUE"""),"gb sd card is showing gbdon t buy this product it was a bit costly but prouduct is of great quality could have been made little bit cheaper cost wise all good fast and smooth ab mujhe computer ki jarurat nahi padti speed is fast but not as advertise i get"&amp;" around read speed mb s and write speed mb s good one product is ok")</f>
        <v>gb sd card is showing gbdon t buy this product it was a bit costly but prouduct is of great quality could have been made little bit cheaper cost wise all good fast and smooth ab mujhe computer ki jarurat nahi padti speed is fast but not as advertise i get around read speed mb s and write speed mb s good one product is ok</v>
      </c>
      <c r="E364" s="1" t="s">
        <v>3491</v>
      </c>
      <c r="F364" s="9" t="s">
        <v>3301</v>
      </c>
      <c r="G364" s="9">
        <f>IFERROR(__xludf.DUMMYFUNCTION("""COMPUTED_VALUE"""),1.0)</f>
        <v>1</v>
      </c>
      <c r="H364" s="9">
        <f>IFERROR(__xludf.DUMMYFUNCTION("""COMPUTED_VALUE"""),0.0)</f>
        <v>0</v>
      </c>
      <c r="I364" s="9">
        <f>IFERROR(__xludf.DUMMYFUNCTION("""COMPUTED_VALUE"""),0.0)</f>
        <v>0</v>
      </c>
      <c r="J364" s="9">
        <f>IFERROR(__xludf.DUMMYFUNCTION("""COMPUTED_VALUE"""),0.0)</f>
        <v>0</v>
      </c>
    </row>
    <row r="365">
      <c r="A365" s="1">
        <v>4.1</v>
      </c>
      <c r="B365" s="5" t="s">
        <v>3504</v>
      </c>
      <c r="C365" s="5" t="s">
        <v>3505</v>
      </c>
      <c r="D365" s="9" t="str">
        <f>IFERROR(__xludf.DUMMYFUNCTION("""COMPUTED_VALUE"""),"i am not big on camera usage personally i was even mentally prepared for a bad camera based on some reviews here but i was pleasantly surprised that camera clicks good photos they are not awesome but they are decent photos that can even be shared now comi"&amp;"ng to my biggest grouse heating issue the phone started heating up while charging but it was just a little and so i could have ignored it but then it started heating up more and got me very concerned i even ordered a replacement thinking i got a defective"&amp;" piece but then after further tests i found that it is heating more when i download huge amounts of data for example when i restore data of my old phone from back up this is ok with me as i don t perform huge data loads regularly definitely not on phone t"&amp;"hen i tested by running tasks i usually perform such as checking office mails attending office meeting on phone watching a video from amazon prime and so on the phone did not heat up even a little personally this is good for me at this price range this is"&amp;" a good phone but if you are camera heavy user and expect to perform heavy downloads frequently this phone may not for you i am personally satisfied with this phone as it works for my type of usage i will not go into plus points of this phone as they are "&amp;"covered by other reviews already i am only attempting to clarify about how this phone can suit you or not in terms of camera and heating i had many questions about these aspects before buying perhaps this review will help you make an informed decision to "&amp;"buy or avoid cheers display beautycamera decentperformance amazingbattery ok in mah u expect more tbh overall good phone also after day of use i found some network connectivity issue in my jiosim which i m using right now in this phone but i ll keep updat"&amp;"e this review after month of usage it s a decent mobile under this price but few things worried me weight of the phone too many procedure to change some settings no screen casting apart from that it has good touch a decent camera for day light battery lif"&amp;"e is good i bought this smartphone for my mom samusung interface is very handful for easy use battery is superb last whole day camera is mediocre but provide original colour pictures all in all satisfied with this smartphone that i got in sale for unable "&amp;"to do video call within same service provider as in volte within same service provider video call feature is available product is fine nothing fancy but for the budget it is a good phone battery more than enough for normal use not sure in gamingcamera goo"&amp;"d in this segment can record videos in fhd fpsdisplay since it s a lcd display the quality is a bit less but goodv ram you can add upto gb of virtual ram but have to sacrifice your storage space to use it overall a good budget phone finger print is workin"&amp;"g speedy battery backup is good camera quality is also good")</f>
        <v>i am not big on camera usage personally i was even mentally prepared for a bad camera based on some reviews here but i was pleasantly surprised that camera clicks good photos they are not awesome but they are decent photos that can even be shared 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 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 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 display beautycamera decentperformance amazingbattery ok in mah u expect more tbh overall good phone also after day of use i found some network connectivity issue in my jiosim which i m using right now in this phone but i ll keep update this review after month of usage it s a decent mobile under this price but few things worried me weight of the phone too many procedure to change some settings no screen casting apart from that it has good touch a decent camera for day light battery life is good i bought this smartphone for my mom samusung interface is very handful for easy use battery is superb last whole day camera is mediocre but provide original colour pictures all in all satisfied with this smartphone that i got in sale for unable to do video call within same service provider as in volte within same service provider video call feature is available product is fine nothing fancy but for the budget it is a good phone battery more than enough for normal use not sure in gamingcamera good in this segment can record videos in fhd fpsdisplay since it s a lcd display the quality is a bit less but goodv ram you can add upto gb of virtual ram but have to sacrifice your storage space to use it overall a good budget phone finger print is working speedy battery backup is good camera quality is also good</v>
      </c>
      <c r="E365" s="1" t="s">
        <v>3497</v>
      </c>
      <c r="F365" s="9" t="s">
        <v>3265</v>
      </c>
      <c r="G365" s="9">
        <f>IFERROR(__xludf.DUMMYFUNCTION("""COMPUTED_VALUE"""),1.0)</f>
        <v>1</v>
      </c>
      <c r="H365" s="9">
        <f>IFERROR(__xludf.DUMMYFUNCTION("""COMPUTED_VALUE"""),0.0)</f>
        <v>0</v>
      </c>
      <c r="I365" s="9">
        <f>IFERROR(__xludf.DUMMYFUNCTION("""COMPUTED_VALUE"""),0.0)</f>
        <v>0</v>
      </c>
      <c r="J365" s="9">
        <f>IFERROR(__xludf.DUMMYFUNCTION("""COMPUTED_VALUE"""),0.0)</f>
        <v>0</v>
      </c>
    </row>
    <row r="366">
      <c r="A366" s="1">
        <v>4.2</v>
      </c>
      <c r="B366" s="5" t="s">
        <v>3224</v>
      </c>
      <c r="C366" s="5" t="s">
        <v>3225</v>
      </c>
      <c r="D366" s="9" t="str">
        <f>IFERROR(__xludf.DUMMYFUNCTION("""COMPUTED_VALUE"""),"i liked it worth the money light weight and comfortable at every situation this one i got here has stable ui no lag even feels premium mainly the soft strap and the cool crown button adds up much the main reason i bought this because it brings all the fea"&amp;"tures everyone needs today with out of the box looks if someone feels that they have a thin wrist and it wouldn t fit them don t worry even i thought it wouldn t fit me coz i have a thin wrist but it was just fine in this watch the screen does not turn on"&amp;" and off on double tap for that you have to press the button and the battery also takes more than hour instead of minutes to get fully charged and the battery also lasts only days just hope that in the future if i update the software then the double tap o"&amp;"ption will come watch is user friendly ui is great calling feature is great this watch is different from others in music playing in watch speaker great experience watchfaces option is good we can add watchfaces as we can in my other watch this feature is "&amp;"missing love this watch this smartwatch is perfect for beginners who s buy first time smartwatch ninja call pro plus is recently launched so it comes with latest features and specifications display is top notched and and brightness is enough for use at ou"&amp;"tdoor heart measure and spo is well accurate all sensors are efficiently worked reading of data is accurate near to you can trust on it at emergency situations it comes with sports mods all types of activities and sports are coverd calling experience is a"&amp;"lso very nice speaker and microphone is quite decent sufficient voice at indoor but battery should be better it has require charge time in day d curved display give awasome visual experience strap quality is very soft and female also use it very smoothly "&amp;"so overall it has best smartwatch under k display calling sensors bulit quality battery back up sports mods waterproof etc you should definitely go for this one satisfied product 👍🔥👍 this watch is very good but problem im using this watch from week and"&amp;" a few days back its pixels were droping the screen was not working properly but after restarting it was working properly and from then i didn t face that problem again nice watch with good ui interface with calling feature power packed with features in v"&amp;"ery low price if you are on tight budget and looking for caling smartwatch you should definitely go for this one the build quality is great the review about this watches are as follows good call quality and google assistant supportthe ui experience is ver"&amp;"y smooth except the split screen feature it s a little bit laggythe only thing that is only bad about this product is the step accuracy i feel like its a little bit lagging back but it catches up to it after a half an houryou can buy this product if you a"&amp;"re on a tight budget and want calling and good ui experience you can buy this product")</f>
        <v>i liked it worth the money light weight and comfortable at every situation this one i got here has stable ui no lag even feels premium mainly the soft strap and the cool crown button adds up much the main reason i bought this because it brings all the features everyone needs today with out of the box looks if someone feels that they have a thin wrist and it wouldn t fit them don t worry even i thought it wouldn t fit me coz i have a thin wrist but it was just fine in this watch the screen does not turn on and off on double tap for that you have to press the button and the battery also takes more than hour instead of minutes to get fully charged and the battery also lasts only days just hope that in the future if i update the software then the double tap option will come watch is user friendly ui is great calling feature is great this watch is different from others in music playing in watch speaker great experience watchfaces option is good we can add watchfaces as we can in my other watch this feature is missing love this watch this smartwatch is perfect for beginners who s buy first time smartwatch ninja call pro plus is recently launched so it comes with latest features and specifications display is top notched and and brightness is enough for use at outdoor heart measure and spo is well accurate all sensors are efficiently worked reading of data is accurate near to you can trust on it at emergency situations it comes with sports mods all types of activities and sports are coverd calling experience is also very nice speaker and microphone is quite decent sufficient voice at indoor but battery should be better it has require charge time in day d curved display give awasome visual experience strap quality is very soft and female also use it very smoothly so overall it has best smartwatch under k display calling sensors bulit quality battery back up sports mods waterproof etc you should definitely go for this one satisfied product 👍🔥👍 this watch is very good but problem im using this watch from week and a few days back its pixels were droping the screen was not working properly but after restarting it was working properly and from then i didn t face that problem again nice watch with good ui interface with calling feature power packed with features in very low price if you are on tight budget and looking for caling smartwatch you should definitely go for this one the build quality is great the review about this watches are as follows good call quality and google assistant supportthe ui experience is very smooth except the split screen feature it 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v>
      </c>
      <c r="E366" s="1" t="s">
        <v>3508</v>
      </c>
      <c r="F366" s="9" t="s">
        <v>3219</v>
      </c>
      <c r="G366" s="9">
        <f>IFERROR(__xludf.DUMMYFUNCTION("""COMPUTED_VALUE"""),1.0)</f>
        <v>1</v>
      </c>
      <c r="H366" s="9">
        <f>IFERROR(__xludf.DUMMYFUNCTION("""COMPUTED_VALUE"""),1.0)</f>
        <v>1</v>
      </c>
      <c r="I366" s="9">
        <f>IFERROR(__xludf.DUMMYFUNCTION("""COMPUTED_VALUE"""),1.0)</f>
        <v>1</v>
      </c>
      <c r="J366" s="9">
        <f>IFERROR(__xludf.DUMMYFUNCTION("""COMPUTED_VALUE"""),0.0)</f>
        <v>0</v>
      </c>
    </row>
    <row r="367">
      <c r="A367" s="1">
        <v>4.2</v>
      </c>
      <c r="B367" s="5" t="s">
        <v>3518</v>
      </c>
      <c r="C367" s="5" t="s">
        <v>3519</v>
      </c>
      <c r="D367" s="9" t="str">
        <f>IFERROR(__xludf.DUMMYFUNCTION("""COMPUTED_VALUE"""),"received the product today the packing was intact though i found watch not at its proper place it fell down inside the box and found the inner holding box damaged also not expecting any kind of tampering but thought to share the product packaging overall "&amp;"nice product will share detailed review once use it for atleast a week good watch through fire 🔥 boulti am impressed for this watch is so computableand all features are properly working like mean feature voice calling are properly working andthis price r"&amp;"ange are no any brand are give this feature i am happy for this watchthank you fire 🔥 boult pros the phone supports both phone and apps calling has long charge phone finder phone camera shutter are good features beautiful looking watch cons not a full sc"&amp;"reen display display is smaller than the watch my watch is not center alligned limited number of watch face sometimes tends to call on recent number with false touch phone book should be a little larger than numbers just bought it so my review is basicall"&amp;"y the first impression i will write a detailed review after few days of use i like the style and it looks good so far touch operation is also good it s good product in this range because i have one more of pebble smart watch in same price range but after "&amp;"using fire boltt it s better only one issue that not stop call ring during office or meeting time i liked everything except hearbeat and o level accuracy but it s close to real levels so average in this respect otherwise it s a kill for the money very goo"&amp;"d overall the product is good as per the price charged one feedback to supplier to improve the glass of watch there are lots of scratches within one month of usage all is good satisfied auto selection of sport mode is not there you have to select each spo"&amp;"rt mode for each workout")</f>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 good watch through fire 🔥 boulti am impressed for this watch is so computableand all features are properly working like mean feature voice calling are properly working andthis price range are no any brand are give this feature i am happy for this watchthank you fire 🔥 boult pros the phone supports both phone and apps calling has long charge phone finder phone camera shutter are good features beautiful looking watch cons not a full screen display display is smaller than the watch my watch is not center alligned limited number of watch face sometimes tends to call on recent number with false touch phone book should be a little larger than numbers just bought it so my review is basically the first impression i will write a detailed review after few days of use i like the style and it looks good so far touch operation is also good it s good product in this range because i have one more of pebble smart watch in same price range but after using fire boltt it s better only one issue that not stop call ring during office or meeting time i liked everything except hearbeat and o level accuracy but it s close to real levels so average in this respect otherwise it s a kill for the money very good overall the product is good as per the price charged one feedback to supplier to improve the glass of watch there are lots of scratches within one month of usage all is good satisfied auto selection of sport mode is not there you have to select each sport mode for each workout</v>
      </c>
      <c r="E367" s="1" t="s">
        <v>3512</v>
      </c>
      <c r="F367" s="9" t="s">
        <v>3219</v>
      </c>
      <c r="G367" s="9">
        <f>IFERROR(__xludf.DUMMYFUNCTION("""COMPUTED_VALUE"""),0.0)</f>
        <v>0</v>
      </c>
      <c r="H367" s="9">
        <f>IFERROR(__xludf.DUMMYFUNCTION("""COMPUTED_VALUE"""),0.0)</f>
        <v>0</v>
      </c>
      <c r="I367" s="9">
        <f>IFERROR(__xludf.DUMMYFUNCTION("""COMPUTED_VALUE"""),1.0)</f>
        <v>1</v>
      </c>
      <c r="J367" s="9">
        <f>IFERROR(__xludf.DUMMYFUNCTION("""COMPUTED_VALUE"""),0.0)</f>
        <v>0</v>
      </c>
    </row>
    <row r="368">
      <c r="A368" s="1">
        <v>4.1</v>
      </c>
      <c r="B368" s="5" t="s">
        <v>3487</v>
      </c>
      <c r="C368" s="5" t="s">
        <v>3488</v>
      </c>
      <c r="D368" s="9" t="str">
        <f>IFERROR(__xludf.DUMMYFUNCTION("""COMPUTED_VALUE"""),"i would not consider buying an i phone simply because my friend owns two of them – or blindly go for a new android model suggested by my son or nephew both of whom are more tech savvy than me because their recommendations are obviously based on their own "&amp;"needs and expectations which may differ from mine i am an old fashioned mechanical engineer with a basic understanding of parameters like millimetres megapixels and megabytes – but i think of a cellphone as a utility item not a status symbol applying a te"&amp;"chnocratic approach i would not choose a costlier option unless i get additional features which suit my requirements my foremost requirement – which is entirely non negotiable – is that my handset must have provision for two sim cards since i do not want "&amp;"to carry two separate handsets for my cug and personal numbers my other requirements are not difficult to fulfil a phonebook with at least contacts basic net connectivity a basic camera for photos and videos and scope for downloading a few apps such as th"&amp;"e ubiquitous whatsapp and my favourite word games which do not need much memory or processing capacity i would certainly appreciate practical features like high reliability software and security updates and high battery capacity sufficient for hours or pr"&amp;"eferably hours at my normal level of usage besides i would like to use a new handset for at least two years apart from exigencies i do not intend to use my cellphone for surfing the internet videoconferencing or sending e mails as i prefer using a desktop"&amp;" or laptop for such activities i am equally clear about what i do not need i do not intend to use my cellphone for watching movies reading books listening to music or creating fancy social media posts nor do i want a device for taking high resolution phot"&amp;"os during a vacation as i would prefer to use a camera at the risk of sounding flippant i would say that i do not want a device to unlock my car or count the strokes in a game of golf – primarily because i do not own a car and i do not play golf having us"&amp;"ed smartphones of samsung and motorola makes over the past few years i vastly prefer the former my last phone which gave me over months of good service was a samsung m since that model is obsolete now i focused on its upgraded cousins m m and m the last w"&amp;"as immediately ruled out as it does not support two sim cards along with an sd card after studying the relative specifications of m and m i concluded that the latter offers better value for money generally it is worth going for the higher memory and highe"&amp;"r ram versions as these parameters affect the performance and the difference in cost is relatively small with these considerations i narrowed down my choice to m with gb ram and gb storage just twenty years ago i was using a desktop with gb memory as a co"&amp;"nfirmation for my choice i compared the phone i had selected with oneplus nord ce gb ram gb storage which my son had recommended the specification of the samsung phone was found to be equivalent or superior for the major parameters except that the display"&amp;" screen technology was tft instead of amoled i also watched some youtube videos about these handsets for a better appreciation of their competing features the clinching factor was that the samsung phone was priced substantially lower than the oneplus prod"&amp;"uct as for body colour my first choice was emerald brown but i settled for the mystique green since the former was not available in my selected configuration i was thinking this would be irrelevant since i use a case which completely encloses the handset "&amp;"but it turned out that the body colour can be glimpsed through the cutout for the cameras on the rear of the phone despite a strong family resemblance with my old one m the new phone m offers decidedly superior specifications and it meets my requirements "&amp;"perfectly it is a few millimetres longer and a few grams heavier than my old phone but these differences are acceptable to me thanks to the mp front camera and mp selfie camera the quality of photos and videos is above my expectations see sample pic taken"&amp;" at night at a distance of about metres from the stage this phone offers two years of android updates and four years of security patch updates which reduces the worries on these fronts youtube reviewers complain that the m has plain looks it is heavy its "&amp;"audio does not offer an ‘immersive listening experience’ and its screen is plain old tft instead of amoled i am willing to live with these perceived shortcomings so long as the m meets my requirements i was glad to find that samsung has taken an environme"&amp;"ntally friendly step of offering many models of handsets without chargers – because old chargers like old handsets add to e waste however it needs to be kept in mind that new handsets require higher capacity chargers the recommended charger for m is watts"&amp;" but the chargers i had at home are rated at or watts to cut a long story short i ordered a watt charger along with the phone to avoid compromising with the charging time after using the new handset for a couple of weeks i find that my phone is at charge "&amp;"at the end of the day and it takes minutes for complete charging one of the useful features of m is that it shows the time remaining for complete charging as soon as it is plugged in for charging it turns out that i could have managed with the old watt ch"&amp;"arger except that it would have taken minutes for full charging i conclude by emphasizing that samsung galaxy m g is the perfect phone – but for my requirements a word of advice if you are planning to buy a new phone it would be helpful if you list out yo"&amp;"ur requirements so that you do not end up paying for features that you do not intend to use with g connectivity a hz display and solid performance the galaxy m g is samsung’s best value smartphone yet under k segmentpros almost half the price of galaxy a "&amp;"exynos is a solid performerexcellent hz display with smooth experience across the boardhuge performance uplift over m one ui based on android has tons of good features to love none of the flagship grade features are skipped here apart from dex mode and sp"&amp;"en features zero lag or stuttering in hz mode with ease of use and seemless switching of apps without any crash or reloading  of apps makes using one ui pleasure to surf acrossyou get features like a screen recorder  video call effects game launcher  link"&amp;" to windows  dual messenger  quick share  music share and secure folder along with many others some of the fancy android features like the ability to change the color palette of icons and menus based on the wallpaper and dim the screen for easier reading "&amp;"in the dark are also included voice focus for calls is excellent feature phone call quality is really good even in nosiy and crowded areasi had no issues with gps or connectivity while using google maps to navigate   signal stays strong even in rural area"&amp;"s thats a positive point with good accuracy g volte with carrier aggregation works flawlesslywifi connectivity on the dual band ghz router is strong and performs  more than satisfactorily with low latency responsebluetooth connectivity is strong and has g"&amp;"ood range  no worries of disconnection even as far as metersaudio quality via mm jack is excellent compared to redmi note pro much more defined and well roundedfor media consumption widewine l support is present good av experience on ott platforms i have "&amp;"no serious complaints about color reproduction in videos considering tft lcd this panel does a good enough job main camera mp is on par and better than redmi note pro in almost all conditions retains colors close to reality with good dynamic range and han"&amp;"dling of exposure with hdr in photos as well as videos it is able to handle extremely bright conditions welleven in shadows during day time it was able to maintain good colorsgood stable videos at p k video recording is available at fps is availablemany c"&amp;"ool camera features boasts ar fun mode single take object eraser and video tnr temporal noise reduction which makes it fun to use cameraselfie camera has good punchy colors samsung s way of boosted colour processing some may like it some may notexcellent "&amp;"battery life got hours of sot despite the heavy usage it takes around hours to go from and half an hour of charging can take the battery percentage to around provided you have watt samsung’s chargerdespite summer time phone has managed to stay relatively "&amp;"cool nm architecture helping its cause here g bandsdedicated sd card slot is a plus herepd watt fast charging support reasonable for price segment but we have seen faster charging speeds with other oemspromised major android os updates and years security "&amp;"updates is a huge plus above its competitors making this device more value for money in long runcons ultrawide camera is on softer side lacks details compared to its primary sensor but manages to frame good shots that one can post on social media macro ca"&amp;"mera is good with colors and edge detection but lacks depth of field and details note pro which is brilliant in this casenight shots are above average mostly grainy and muddled but better than most smartphones in its segmentlacks some stability in video r"&amp;"ecording at k amoled display could have made it unbeatablelacks stereo speaker but audio quality on single speaker is quite goodpre installed bloatwares like moj dailyhunt sharechat byju s are mild and uninstallable but makes mature one ui experience look"&amp;"s immature out of the boxcurrently device is not tunned for high gaming performance as limited fps in popular games like bgmi and cod deters it away from being a gamer friendly device but we  can expect exynos   to resolve over time and be more optimized "&amp;"for more games in future updatesslightly cheap design chunky in size carries some heft dated notch displaylack of charger in the box is a bummer which adds up to the value cost proposition")</f>
        <v>i would not consider buying an i 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 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 my foremost requirement – which is entirely non negotiable – is that my handset must have provision for two sim cards since i do not want to carry two separate handsets for my cug and personal numbers my other requirements are not difficult to fulfil a phonebook with at least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hours or preferably hours at my normal level of usage besides i would like to use a new handset for at least two years apart from exigencies i do not intend to use my cellphone for surfing the internet videoconferencing or sending e mails as i prefer using a desktop or laptop for such activities 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 having used smartphones of samsung and motorola makes over the past few years i vastly prefer the former my last phone which gave me over months of good service was a samsung m since that model is obsolete now i focused on its upgraded cousins m m and m the last was immediately ruled out as it does not support two sim cards along with an sd card after studying the relative specifications of m and m i concluded that the latter offers better value for money generally it is worth going for the higher memory and higher ram versions as these parameters affect the performance and the difference in cost is relatively small with these considerations i narrowed down my choice to m with gb ram and gb storage just twenty years ago i was using a desktop with gb memory as a confirmation for my choice i compared the phone i had selected with oneplus nord ce gb ram 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 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 despite a strong family resemblance with my old one m the new phone m offers decidedly superior specifications and it meets my requirements perfectly it is a few millimetres longer and a few grams heavier than my old phone but these differences are acceptable to me thanks to the mp front camera and mp selfie camera the quality of photos and videos is above my expectations see sample pic taken at night at a distance of about metres from the stage this phone offers two years of android updates and four years of security patch updates which reduces the worries on these fronts youtube reviewers complain that the m has plain looks it is heavy its audio does not offer an ‘immersive listening experience’ and its screen is plain old tft instead of amoled i am willing to live with these perceived shortcomings so long as the m meets my requirements i was glad to find that samsung has taken an environmentally friendly step of offering many models of handsets without chargers – because old chargers like old handsets add to e waste however it needs to be kept in mind that new handsets require higher capacity chargers the recommended charger for m is watts but the chargers i had at home are rated at or watts to cut a long story short i ordered a watt charger along with the phone to avoid compromising with the charging time after using the new handset for a couple of weeks i find that my phone is at charge at the end of the day and it takes minutes for complete charging one of the useful features of m is that it shows the time remaining for complete charging as soon as it is plugged in for charging it turns out that i could have managed with the old watt charger except that it would have taken minutes for full charging i conclude by emphasizing that samsung galaxy m g is the perfect phone – but for my requirements a word of advice if you are planning to buy a new phone it would be helpful if you list out your requirements so that you do not end up paying for features that you do not intend to use with g connectivity a hz display and solid performance the galaxy m g is samsung’s best value smartphone yet under k segmentpros almost half the price of galaxy a exynos is a solid performerexcellent hz display with smooth experience across the boardhuge performance uplift over m one ui based on android has tons of good features to love none of the flagship grade features are skipped here apart from dex mode and spen features zero lag or stuttering in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features like the ability to change the color palette of icons and menus based on the wallpaper and dim the screen for easier reading in the dark are also included voice focus for calls is excellent feature phone call quality is really good even in nosiy and crowded areasi had no issues with gps or connectivity while using google maps to navigate   signal stays strong even in rural areas thats a positive point with good accuracy g volte with carrier aggregation works flawlesslywifi connectivity on the dual band ghz router is strong and performs  more than satisfactorily with low latency responsebluetooth connectivity is strong and has good range  no worries of disconnection even as far as metersaudio quality via mm jack is excellent compared to redmi note pro much more defined and well roundedfor media consumption widewine l support is present good av experience on ott platforms i have no serious complaints about color reproduction in videos considering tft lcd this panel does a good enough job main camera mp is on par and better than redmi note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p k video recording is available at fps is availablemany cool camera features boasts ar fun mode single take object eraser and video tnr temporal noise reduction which makes it fun to use cameraselfie camera has good punchy colors samsung s way of boosted colour processing some may like it some may notexcellent battery life got hours of sot despite the heavy usage it takes around hours to go from and half an hour of charging can take the battery percentage to around provided you have watt samsung’s chargerdespite summer time phone has managed to stay relatively cool nm architecture helping its cause here g bandsdedicated sd card slot is a plus herepd watt fast charging support reasonable for price segment but we have seen faster charging speeds with other oemspromised major android os updates and years security updates is a huge plus above its competitors making this device more value for money in long runcons ultrawide camera is on softer side lacks details compared to its primary sensor but manages to frame good shots that one can post on social media macro camera is good with colors and edge detection but lacks depth of field and details note pro which is brilliant in this casenight shots are above average mostly grainy and muddled but better than most smartphones in its segmentlacks some stability in video recording at k amoled display could have made it unbeatablelacks stereo speaker but audio quality on single speaker is quite goodpre installed bloatwares like moj dailyhunt sharechat byju s are mild and uninstallable but makes mature one ui experience looks immature out of the boxcurrently device is not tunned for high gaming performance as limited fps in popular games like bgmi and cod deters it away from being a gamer friendly device but we  can expect exynos   to resolve over time and be more optimized for more games in future updatesslightly cheap design chunky in size carries some heft dated notch displaylack of charger in the box is a bummer which adds up to the value cost proposition</v>
      </c>
      <c r="E368" s="1" t="s">
        <v>3522</v>
      </c>
      <c r="F368" s="9" t="s">
        <v>3265</v>
      </c>
      <c r="G368" s="9">
        <f>IFERROR(__xludf.DUMMYFUNCTION("""COMPUTED_VALUE"""),1.0)</f>
        <v>1</v>
      </c>
      <c r="H368" s="9">
        <f>IFERROR(__xludf.DUMMYFUNCTION("""COMPUTED_VALUE"""),1.0)</f>
        <v>1</v>
      </c>
      <c r="I368" s="9">
        <f>IFERROR(__xludf.DUMMYFUNCTION("""COMPUTED_VALUE"""),1.0)</f>
        <v>1</v>
      </c>
      <c r="J368" s="9">
        <f>IFERROR(__xludf.DUMMYFUNCTION("""COMPUTED_VALUE"""),0.0)</f>
        <v>0</v>
      </c>
    </row>
    <row r="369">
      <c r="A369" s="1">
        <v>4.0</v>
      </c>
      <c r="B369" s="5" t="s">
        <v>3535</v>
      </c>
      <c r="C369" s="5" t="s">
        <v>3536</v>
      </c>
      <c r="D369" s="9" t="str">
        <f>IFERROR(__xludf.DUMMYFUNCTION("""COMPUTED_VALUE"""),"this is my first g iqoo mobile purchased on th december at amazon till now i didnt feel anything bad in this mobile happy with the purchase camera quality is good it works smoothly in all the options this is good performance handset but the quality of the"&amp;" camera is not good even though they said it s a mp camera it s doesn t take that sharp picture so you re not thinking about camera it s a good choice for this much amount it s also have a problem with g jio connectivity touch not good na good phone but c"&amp;"amera quality is not good enough but proccessor are great very nice budget mein sabse mast phone camera quality is not up to the expectations")</f>
        <v>this is my first g iqoo mobile purchased on th december at amazon till now i didnt feel anything bad in this mobile happy with the purchase camera quality is good it works smoothly in all the options this is good performance handset but the quality of the camera is not good even though they said it s a mp camera it s doesn t take that sharp picture so you re not thinking about camera it s a good choice for this much amount it s also have a problem with g jio connectivity touch not good na good phone but camera quality is not good enough but proccessor are great very nice budget mein sabse mast phone camera quality is not up to the expectations</v>
      </c>
      <c r="E369" s="1" t="s">
        <v>3527</v>
      </c>
      <c r="F369" s="9" t="s">
        <v>3265</v>
      </c>
      <c r="G369" s="9">
        <f>IFERROR(__xludf.DUMMYFUNCTION("""COMPUTED_VALUE"""),0.0)</f>
        <v>0</v>
      </c>
      <c r="H369" s="9">
        <f>IFERROR(__xludf.DUMMYFUNCTION("""COMPUTED_VALUE"""),0.0)</f>
        <v>0</v>
      </c>
      <c r="I369" s="9">
        <f>IFERROR(__xludf.DUMMYFUNCTION("""COMPUTED_VALUE"""),0.0)</f>
        <v>0</v>
      </c>
      <c r="J369" s="9">
        <f>IFERROR(__xludf.DUMMYFUNCTION("""COMPUTED_VALUE"""),0.0)</f>
        <v>0</v>
      </c>
    </row>
    <row r="370">
      <c r="A370" s="1">
        <v>4.2</v>
      </c>
      <c r="B370" s="5" t="s">
        <v>3224</v>
      </c>
      <c r="C370" s="5" t="s">
        <v>3225</v>
      </c>
      <c r="D370" s="9" t="str">
        <f>IFERROR(__xludf.DUMMYFUNCTION("""COMPUTED_VALUE"""),"i liked it worth the money light weight and comfortable at every situation this one i got here has stable ui no lag even feels premium mainly the soft strap and the cool crown button adds up much the main reason i bought this because it brings all the fea"&amp;"tures everyone needs today with out of the box looks if someone feels that they have a thin wrist and it wouldn t fit them don t worry even i thought it wouldn t fit me coz i have a thin wrist but it was just fine in this watch the screen does not turn on"&amp;" and off on double tap for that you have to press the button and the battery also takes more than hour instead of minutes to get fully charged and the battery also lasts only days just hope that in the future if i update the software then the double tap o"&amp;"ption will come watch is user friendly ui is great calling feature is great this watch is different from others in music playing in watch speaker great experience watchfaces option is good we can add watchfaces as we can in my other watch this feature is "&amp;"missing love this watch this smartwatch is perfect for beginners who s buy first time smartwatch ninja call pro plus is recently launched so it comes with latest features and specifications display is top notched and and brightness is enough for use at ou"&amp;"tdoor heart measure and spo is well accurate all sensors are efficiently worked reading of data is accurate near to you can trust on it at emergency situations it comes with sports mods all types of activities and sports are coverd calling experience is a"&amp;"lso very nice speaker and microphone is quite decent sufficient voice at indoor but battery should be better it has require charge time in day d curved display give awasome visual experience strap quality is very soft and female also use it very smoothly "&amp;"so overall it has best smartwatch under k display calling sensors bulit quality battery back up sports mods waterproof etc you should definitely go for this one satisfied product 👍🔥👍 this watch is very good but problem im using this watch from week and"&amp;" a few days back its pixels were droping the screen was not working properly but after restarting it was working properly and from then i didn t face that problem again nice watch with good ui interface with calling feature power packed with features in v"&amp;"ery low price if you are on tight budget and looking for caling smartwatch you should definitely go for this one the build quality is great the review about this watches are as follows good call quality and google assistant supportthe ui experience is ver"&amp;"y smooth except the split screen feature it s a little bit laggythe only thing that is only bad about this product is the step accuracy i feel like its a little bit lagging back but it catches up to it after a half an houryou can buy this product if you a"&amp;"re on a tight budget and want calling and good ui experience you can buy this product")</f>
        <v>i liked it worth the money light weight and comfortable at every situation this one i got here has stable ui no lag even feels premium mainly the soft strap and the cool crown button adds up much the main reason i bought this because it brings all the features everyone needs today with out of the box looks if someone feels that they have a thin wrist and it wouldn t fit them don t worry even i thought it wouldn t fit me coz i have a thin wrist but it was just fine in this watch the screen does not turn on and off on double tap for that you have to press the button and the battery also takes more than hour instead of minutes to get fully charged and the battery also lasts only days just hope that in the future if i update the software then the double tap option will come watch is user friendly ui is great calling feature is great this watch is different from others in music playing in watch speaker great experience watchfaces option is good we can add watchfaces as we can in my other watch this feature is missing love this watch this smartwatch is perfect for beginners who s buy first time smartwatch ninja call pro plus is recently launched so it comes with latest features and specifications display is top notched and and brightness is enough for use at outdoor heart measure and spo is well accurate all sensors are efficiently worked reading of data is accurate near to you can trust on it at emergency situations it comes with sports mods all types of activities and sports are coverd calling experience is also very nice speaker and microphone is quite decent sufficient voice at indoor but battery should be better it has require charge time in day d curved display give awasome visual experience strap quality is very soft and female also use it very smoothly so overall it has best smartwatch under k display calling sensors bulit quality battery back up sports mods waterproof etc you should definitely go for this one satisfied product 👍🔥👍 this watch is very good but problem im using this watch from week and a few days back its pixels were droping the screen was not working properly but after restarting it was working properly and from then i didn t face that problem again nice watch with good ui interface with calling feature power packed with features in very low price if you are on tight budget and looking for caling smartwatch you should definitely go for this one the build quality is great the review about this watches are as follows good call quality and google assistant supportthe ui experience is very smooth except the split screen feature it 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v>
      </c>
      <c r="E370" s="1" t="s">
        <v>3539</v>
      </c>
      <c r="F370" s="9" t="s">
        <v>3219</v>
      </c>
      <c r="G370" s="9">
        <f>IFERROR(__xludf.DUMMYFUNCTION("""COMPUTED_VALUE"""),1.0)</f>
        <v>1</v>
      </c>
      <c r="H370" s="9">
        <f>IFERROR(__xludf.DUMMYFUNCTION("""COMPUTED_VALUE"""),1.0)</f>
        <v>1</v>
      </c>
      <c r="I370" s="9">
        <f>IFERROR(__xludf.DUMMYFUNCTION("""COMPUTED_VALUE"""),1.0)</f>
        <v>1</v>
      </c>
      <c r="J370" s="9">
        <f>IFERROR(__xludf.DUMMYFUNCTION("""COMPUTED_VALUE"""),0.0)</f>
        <v>0</v>
      </c>
    </row>
    <row r="371">
      <c r="A371" s="1">
        <v>4.2</v>
      </c>
      <c r="B371" s="5" t="s">
        <v>25</v>
      </c>
      <c r="C371" s="5" t="s">
        <v>929</v>
      </c>
      <c r="D371" s="9" t="str">
        <f>IFERROR(__xludf.DUMMYFUNCTION("""COMPUTED_VALUE"""),"looks durable charging is fine toono complains charging is really fast good product till now satisfied with the quality this is a good product the charging speed is slower than the original iphone cable good quality would recommend had worked well till da"&amp;"te and was having no issue cable is also sturdy enough have asked for replacement and company is doing the same value for money")</f>
        <v>looks durable charging is fine toono complains charging is really fast good product till now satisfied with the quality this is a good product the charging speed is slower than the original iphone cable good quality would recommend had worked well till date and was having no issue cable is also sturdy enough have asked for replacement and company is doing the same value for money</v>
      </c>
      <c r="E371" s="1" t="s">
        <v>16</v>
      </c>
      <c r="F371" s="9" t="s">
        <v>18</v>
      </c>
      <c r="G371" s="9">
        <f>IFERROR(__xludf.DUMMYFUNCTION("""COMPUTED_VALUE"""),0.0)</f>
        <v>0</v>
      </c>
      <c r="H371" s="9">
        <f>IFERROR(__xludf.DUMMYFUNCTION("""COMPUTED_VALUE"""),0.0)</f>
        <v>0</v>
      </c>
      <c r="I371" s="9">
        <f>IFERROR(__xludf.DUMMYFUNCTION("""COMPUTED_VALUE"""),0.0)</f>
        <v>0</v>
      </c>
      <c r="J371" s="9">
        <f>IFERROR(__xludf.DUMMYFUNCTION("""COMPUTED_VALUE"""),0.0)</f>
        <v>0</v>
      </c>
    </row>
    <row r="372">
      <c r="A372" s="1">
        <v>4.1</v>
      </c>
      <c r="B372" s="5" t="s">
        <v>3552</v>
      </c>
      <c r="C372" s="5" t="s">
        <v>3553</v>
      </c>
      <c r="D372" s="9" t="str">
        <f>IFERROR(__xludf.DUMMYFUNCTION("""COMPUTED_VALUE"""),"if you want a smart phone for just the use of calling and using social media this is a very good option for you i bought it for my mother who specifically told she just want a phone for calling purpose this has only gb of ram so don t think of running gam"&amp;"es like bgmi or asphalt and it also won t run very smooth under above normal conditions there is no fingerprint sensor and the camera is trash but the battery is mah and has considerably high battery life there is no fast charging only normal charger is g"&amp;"iven so in my opinion this is a phone for a below average user who uses the smart phone just for calling or for scrolling through social media this is worth for price has the latest technical softwares and perform well for minimal usage ofcourse it has co"&amp;"nfiguration less so we should not look better than thisbattery life more than expected we could buy for this budget range simple and good ok camera ok overall good quality product good unit good good mobile for basic users")</f>
        <v>if you want a smart phone for just the use of calling and using social media this is a very good option for you i bought it for my mother who specifically told she just want a phone for calling purpose this has only gb of ram so don t think of running games like bgmi or asphalt and it also won t run very smooth under above normal conditions there is no fingerprint sensor and the camera is trash but the battery is mah and has considerably high battery life there is no fast charging only normal charger is given so in my opinion this is a phone for a below average user who uses the smart phone just for calling or for scrolling through social media this is worth for price has the latest technical softwares and perform well for minimal usage ofcourse it has configuration less so we should not look better than thisbattery life more than expected we could buy for this budget range simple and good ok camera ok overall good quality product good unit good good mobile for basic users</v>
      </c>
      <c r="E372" s="1" t="s">
        <v>3544</v>
      </c>
      <c r="F372" s="9" t="s">
        <v>3265</v>
      </c>
      <c r="G372" s="9">
        <f>IFERROR(__xludf.DUMMYFUNCTION("""COMPUTED_VALUE"""),0.0)</f>
        <v>0</v>
      </c>
      <c r="H372" s="9">
        <f>IFERROR(__xludf.DUMMYFUNCTION("""COMPUTED_VALUE"""),1.0)</f>
        <v>1</v>
      </c>
      <c r="I372" s="9">
        <f>IFERROR(__xludf.DUMMYFUNCTION("""COMPUTED_VALUE"""),0.0)</f>
        <v>0</v>
      </c>
      <c r="J372" s="9">
        <f>IFERROR(__xludf.DUMMYFUNCTION("""COMPUTED_VALUE"""),0.0)</f>
        <v>0</v>
      </c>
    </row>
    <row r="373">
      <c r="A373" s="1">
        <v>4.1</v>
      </c>
      <c r="B373" s="5" t="s">
        <v>3552</v>
      </c>
      <c r="C373" s="5" t="s">
        <v>3553</v>
      </c>
      <c r="D373" s="9" t="str">
        <f>IFERROR(__xludf.DUMMYFUNCTION("""COMPUTED_VALUE"""),"if you want a smart phone for just the use of calling and using social media this is a very good option for you i bought it for my mother who specifically told she just want a phone for calling purpose this has only gb of ram so don t think of running gam"&amp;"es like bgmi or asphalt and it also won t run very smooth under above normal conditions there is no fingerprint sensor and the camera is trash but the battery is mah and has considerably high battery life there is no fast charging only normal charger is g"&amp;"iven so in my opinion this is a phone for a below average user who uses the smart phone just for calling or for scrolling through social media this is worth for price has the latest technical softwares and perform well for minimal usage ofcourse it has co"&amp;"nfiguration less so we should not look better than thisbattery life more than expected we could buy for this budget range simple and good ok camera ok overall good quality product good unit good good mobile for basic users")</f>
        <v>if you want a smart phone for just the use of calling and using social media this is a very good option for you i bought it for my mother who specifically told she just want a phone for calling purpose this has only gb of ram so don t think of running games like bgmi or asphalt and it also won t run very smooth under above normal conditions there is no fingerprint sensor and the camera is trash but the battery is mah and has considerably high battery life there is no fast charging only normal charger is given so in my opinion this is a phone for a below average user who uses the smart phone just for calling or for scrolling through social media this is worth for price has the latest technical softwares and perform well for minimal usage ofcourse it has configuration less so we should not look better than thisbattery life more than expected we could buy for this budget range simple and good ok camera ok overall good quality product good unit good good mobile for basic users</v>
      </c>
      <c r="E373" s="1" t="s">
        <v>3556</v>
      </c>
      <c r="F373" s="9" t="s">
        <v>3265</v>
      </c>
      <c r="G373" s="9">
        <f>IFERROR(__xludf.DUMMYFUNCTION("""COMPUTED_VALUE"""),0.0)</f>
        <v>0</v>
      </c>
      <c r="H373" s="9">
        <f>IFERROR(__xludf.DUMMYFUNCTION("""COMPUTED_VALUE"""),1.0)</f>
        <v>1</v>
      </c>
      <c r="I373" s="9">
        <f>IFERROR(__xludf.DUMMYFUNCTION("""COMPUTED_VALUE"""),0.0)</f>
        <v>0</v>
      </c>
      <c r="J373" s="9">
        <f>IFERROR(__xludf.DUMMYFUNCTION("""COMPUTED_VALUE"""),0.0)</f>
        <v>0</v>
      </c>
    </row>
    <row r="374">
      <c r="A374" s="1">
        <v>4.2</v>
      </c>
      <c r="B374" s="5" t="s">
        <v>3224</v>
      </c>
      <c r="C374" s="5" t="s">
        <v>3225</v>
      </c>
      <c r="D374" s="9" t="str">
        <f>IFERROR(__xludf.DUMMYFUNCTION("""COMPUTED_VALUE"""),"i liked it worth the money light weight and comfortable at every situation this one i got here has stable ui no lag even feels premium mainly the soft strap and the cool crown button adds up much the main reason i bought this because it brings all the fea"&amp;"tures everyone needs today with out of the box looks if someone feels that they have a thin wrist and it wouldn t fit them don t worry even i thought it wouldn t fit me coz i have a thin wrist but it was just fine in this watch the screen does not turn on"&amp;" and off on double tap for that you have to press the button and the battery also takes more than hour instead of minutes to get fully charged and the battery also lasts only days just hope that in the future if i update the software then the double tap o"&amp;"ption will come watch is user friendly ui is great calling feature is great this watch is different from others in music playing in watch speaker great experience watchfaces option is good we can add watchfaces as we can in my other watch this feature is "&amp;"missing love this watch this smartwatch is perfect for beginners who s buy first time smartwatch ninja call pro plus is recently launched so it comes with latest features and specifications display is top notched and and brightness is enough for use at ou"&amp;"tdoor heart measure and spo is well accurate all sensors are efficiently worked reading of data is accurate near to you can trust on it at emergency situations it comes with sports mods all types of activities and sports are coverd calling experience is a"&amp;"lso very nice speaker and microphone is quite decent sufficient voice at indoor but battery should be better it has require charge time in day d curved display give awasome visual experience strap quality is very soft and female also use it very smoothly "&amp;"so overall it has best smartwatch under k display calling sensors bulit quality battery back up sports mods waterproof etc you should definitely go for this one satisfied product 👍🔥👍 this watch is very good but problem im using this watch from week and"&amp;" a few days back its pixels were droping the screen was not working properly but after restarting it was working properly and from then i didn t face that problem again nice watch with good ui interface with calling feature power packed with features in v"&amp;"ery low price if you are on tight budget and looking for caling smartwatch you should definitely go for this one the build quality is great the review about this watches are as follows good call quality and google assistant supportthe ui experience is ver"&amp;"y smooth except the split screen feature it s a little bit laggythe only thing that is only bad about this product is the step accuracy i feel like its a little bit lagging back but it catches up to it after a half an houryou can buy this product if you a"&amp;"re on a tight budget and want calling and good ui experience you can buy this product")</f>
        <v>i liked it worth the money light weight and comfortable at every situation this one i got here has stable ui no lag even feels premium mainly the soft strap and the cool crown button adds up much the main reason i bought this because it brings all the features everyone needs today with out of the box looks if someone feels that they have a thin wrist and it wouldn t fit them don t worry even i thought it wouldn t fit me coz i have a thin wrist but it was just fine in this watch the screen does not turn on and off on double tap for that you have to press the button and the battery also takes more than hour instead of minutes to get fully charged and the battery also lasts only days just hope that in the future if i update the software then the double tap option will come watch is user friendly ui is great calling feature is great this watch is different from others in music playing in watch speaker great experience watchfaces option is good we can add watchfaces as we can in my other watch this feature is missing love this watch this smartwatch is perfect for beginners who s buy first time smartwatch ninja call pro plus is recently launched so it comes with latest features and specifications display is top notched and and brightness is enough for use at outdoor heart measure and spo is well accurate all sensors are efficiently worked reading of data is accurate near to you can trust on it at emergency situations it comes with sports mods all types of activities and sports are coverd calling experience is also very nice speaker and microphone is quite decent sufficient voice at indoor but battery should be better it has require charge time in day d curved display give awasome visual experience strap quality is very soft and female also use it very smoothly so overall it has best smartwatch under k display calling sensors bulit quality battery back up sports mods waterproof etc you should definitely go for this one satisfied product 👍🔥👍 this watch is very good but problem im using this watch from week and a few days back its pixels were droping the screen was not working properly but after restarting it was working properly and from then i didn t face that problem again nice watch with good ui interface with calling feature power packed with features in very low price if you are on tight budget and looking for caling smartwatch you should definitely go for this one the build quality is great the review about this watches are as follows good call quality and google assistant supportthe ui experience is very smooth except the split screen feature it 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v>
      </c>
      <c r="E374" s="1" t="s">
        <v>3561</v>
      </c>
      <c r="F374" s="9" t="s">
        <v>3219</v>
      </c>
      <c r="G374" s="9">
        <f>IFERROR(__xludf.DUMMYFUNCTION("""COMPUTED_VALUE"""),1.0)</f>
        <v>1</v>
      </c>
      <c r="H374" s="9">
        <f>IFERROR(__xludf.DUMMYFUNCTION("""COMPUTED_VALUE"""),1.0)</f>
        <v>1</v>
      </c>
      <c r="I374" s="9">
        <f>IFERROR(__xludf.DUMMYFUNCTION("""COMPUTED_VALUE"""),1.0)</f>
        <v>1</v>
      </c>
      <c r="J374" s="9">
        <f>IFERROR(__xludf.DUMMYFUNCTION("""COMPUTED_VALUE"""),0.0)</f>
        <v>0</v>
      </c>
    </row>
    <row r="375">
      <c r="A375" s="1">
        <v>4.0</v>
      </c>
      <c r="B375" s="5" t="s">
        <v>3385</v>
      </c>
      <c r="C375" s="5" t="s">
        <v>3386</v>
      </c>
      <c r="D375" s="9" t="str">
        <f>IFERROR(__xludf.DUMMYFUNCTION("""COMPUTED_VALUE"""),"camera and display is very poor quality and battery 🔋 is very good nothing bad nice phone at reasonable price good nice value for money theek hai 🥰 not bad good")</f>
        <v>camera and display is very poor quality and battery 🔋 is very good nothing bad nice phone at reasonable price good nice value for money theek hai 🥰 not bad good</v>
      </c>
      <c r="E375" s="1" t="s">
        <v>3565</v>
      </c>
      <c r="F375" s="9" t="s">
        <v>3265</v>
      </c>
      <c r="G375" s="9">
        <f>IFERROR(__xludf.DUMMYFUNCTION("""COMPUTED_VALUE"""),0.0)</f>
        <v>0</v>
      </c>
      <c r="H375" s="9">
        <f>IFERROR(__xludf.DUMMYFUNCTION("""COMPUTED_VALUE"""),0.0)</f>
        <v>0</v>
      </c>
      <c r="I375" s="9">
        <f>IFERROR(__xludf.DUMMYFUNCTION("""COMPUTED_VALUE"""),0.0)</f>
        <v>0</v>
      </c>
      <c r="J375" s="9">
        <f>IFERROR(__xludf.DUMMYFUNCTION("""COMPUTED_VALUE"""),0.0)</f>
        <v>0</v>
      </c>
    </row>
    <row r="376">
      <c r="A376" s="1">
        <v>4.3</v>
      </c>
      <c r="B376" s="5" t="s">
        <v>2246</v>
      </c>
      <c r="C376" s="5" t="s">
        <v>3574</v>
      </c>
      <c r="D376" s="9" t="str">
        <f>IFERROR(__xludf.DUMMYFUNCTION("""COMPUTED_VALUE"""),"like quick data transfer dislike geting hot itself in minutes and let other pendrives getting hot also product built quality transfer speed all good small in size so easy hold and carry anywhere but the bill i received nothing is visible on it not charge "&amp;"fast not looks w charger cable are good well i purchased it to copy stuff from my phone to usb and vice versa it works well for that purpose the fitting is perfect and no connection issues product working fine")</f>
        <v>like quick data transfer dislike geting hot itself in minutes and let other pendrives getting hot also product built quality transfer speed all good small in size so easy hold and carry anywhere but the bill i received nothing is visible on it not charge fast not looks w charger cable are good well i purchased it to copy stuff from my phone to usb and vice versa it works well for that purpose the fitting is perfect and no connection issues product working fine</v>
      </c>
      <c r="E376" s="1" t="s">
        <v>3569</v>
      </c>
      <c r="F376" s="9" t="s">
        <v>3571</v>
      </c>
      <c r="G376" s="9">
        <f>IFERROR(__xludf.DUMMYFUNCTION("""COMPUTED_VALUE"""),0.0)</f>
        <v>0</v>
      </c>
      <c r="H376" s="9">
        <f>IFERROR(__xludf.DUMMYFUNCTION("""COMPUTED_VALUE"""),0.0)</f>
        <v>0</v>
      </c>
      <c r="I376" s="9">
        <f>IFERROR(__xludf.DUMMYFUNCTION("""COMPUTED_VALUE"""),0.0)</f>
        <v>0</v>
      </c>
      <c r="J376" s="9">
        <f>IFERROR(__xludf.DUMMYFUNCTION("""COMPUTED_VALUE"""),1.0)</f>
        <v>1</v>
      </c>
    </row>
    <row r="377">
      <c r="A377" s="1">
        <v>4.3</v>
      </c>
      <c r="B377" s="5" t="s">
        <v>3583</v>
      </c>
      <c r="C377" s="5" t="s">
        <v>3584</v>
      </c>
      <c r="D377" s="9" t="str">
        <f>IFERROR(__xludf.DUMMYFUNCTION("""COMPUTED_VALUE"""),"today only i recieved this watch at first instance it win my heart i was using it a whole day and i found some pros and cons of this watchpros amoled display is very bright and nice look and design is premium bluetooth calling is awesome speaker is loud a"&amp;"nd clear even my voice is reaching to opposite party very clearly while calling with watch calculator features is useful multi functional crown button is easy and useful easily to change theme with just scroll the crown button play music directly from the"&amp;" watch with the internal storage although its only mb but sufficient to store around songs approx song sound quality is also fine strap quality is good and soft tws connecting features is also nicecons sometimes i found watch is disconnected with my phone"&amp;" not sure why its happened as i have checked only for one day fingerprints are clearly visible on screen glass i have attached the pic for it health tracker are near to accurate but never rely on smartwatch at this price range i have measure the bp with t"&amp;"his watch and with bp machine both results are different accurate only ai voice assistant is not very useful as it only work for mobile when i press the voice assistant button on watch like if i give command to set alarm on watch it set alarm on mobile so"&amp;" basically it just a button to wake up google assistant for mobile phone sometimes when you pick call from your mobile phone call automatically transfer to watch and voice started coming from the watch speaker which is quite irritating this must be correc"&amp;"t by firmware updates i have purchased it for rs including bank offer for this price range overall its a good premium watch its my experience with this watch for just a one dayrest how it work for long run that depends recieved a damaged device at first s"&amp;"light gap between display and body from the left side but quickly recieved the replacement next day the replacement was good amazon provided great service and delivered replacement in just hours so great job amazon also i live in bangalore so the experien"&amp;"ce might vary from place to place prossmooth enough uifairly accurate readings on all the sensorsheartrate bp and spo call quality is great for the price good speakers and good mic you can control spotify and soundcloud music too from the watch and use tw"&amp;"s to listen to spotify while controling with the watch and it is seamless display is great colors are punchy and bezels are good enough not as narrow as crossbeats ignite s max but still good enough build quality is good but does not feel very premium it "&amp;"does feel like a below k watch so you cannot trick anyone that this is a apple watch 😂strap is not too long as every review mentions strap is good enough not too comfy i ordered a metal strap from amazon for my watch and it is amazing ui looks much bette"&amp;"r in person than reviews ui is smooth and looks good not as good as realme watch pro but still good for the price overall its a good watch for the price of around k kanymore and it is not worth the pricerealme watch pro is the best at around this price so"&amp;" if you get that in stock and for below k then get realme watch pro or else for this price segment firebolt visionary is the overall best watch compared to all other watches under kconscall when recieved on watch doesnt stay on tws it switches to watch fo"&amp;"r some reason which is onesteps are a little inaccurate and reads steps even if not walking so dont rely on step counterbattery life is not great if youre using always on display and calling maybe around daysbut otherwise battery stays for over days bluto"&amp;"oth range is not too good and varies from watch to watch and also phone to phone i get a decent bluetooth range of around ft but this is more of a fact than a con i write this review after week of using this watch bp bpm spo running and sleep tracking fun"&amp;"ctions are working well watch speaker is also loud and clear to you and the other callers the only con is when you want to listen to songs through a watch from a mobile its bluetooth disconnects automatically again and again as this fund is not useful for"&amp;" me so ignore it overall it s a good watch everything is absolutely greta in this smartwatch but these things could have been better watch faces you should have the option to add upto watch faces at once from the app rather than one at a time and pre inst"&amp;"alled ones app ui could have been better dnd mode absent no option to toggle bluetooth always on before review i would like to appreciate this great strategy to pour out honest reviews from users by giving them bookmyshow voucher i loved the touch screen "&amp;"experience amoled screen of the watch it gives a feel of premium watch the band of the watch is average doesn t look premium i separately ordered a metal band i am expecting mobile app improvement from fireboltt as i don t find it good enough if i compare"&amp;" it with boat s app for its watches as i own a boat smartwatch rest visionary is a good buy worth the money the only thing which physically is not appealing is the average quality of the band")</f>
        <v>today only i recieved this watch at first instance it win my heart i was using it a whole day and i found some pros and cons of this watchpros amoled display is very bright and nice look and design is premium bluetooth calling is awesome speaker is loud and clear even my voice is reaching to opposite party very clearly while calling with watch calculator features is useful multi functional crown button is easy and useful easily to change theme with just scroll the crown button play music directly from the watch with the internal storage although its only mb but sufficient to store around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i have attached the pic for it health tracker are near to accurate but never rely on smartwatch at this price range i have measure the bp with this watch and with bp machine both results are different accurate only ai voice assistant is not very useful as it only work for mobile when i press the voice assistant button on watch like if i give command to set alarm on watch it set alarm on mobile so basically it just a button to wake up google assistant for mobile phone sometimes when you pick call from your mobile phone call automatically transfer to watch and voice started coming from the watch speaker which is quite irritating this must be correct by firmware updates i have purchased it for rs including bank offer for this price range overall its a good premium watch its my experience with this watch for just a one dayrest how it work for long run that depends recieved a damaged device at first slight gap between display and body from the left side but quickly recieved the replacement next day the replacement was good amazon provided great service and delivered replacement in just hours so great job amazon also i live in bangalore so the experience might vary from place to place prossmooth enough uifairly accurate readings on all the sensorsheartrate bp and spo call quality is great for the price good speakers and good mic you can control spotify and soundcloud music too from the watch and use tws to listen to spotify while controling with the watch and it is seamless display is great colors are punchy and bezels are good enough not as narrow as crossbeats ignite s max but still good enough build quality is good but does not feel very premium it does feel like a below k watch so you cannot trick anyone that this is a apple watch 😂strap is not too long as every review mentions strap is good enough not too comfy i ordered a metal strap from amazon for my watch and it is amazing ui looks much better in person than reviews ui is smooth and looks good not as good as realme watch pro but still good for the price overall its a good watch for the price of around k kanymore and it is not worth the pricerealme watch pro is the best at around this price so if you get that in stock and for below k then get realme watch pro or else for this price segment firebolt visionary is the overall best watch compared to all other watches under kconscall when recieved on watch doesnt stay on tws it switches to watch for some reason which is onesteps are a little inaccurate and reads steps even if not walking so dont rely on step counterbattery life is not great if youre using always on display and calling maybe around daysbut otherwise battery stays for over days blutooth range is not too good and varies from watch to watch and also phone to phone i get a decent bluetooth range of around ft but this is more of a fact than a con i write this review after week of using this watch bp bpm spo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 s a good watch everything is absolutely greta in this smartwatch but these things could have been better watch faces you should have the option to add upto watch faces at once from the app rather than one at a time and pre installed ones app ui could have been better dnd mode absent no option to toggle bluetooth always on before review i would like to appreciate this great strategy to pour out honest reviews from users by giving them bookmyshow voucher i loved the touch screen experience amoled screen of the watch it gives a feel of premium watch the band of the watch is average doesn t look premium i separately ordered a metal band i am expecting mobile app improvement from fireboltt as i don t find it good enough if i compare it with boat s app for its watches as i own a boat smartwatch rest visionary is a good buy worth the money the only thing which physically is not appealing is the average quality of the band</v>
      </c>
      <c r="E377" s="1" t="s">
        <v>3577</v>
      </c>
      <c r="F377" s="9" t="s">
        <v>3219</v>
      </c>
      <c r="G377" s="9">
        <f>IFERROR(__xludf.DUMMYFUNCTION("""COMPUTED_VALUE"""),0.0)</f>
        <v>0</v>
      </c>
      <c r="H377" s="9">
        <f>IFERROR(__xludf.DUMMYFUNCTION("""COMPUTED_VALUE"""),1.0)</f>
        <v>1</v>
      </c>
      <c r="I377" s="9">
        <f>IFERROR(__xludf.DUMMYFUNCTION("""COMPUTED_VALUE"""),1.0)</f>
        <v>1</v>
      </c>
      <c r="J377" s="9">
        <f>IFERROR(__xludf.DUMMYFUNCTION("""COMPUTED_VALUE"""),1.0)</f>
        <v>1</v>
      </c>
    </row>
    <row r="378">
      <c r="A378" s="1">
        <v>4.1</v>
      </c>
      <c r="B378" s="5" t="s">
        <v>3595</v>
      </c>
      <c r="C378" s="5" t="s">
        <v>3596</v>
      </c>
      <c r="D378" s="9" t="str">
        <f>IFERROR(__xludf.DUMMYFUNCTION("""COMPUTED_VALUE"""),"please add app gallery when we do right to left swap on home screen because right to left swap or left to right swap have same pages it should ring instead of vibrate in alarm or you can give it optional depends on user the temperature doesn t sync fast i"&amp;" have to go in the noisefit app again and again and do it on and off in weather settings to sync feels like jugad all these things can be fix from updates so pls try to do it the watch looks cool and works very well but the sensors are not the most accura"&amp;"te it shows that i am up to ½ hour every night when i am not also the heart rate is generally higher than what it actually is and the calories burnt are lower the pedometer is more or less accurate nice one only bp monitor is missing i like this product i"&amp;" liked the watch very much i m happy good features good")</f>
        <v>please add app gallery when we do right to left swap on home screen because right to left swap or left to right swap have same pages it should ring instead of vibrate in alarm or you can give it optional depends on user the temperature doesn t sync fast i have to go in the noisefit app again and again and do it on and off in weather settings to sync feels like jugad all these things can be fix from updates so pls try to do it the watch looks cool and works very well but the sensors are not the most accurate it shows that i am up to ½ hour every night when i am not also the heart rate is generally higher than what it actually is and the calories burnt are lower the pedometer is more or less accurate nice one only bp monitor is missing i like this product i liked the watch very much i m happy good features good</v>
      </c>
      <c r="E378" s="1" t="s">
        <v>3587</v>
      </c>
      <c r="F378" s="9" t="s">
        <v>3219</v>
      </c>
      <c r="G378" s="9">
        <f>IFERROR(__xludf.DUMMYFUNCTION("""COMPUTED_VALUE"""),0.0)</f>
        <v>0</v>
      </c>
      <c r="H378" s="9">
        <f>IFERROR(__xludf.DUMMYFUNCTION("""COMPUTED_VALUE"""),0.0)</f>
        <v>0</v>
      </c>
      <c r="I378" s="9">
        <f>IFERROR(__xludf.DUMMYFUNCTION("""COMPUTED_VALUE"""),0.0)</f>
        <v>0</v>
      </c>
      <c r="J378" s="9">
        <f>IFERROR(__xludf.DUMMYFUNCTION("""COMPUTED_VALUE"""),0.0)</f>
        <v>0</v>
      </c>
    </row>
    <row r="379">
      <c r="A379" s="1">
        <v>4.0</v>
      </c>
      <c r="B379" s="5" t="s">
        <v>37</v>
      </c>
      <c r="C379" s="5" t="s">
        <v>38</v>
      </c>
      <c r="D379" s="9" t="str">
        <f>IFERROR(__xludf.DUMMYFUNCTION("""COMPUTED_VALUE"""),"i ordered this cable to connect my phone to android auto of car the cable is really strong and the connection ports are really well made i already has a micro usb cable from ambrane and it s still in good shape i connected my phone to the car using the ca"&amp;"ble and it got connected well and no issues i also connected it to the charging port and yes it has fast charging support it quality is good at this price and the main thing is that i didn t ever thought that this cable will be so long it s good one and c"&amp;"harging power is too good and also supports fast charging value for money with extra length👍 good working fine product quality is good good very good bought for my daughter s old phone brand new cable it was not charging i already repacked and requested "&amp;"for replacement i checked again and there was some green colour paste fungus inside the micro usb connector i cleaned with an alcoholic and starts working again checked the ampere of charging speed got around ma ma not bad came with braided m long cable p"&amp;"retty impressive for the price can t blame the manufacturer but quality issues by the distributor they might have stored in very humid place")</f>
        <v>i ordered this cable to connect my phone to android auto of car the cable is really strong and the connection ports are really well made i already has a micro usb cable from ambrane and it s still in good shape i connected my phone to the car using the cable and it got connected well and no issues i also connected it to the charging port and yes it has fast charging support it quality is good at this price and the main thing is that i didn t ever thought that this cable will be so long it s good one and charging power is too good and also supports fast charging value for money with extra length👍 good working fine product quality is good good very good bought for my daughter s old phone brand new cable it was not charging i already repacked and requested for replacement i checked again and there was some green colour paste fungus inside the micro usb connector i cleaned with an alcoholic and starts working again checked the ampere of charging speed got around ma ma not bad came with braided m long cable pretty impressive for the price can t blame the manufacturer but quality issues by the distributor they might have stored in very humid place</v>
      </c>
      <c r="E379" s="1" t="s">
        <v>29</v>
      </c>
      <c r="F379" s="9" t="s">
        <v>18</v>
      </c>
      <c r="G379" s="9">
        <f>IFERROR(__xludf.DUMMYFUNCTION("""COMPUTED_VALUE"""),0.0)</f>
        <v>0</v>
      </c>
      <c r="H379" s="9">
        <f>IFERROR(__xludf.DUMMYFUNCTION("""COMPUTED_VALUE"""),0.0)</f>
        <v>0</v>
      </c>
      <c r="I379" s="9">
        <f>IFERROR(__xludf.DUMMYFUNCTION("""COMPUTED_VALUE"""),0.0)</f>
        <v>0</v>
      </c>
      <c r="J379" s="9">
        <f>IFERROR(__xludf.DUMMYFUNCTION("""COMPUTED_VALUE"""),0.0)</f>
        <v>0</v>
      </c>
    </row>
    <row r="380">
      <c r="A380" s="1">
        <v>4.1</v>
      </c>
      <c r="B380" s="5" t="s">
        <v>3608</v>
      </c>
      <c r="C380" s="5" t="s">
        <v>3609</v>
      </c>
      <c r="D380" s="9" t="str">
        <f>IFERROR(__xludf.DUMMYFUNCTION("""COMPUTED_VALUE"""),"i purchased the gb variant to sum it up in to pros and cons pros good design in terms of look of the phone and it s build quality screen quality is good with little boosted colour tone the new processor is very smooth and responsive speaker quality is goo"&amp;"d without too much treble camera is ok for selfie and main camera performance is above average with less noise camera in front is small so notch is not distracting while playing video cons main camera struggles after x zoom and video call performance of f"&amp;"ront camera is inferior to stock selfie photo watt charger took hr mins to charge of the phone so charging speed is not time saving for this big battery good one under this price one of the best android phone by vivo 💚 its super good for normal usage cam"&amp;"era is ok for normal it s working fine and no issuew iqoo providing quality devices compared to other brands camera quality is not that high value for money phone is very handy and battery is also good quality of phone is good")</f>
        <v>i purchased the gb variant to sum it up in to pros and cons pros good design in terms of look of the phone and it s build quality screen quality is good with little boosted colour tone the new processor is very smooth and responsive speaker quality is good without too much treble camera is ok for selfie and main camera performance is above average with less noise camera in front is small so notch is not distracting while playing video cons main camera struggles after x zoom and video call performance of front camera is inferior to stock selfie photo watt charger took hr mins to charge of the phone so charging speed is not time saving for this big battery good one under this price one of the best android phone by vivo 💚 its super good for normal usage camera is ok for normal it s working fine and no issuew iqoo providing quality devices compared to other brands camera quality is not that high value for money phone is very handy and battery is also good quality of phone is good</v>
      </c>
      <c r="E380" s="1" t="s">
        <v>3601</v>
      </c>
      <c r="F380" s="9" t="s">
        <v>3265</v>
      </c>
      <c r="G380" s="9">
        <f>IFERROR(__xludf.DUMMYFUNCTION("""COMPUTED_VALUE"""),0.0)</f>
        <v>0</v>
      </c>
      <c r="H380" s="9">
        <f>IFERROR(__xludf.DUMMYFUNCTION("""COMPUTED_VALUE"""),0.0)</f>
        <v>0</v>
      </c>
      <c r="I380" s="9">
        <f>IFERROR(__xludf.DUMMYFUNCTION("""COMPUTED_VALUE"""),0.0)</f>
        <v>0</v>
      </c>
      <c r="J380" s="9">
        <f>IFERROR(__xludf.DUMMYFUNCTION("""COMPUTED_VALUE"""),0.0)</f>
        <v>0</v>
      </c>
    </row>
    <row r="381">
      <c r="A381" s="1">
        <v>3.9</v>
      </c>
      <c r="B381" s="5" t="s">
        <v>48</v>
      </c>
      <c r="C381" s="5" t="s">
        <v>3613</v>
      </c>
      <c r="D381" s="9" t="str">
        <f>IFERROR(__xludf.DUMMYFUNCTION("""COMPUTED_VALUE"""),"not quite durable and sturdy good nice product working well it s a really nice product")</f>
        <v>not quite durable and sturdy good nice product working well it s a really nice product</v>
      </c>
      <c r="E381" s="1" t="s">
        <v>41</v>
      </c>
      <c r="F381" s="9" t="s">
        <v>18</v>
      </c>
      <c r="G381" s="9">
        <f>IFERROR(__xludf.DUMMYFUNCTION("""COMPUTED_VALUE"""),0.0)</f>
        <v>0</v>
      </c>
      <c r="H381" s="9">
        <f>IFERROR(__xludf.DUMMYFUNCTION("""COMPUTED_VALUE"""),0.0)</f>
        <v>0</v>
      </c>
      <c r="I381" s="9">
        <f>IFERROR(__xludf.DUMMYFUNCTION("""COMPUTED_VALUE"""),0.0)</f>
        <v>0</v>
      </c>
      <c r="J381" s="9">
        <f>IFERROR(__xludf.DUMMYFUNCTION("""COMPUTED_VALUE"""),0.0)</f>
        <v>0</v>
      </c>
    </row>
    <row r="382">
      <c r="A382" s="1">
        <v>4.2</v>
      </c>
      <c r="B382" s="5" t="s">
        <v>3224</v>
      </c>
      <c r="C382" s="5" t="s">
        <v>3225</v>
      </c>
      <c r="D382" s="9" t="str">
        <f>IFERROR(__xludf.DUMMYFUNCTION("""COMPUTED_VALUE"""),"i liked it worth the money light weight and comfortable at every situation this one i got here has stable ui no lag even feels premium mainly the soft strap and the cool crown button adds up much the main reason i bought this because it brings all the fea"&amp;"tures everyone needs today with out of the box looks if someone feels that they have a thin wrist and it wouldn t fit them don t worry even i thought it wouldn t fit me coz i have a thin wrist but it was just fine in this watch the screen does not turn on"&amp;" and off on double tap for that you have to press the button and the battery also takes more than hour instead of minutes to get fully charged and the battery also lasts only days just hope that in the future if i update the software then the double tap o"&amp;"ption will come watch is user friendly ui is great calling feature is great this watch is different from others in music playing in watch speaker great experience watchfaces option is good we can add watchfaces as we can in my other watch this feature is "&amp;"missing love this watch this smartwatch is perfect for beginners who s buy first time smartwatch ninja call pro plus is recently launched so it comes with latest features and specifications display is top notched and and brightness is enough for use at ou"&amp;"tdoor heart measure and spo is well accurate all sensors are efficiently worked reading of data is accurate near to you can trust on it at emergency situations it comes with sports mods all types of activities and sports are coverd calling experience is a"&amp;"lso very nice speaker and microphone is quite decent sufficient voice at indoor but battery should be better it has require charge time in day d curved display give awasome visual experience strap quality is very soft and female also use it very smoothly "&amp;"so overall it has best smartwatch under k display calling sensors bulit quality battery back up sports mods waterproof etc you should definitely go for this one satisfied product 👍🔥👍 this watch is very good but problem im using this watch from week and"&amp;" a few days back its pixels were droping the screen was not working properly but after restarting it was working properly and from then i didn t face that problem again nice watch with good ui interface with calling feature power packed with features in v"&amp;"ery low price if you are on tight budget and looking for caling smartwatch you should definitely go for this one the build quality is great the review about this watches are as follows good call quality and google assistant supportthe ui experience is ver"&amp;"y smooth except the split screen feature it s a little bit laggythe only thing that is only bad about this product is the step accuracy i feel like its a little bit lagging back but it catches up to it after a half an houryou can buy this product if you a"&amp;"re on a tight budget and want calling and good ui experience you can buy this product")</f>
        <v>i liked it worth the money light weight and comfortable at every situation this one i got here has stable ui no lag even feels premium mainly the soft strap and the cool crown button adds up much the main reason i bought this because it brings all the features everyone needs today with out of the box looks if someone feels that they have a thin wrist and it wouldn t fit them don t worry even i thought it wouldn t fit me coz i have a thin wrist but it was just fine in this watch the screen does not turn on and off on double tap for that you have to press the button and the battery also takes more than hour instead of minutes to get fully charged and the battery also lasts only days just hope that in the future if i update the software then the double tap option will come watch is user friendly ui is great calling feature is great this watch is different from others in music playing in watch speaker great experience watchfaces option is good we can add watchfaces as we can in my other watch this feature is missing love this watch this smartwatch is perfect for beginners who s buy first time smartwatch ninja call pro plus is recently launched so it comes with latest features and specifications display is top notched and and brightness is enough for use at outdoor heart measure and spo is well accurate all sensors are efficiently worked reading of data is accurate near to you can trust on it at emergency situations it comes with sports mods all types of activities and sports are coverd calling experience is also very nice speaker and microphone is quite decent sufficient voice at indoor but battery should be better it has require charge time in day d curved display give awasome visual experience strap quality is very soft and female also use it very smoothly so overall it has best smartwatch under k display calling sensors bulit quality battery back up sports mods waterproof etc you should definitely go for this one satisfied product 👍🔥👍 this watch is very good but problem im using this watch from week and a few days back its pixels were droping the screen was not working properly but after restarting it was working properly and from then i didn t face that problem again nice watch with good ui interface with calling feature power packed with features in very low price if you are on tight budget and looking for caling smartwatch you should definitely go for this one the build quality is great the review about this watches are as follows good call quality and google assistant supportthe ui experience is very smooth except the split screen feature it 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v>
      </c>
      <c r="E382" s="1" t="s">
        <v>3616</v>
      </c>
      <c r="F382" s="9" t="s">
        <v>3219</v>
      </c>
      <c r="G382" s="9">
        <f>IFERROR(__xludf.DUMMYFUNCTION("""COMPUTED_VALUE"""),1.0)</f>
        <v>1</v>
      </c>
      <c r="H382" s="9">
        <f>IFERROR(__xludf.DUMMYFUNCTION("""COMPUTED_VALUE"""),1.0)</f>
        <v>1</v>
      </c>
      <c r="I382" s="9">
        <f>IFERROR(__xludf.DUMMYFUNCTION("""COMPUTED_VALUE"""),1.0)</f>
        <v>1</v>
      </c>
      <c r="J382" s="9">
        <f>IFERROR(__xludf.DUMMYFUNCTION("""COMPUTED_VALUE"""),0.0)</f>
        <v>0</v>
      </c>
    </row>
    <row r="383">
      <c r="A383" s="1">
        <v>4.0</v>
      </c>
      <c r="B383" s="5" t="s">
        <v>3385</v>
      </c>
      <c r="C383" s="5" t="s">
        <v>3386</v>
      </c>
      <c r="D383" s="9" t="str">
        <f>IFERROR(__xludf.DUMMYFUNCTION("""COMPUTED_VALUE"""),"camera and display is very poor quality and battery 🔋 is very good nothing bad nice phone at reasonable price good nice value for money theek hai 🥰 not bad good")</f>
        <v>camera and display is very poor quality and battery 🔋 is very good nothing bad nice phone at reasonable price good nice value for money theek hai 🥰 not bad good</v>
      </c>
      <c r="E383" s="1" t="s">
        <v>3619</v>
      </c>
      <c r="F383" s="9" t="s">
        <v>3265</v>
      </c>
      <c r="G383" s="9">
        <f>IFERROR(__xludf.DUMMYFUNCTION("""COMPUTED_VALUE"""),0.0)</f>
        <v>0</v>
      </c>
      <c r="H383" s="9">
        <f>IFERROR(__xludf.DUMMYFUNCTION("""COMPUTED_VALUE"""),0.0)</f>
        <v>0</v>
      </c>
      <c r="I383" s="9">
        <f>IFERROR(__xludf.DUMMYFUNCTION("""COMPUTED_VALUE"""),0.0)</f>
        <v>0</v>
      </c>
      <c r="J383" s="9">
        <f>IFERROR(__xludf.DUMMYFUNCTION("""COMPUTED_VALUE"""),0.0)</f>
        <v>0</v>
      </c>
    </row>
    <row r="384">
      <c r="A384" s="1">
        <v>4.4</v>
      </c>
      <c r="B384" s="5" t="s">
        <v>3630</v>
      </c>
      <c r="C384" s="5" t="s">
        <v>3631</v>
      </c>
      <c r="D384" s="9" t="str">
        <f>IFERROR(__xludf.DUMMYFUNCTION("""COMPUTED_VALUE"""),"kk good quality product and best fitted into my car this is a good charger charging time hour to full for iphone it’s way better than the charger supplied with the iphone good looks speedy charging and dual ports checks all my requirements cable branded h"&amp;"i lagana ek port fast charging karta hai ek port super fast charging minutes main to charging hoti hai no heating issues charger main light indicator bhi hai must buy nice product very fast charger for car very goodquality pls try this one for care phone "&amp;"charging")</f>
        <v>kk good quality product and best fitted into my car this is a good charger charging time hour to full for iphone it’s way better than the charger supplied with the iphone good looks speedy charging and dual ports checks all my requirements cable branded hi lagana ek port fast charging karta hai ek port super fast charging minutes main to charging hoti hai no heating issues charger main light indicator bhi hai must buy nice product very fast charger for car very goodquality pls try this one for care phone charging</v>
      </c>
      <c r="E384" s="1" t="s">
        <v>3623</v>
      </c>
      <c r="F384" s="9" t="s">
        <v>3391</v>
      </c>
      <c r="G384" s="9">
        <f>IFERROR(__xludf.DUMMYFUNCTION("""COMPUTED_VALUE"""),0.0)</f>
        <v>0</v>
      </c>
      <c r="H384" s="9">
        <f>IFERROR(__xludf.DUMMYFUNCTION("""COMPUTED_VALUE"""),0.0)</f>
        <v>0</v>
      </c>
      <c r="I384" s="9">
        <f>IFERROR(__xludf.DUMMYFUNCTION("""COMPUTED_VALUE"""),0.0)</f>
        <v>0</v>
      </c>
      <c r="J384" s="9">
        <f>IFERROR(__xludf.DUMMYFUNCTION("""COMPUTED_VALUE"""),0.0)</f>
        <v>0</v>
      </c>
    </row>
    <row r="385">
      <c r="A385" s="1">
        <v>4.2</v>
      </c>
      <c r="B385" s="5" t="s">
        <v>3640</v>
      </c>
      <c r="C385" s="5" t="s">
        <v>3641</v>
      </c>
      <c r="D385" s="9" t="str">
        <f>IFERROR(__xludf.DUMMYFUNCTION("""COMPUTED_VALUE"""),"after using the phone for a day i feel corners have been cut in various areas jn sensor is not that great in low light color is typical samsung style with oversaturated greens interesting to note that jn is also being used in samsung s new f thermal manag"&amp;"ement is very poor device heats up in normal usage within minutes if the screen brightness is high same is the case when camera app is opened simple games on flipkart gamezone are played there are reports on youtube of narzo s camera shutting down on hot "&amp;"days above scenarios and hz adaptive refresh rate also drain battery like crazy speaker and earpiece do not have crispiness upper treble instead sound like white noise earpiece volume is low so is the speaker volume when on call on the other hand speaker "&amp;"volume is decent while playing back videos flashlight is half as bright as normal smartphones i don t really know if company did cost cutting here or its a software bug no fm radio and secondary mic minor features i missed if shifting from miui to realmeu"&amp;"i e g the gallery app is not as good as miui one requiring more taps for basic opeeations like viewing whatsapp images folder mediocre ram management with realmeui android to be fair i could not find any major bug in realmeui so far the lcd display is fan"&amp;"tastic and very well calibrated with relatively cooler white point as opposed to yellowish k super amoled there was no green or purple tint touch response was excellent screen protector case fast charger usb c cable were present the phone feels much slimm"&amp;"er than my bulky f due to its thin body gm less weight and sleek case camera app has full fledged manual mode something absent from samsung s f disclaimer above impression has been made after using smartphones over last years asus zenfone redmi redmi a sa"&amp;"msung f strongly consider other current alternatives too like redmi note poco m pro poco m pro g redmi note t g samsung f samsung f moto g before buying narzo more info do not fall for bloatwares like glance when setting up the phone check as few check bo"&amp;"xes as possible before blindly clicking i agree turn off content recommendation by going to the settings additional settings get recommendations and switch the green toggle off to remove bloatwares that cannot be uninstalled usual way follow excellent gui"&amp;"de by youtuber tech office mentioning all realme app names required for adb commands i was able to uninstall hot apps games this way update detailed camera comparison between samsung f and narzo samsung s hdr algo seems more sophisticated narzo unnaturall"&amp;"y brightens some shadows too much there is also some oversharpening both cameras choose cool auto white balance which results in bluer skies but lifeless greeneries even in golden hours however narzos colors become more hue accurate after choosing k white"&amp;" point in expert mode whereas samsung still delivers bluish green foliage colors at cloudy white balance narzo strangely does some weak auto hdr even in expert mode but samsung fully turns it off in pro mode resulting unusable photos however when using ni"&amp;"ght mode narzo s photos appear more cleaner but less saturated at night gcam for narzo is not optimized properly and gives noisy night photos with greenish cast and crushed shadows much worse than realme s night mode on the other hand thereas no gcam and "&amp;"no camera api support for f at night you can take long exposure shots upto secs through expert mode by manually choosing shutter speed in narzo something you can t do in f this however requires tripod support and whenever done properly the results are ver"&amp;"y good you have manual film mode in narzo whereas you can t even manually set white balance in f s video mode as samsung s lower end galaxys don t have pro video mode this mobile is suitable for every oneit s goodbut camara is average quality very good ph"&amp;"one iam very happy with this while using thank you amaon i had purchased this phone in k and this phone is actually brilliant in this price range camera is good fingerprint sensor is good back panel is good i purchased black one no hang but there is a sma"&amp;"ll problem that battery drains little faster and when you click home button google assistant appears most of the time which is quite annoying sometimes overall i am happy with the phone i wanted an affordable phone this fits the bill perfectly fantastic f"&amp;"inger reader battery sustainability for a long time usage and hd quality natural photographs awesome product at stunning a price")</f>
        <v>after using the phone for a day i feel corners have been cut in various areas jn sensor is not that great in low light color is typical samsung style with oversaturated greens interesting to note that jn is also being used in samsung s new f thermal management is very poor device heats up in normal usage within minutes if the screen brightness is high same is the case when camera app is opened simple games on flipkart gamezone are played there are reports on youtube of narzo s camera shutting down on hot days above scenarios and hz adaptive refresh rate also drain battery like crazy speaker and earpiece do not have crispiness upper treble instead sound like white noise earpiece volume is low so is the speaker volume when on call on the other hand speaker volume is decent while playing back videos flashlight is half as bright as normal smartphones i don t really know if company did cost cutting here or its a software bug no fm radio and secondary mic minor features i missed if shifting from miui to realmeui e g the gallery app is not as good as miui one requiring more taps for basic opeeations like viewing whatsapp images folder mediocre ram management with realmeui android to be fair i could not find any major bug in realmeui so far the lcd display is fantastic and very well calibrated with relatively cooler white point as opposed to yellowish k super amoled there was no green or purple tint touch response was excellent screen protector case fast charger usb c cable were present the phone feels much slimmer than my bulky f due to its thin body gm less weight and sleek case camera app has full fledged manual mode something absent from samsung s f disclaimer above impression has been made after using smartphones over last years asus zenfone redmi redmi a samsung f strongly consider other current alternatives too like redmi note poco m pro poco m pro g redmi note t g samsung f samsung f moto g before buying narzo more info do not fall for bloatwares like glance when setting up the phone check as few check boxes as possible before blindly clicking i agree turn off content recommendation by going to the settings additional settings get recommendations and switch the green toggle off to remove bloatwares that cannot be uninstalled usual way follow excellent guide by youtuber tech office mentioning all realme app names required for adb commands i was able to uninstall hot apps games this way update detailed camera comparison between samsung f and narzo samsung s hdr algo seems more sophisticated narzo unnaturally brightens some shadows too much there is also some oversharpening both cameras choose cool auto white balance which results in bluer skies but lifeless greeneries even in golden hours however narzos colors become more hue accurate after choosing k white point in expert mode whereas samsung still delivers bluish green foliage colors at cloudy white balance narzo strangely does some weak auto hdr even in expert mode but samsung fully turns it off in pro mode resulting unusable photos however when using night mode narzo s photos appear more cleaner but less saturated at night gcam for narzo is not optimized properly and gives noisy night photos with greenish cast and crushed shadows much worse than realme s night mode on the other hand thereas no gcam and no camera api support for f at night you can take long exposure shots upto secs through expert mode by manually choosing shutter speed in narzo something you can t do in f this however requires tripod support and whenever done properly the results are very good you have manual film mode in narzo whereas you can t even manually set white balance in f s video mode as samsung s lower end galaxys don t have pro video mode this mobile is suitable for every oneit s goodbut camara is average quality very good phone iam very happy with this while using thank you amaon i had purchased this phone in k and this phone is actually brilliant in this price range camera is good fingerprint sensor is good back panel is good i purchased black one no hang but there is a small problem that battery drains little faster and when you click home button google assistant appears most of the time which is quite annoying sometimes overall i am happy with the phone i wanted an affordable phone this fits the bill perfectly fantastic finger reader battery sustainability for a long time usage and hd quality natural photographs awesome product at stunning a price</v>
      </c>
      <c r="E385" s="1" t="s">
        <v>3634</v>
      </c>
      <c r="F385" s="9" t="s">
        <v>3265</v>
      </c>
      <c r="G385" s="9">
        <f>IFERROR(__xludf.DUMMYFUNCTION("""COMPUTED_VALUE"""),0.0)</f>
        <v>0</v>
      </c>
      <c r="H385" s="9">
        <f>IFERROR(__xludf.DUMMYFUNCTION("""COMPUTED_VALUE"""),0.0)</f>
        <v>0</v>
      </c>
      <c r="I385" s="9">
        <f>IFERROR(__xludf.DUMMYFUNCTION("""COMPUTED_VALUE"""),1.0)</f>
        <v>1</v>
      </c>
      <c r="J385" s="9">
        <f>IFERROR(__xludf.DUMMYFUNCTION("""COMPUTED_VALUE"""),0.0)</f>
        <v>0</v>
      </c>
    </row>
    <row r="386">
      <c r="A386" s="1">
        <v>3.8</v>
      </c>
      <c r="B386" s="5" t="s">
        <v>3652</v>
      </c>
      <c r="C386" s="5" t="s">
        <v>3653</v>
      </c>
      <c r="D386" s="9" t="str">
        <f>IFERROR(__xludf.DUMMYFUNCTION("""COMPUTED_VALUE"""),"i bought this product with the hope that it would be a good and stable selfie stick but it didn’t help at all it is not suitable for large phones like iphone pro max very clumsy and the tripod doesn’t stand at all keeps sliding had a very difficult time t"&amp;"o set up the selfie stick pros useful stick stable only till half length after that it shakes like crap bluetooth remote is given which is very very useful infact necessary i would say cons useful only till half opened after that it shakes like anything l"&amp;"acks a mount to mount any led flashlight for low light videos biggest con cost of batteries is more than the selfie stick itself now as i have no money for going for a gimble so i am using this as well as bought spare batteries costed me rupees for batter"&amp;"ies although i must say that you can find the cr v battery the one used in this one much cheaper than what i paid on either local ecom website or local shops one must have this tripod to get full family picturethe quality is upto the markand it is standin"&amp;"g strongly with weight of phonebluetooth control is quick and clear if you are taking photos with your family at home then it is good but if you are a single rider and ride solo then its length is normal you will get only half of your photo it should be o"&amp;"f such length that the rider can take a complete picture with his riding gears then it is good for the riders my suggestion is that it should be more length everything is perfect except if you pull the tripod to a long hight superb good at all i haven t u"&amp;"sed it much product is good its neat and clean remote works well the part where phone keeps thats too hard to open and it needs to be more sturdy")</f>
        <v>i bought this product with the hope that it would be a good and stable selfie stick but it didn’t help at all it is not suitable for large phones like iphone pro max very clumsy and the tripod doesn’t stand at all keeps sliding had a very difficult time to set up the selfie stick pros useful stick stable only till half length after that it shakes like crap bluetooth remote is given which is very very useful infact necessary i would say cons useful only till half opened after that it shakes like anything lacks a mount to mount any led flashlight for low light videos biggest con cost of batteries is more than the selfie stick itself now as i have no money for going for a gimble so i am using this as well as bought spare batteries costed me rupees for batteries although i must say that you can find the cr v battery the one used in this one much cheaper than what i paid on either local ecom website or local shops one must have this tripod to get full family picturethe quality is upto the markand it is standing strongly with weight of phonebluetooth control is quick and clear if you are taking photos with your family at home then it is good but if you are a single rider and ride solo then its length is normal you will get only half of your photo it should be of such length that the rider can take a complete picture with his riding gears then it is good for the riders my suggestion is that it should be more length everything is perfect except if you pull the tripod to a long hight superb good at all i haven t used it much product is good its neat and clean remote works well the part where phone keeps thats too hard to open and it needs to be more sturdy</v>
      </c>
      <c r="E386" s="1" t="s">
        <v>3644</v>
      </c>
      <c r="F386" s="9" t="s">
        <v>3646</v>
      </c>
      <c r="G386" s="9">
        <f>IFERROR(__xludf.DUMMYFUNCTION("""COMPUTED_VALUE"""),1.0)</f>
        <v>1</v>
      </c>
      <c r="H386" s="9">
        <f>IFERROR(__xludf.DUMMYFUNCTION("""COMPUTED_VALUE"""),0.0)</f>
        <v>0</v>
      </c>
      <c r="I386" s="9">
        <f>IFERROR(__xludf.DUMMYFUNCTION("""COMPUTED_VALUE"""),0.0)</f>
        <v>0</v>
      </c>
      <c r="J386" s="9">
        <f>IFERROR(__xludf.DUMMYFUNCTION("""COMPUTED_VALUE"""),0.0)</f>
        <v>0</v>
      </c>
    </row>
    <row r="387">
      <c r="A387" s="1">
        <v>4.3</v>
      </c>
      <c r="B387" s="5" t="s">
        <v>3235</v>
      </c>
      <c r="C387" s="5" t="s">
        <v>3236</v>
      </c>
      <c r="D387" s="9" t="str">
        <f>IFERROR(__xludf.DUMMYFUNCTION("""COMPUTED_VALUE"""),"months review its been working fine there s been no problem as of now some things the whole step tracking thing i bought it due to that reason it didn t basically satisfy me to that level with that but it does count steps accurately in the walking mode ac"&amp;"tivity its got some scratches in it but its not that noticeable at first glancethe backgrounds i believe it could ve been wayyyy better if we could change backgrounds of but we can only have customised and download from the app which has limited options t"&amp;"he other backgrounds are just eh the looks i ll give it it s good looking stylish differenttouch screen is goodthe sleep tracking too is kinda accurate i still haven t understood it that well lol battery life is muah i use it without bluetooth and it easi"&amp;"ly survives for daysspo and heart rate i just believe what it says as i can t check prove if that s correct the water resistance i haven t used it in water ofc am scared the calling feature works fine its got good sound overall its a decent watch and can "&amp;"be used in day to day activities am quite satisfied with it as my first smart watch 😗 i ve used this product for days and i m going to rate the various features and different aspects of this smartwatch which could help the customers here so bluetooth cal"&amp;"ling the in built mic of this watch is excellent and the voice gets to the other side without any disturbance watch connects smoothly with the mobile and don t get disconnected automatically until you do it yourself through watch or phone only con is you "&amp;"can t silent the incoming call which is annoying sometime hope they fix it with an update built quality and looks metallic built which looks premium and straps are also quite smooth and comforting best thing is it also looks good over skinny wrists poor m"&amp;"e with inch wrist only con is you can get scratches on display so protect with it some sort of screen guard touch screen it s almost buttery smooth without any lag which is pretty impressive for a smartwatch under k i bet you will not get any laggy experi"&amp;"ence ever accuracy spo and hr has fairly decent accuracies it gives you a rough idea of your being so its quite reasonable for a watch under k count steps with decent accuracy as well sleep accuracy is also just acceptable to sum up you should definitely "&amp;"go for this watch if you ve a budget constrained under rs i recently purchased the fire bolt phoniex watch which is quite stylish and the bluetooth calling is excellent the voice gets to the other side without any disturbance the build quality is good ove"&amp;"r the wrists but you can get scratches on the display so protect it with some screen guard you should go for this watch if you want a budget friendly smartwatch under it s a good watch but i have faced two problems in it the first one is there is no featu"&amp;"re of raise to wake and the second one is there is no option to silent it when someone calls you i think you should purchase it if in future company add these two features i recently purchased the fire boltt phoenix watch and i am very happy with my purch"&amp;"ase the watch is quite stylish and i get compliments every time i wear it the watch is also quite comfortable to wear and the strap is adjustable to fit any wrist size the watch also has a great battery life and i can go for days without having to charge "&amp;"it the watch also has a number of features including a step counter heart rate monitor and sleep tracker all of these features are very useful and make it easy to track my activity and health overall i am very pleased with my purchase and would highly rec"&amp;"ommend the fire boltt phoenix watch to anyone who is looking for a stylish and functional watch this watch is absolutely stunning and great value for money really pleased with the design and shape of watch definitely a must buy for every person loved the "&amp;"colour durability and accuracy is super 👍 just go for it i liked the product it has so many features like sleep tracking sp heart rate measuring music player temperature checker my only nitpick would be that it only have games and secondly it has good wa"&amp;"llpapers but a ben omnitrix wallpaper would give it an even more awesome look")</f>
        <v>months review its been working fine there s been no problem as of now some things the whole step tracking thing i bought it due to that reason it didn t basically satisfy me to that level with that but it does count steps accurately in the walking mode activity its got some scratches in it but its not that noticeable at first glancethe backgrounds i believe it could ve been wayyyy better if we could change backgrounds of but we can only have customised and download from the app which has limited options the other backgrounds are just eh the looks i ll give it it s good looking stylish differenttouch screen is goodthe sleep tracking too is kinda accurate i still haven t understood it that well lol battery life is muah i use it without bluetooth and it easily survives for daysspo and heart rate i just believe what it says as i can t check prove if that s correct the water resistance i haven t used it in water ofc am scared the calling feature works fine its got good sound overall its a decent watch and can be used in day to day activities am quite satisfied with it as my first smart watch 😗 i ve used this product for days and i m going to rate the various features and different aspects of this smartwatch which could help the customers here so bluetooth calling the in built mic of this watch is excellent and the voice gets to the other side without any disturbance watch connects smoothly with the mobile and don t get disconnected automatically until you do it yourself through watch or phone only con is you can t silent the incoming call which is annoying sometime hope they fix it with an update built quality and looks metallic built which looks premium and straps are also quite smooth and comforting best thing is it also looks good over skinny wrists poor me with inch wrist only con is you can get scratches on display so protect with it some sort of screen guard touch screen it s almost buttery smooth without any lag which is pretty impressive for a smartwatch under k i bet you will not get any laggy experience ever accuracy spo and hr has fairly decent accuracies it gives you a rough idea of your being so its quite reasonable for a watch under k count steps with decent accuracy as well sleep accuracy is also just acceptable to sum up you should definitely go for this watch if you ve a budget constrained under rs i recently purchased the fire bolt phoniex watch which is quite stylish and the bluetooth calling is excellent the voice gets to the other side without any disturbance the build quality is good over the wrists but you can get scratches on the display so protect it with some screen guard you should go for this watch if you want a budget friendly smartwatch under it s a good watch but i have faced two problems in it the first one is there is no feature of raise to wake and the second one is there is no option to silent it when someone calls you i think you should purchase it if in future company add these two features 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 this watch is absolutely stunning and great value for money really pleased with the design and shape of watch definitely a must buy for every person loved the colour durability and accuracy is super 👍 just go for it i liked the product it has so many features like sleep tracking sp heart rate measuring music player temperature checker my only nitpick would be that it only have games and secondly it has good wallpapers but a ben omnitrix wallpaper would give it an even more awesome look</v>
      </c>
      <c r="E387" s="1" t="s">
        <v>3656</v>
      </c>
      <c r="F387" s="9" t="s">
        <v>3219</v>
      </c>
      <c r="G387" s="9">
        <f>IFERROR(__xludf.DUMMYFUNCTION("""COMPUTED_VALUE"""),0.0)</f>
        <v>0</v>
      </c>
      <c r="H387" s="9">
        <f>IFERROR(__xludf.DUMMYFUNCTION("""COMPUTED_VALUE"""),1.0)</f>
        <v>1</v>
      </c>
      <c r="I387" s="9">
        <f>IFERROR(__xludf.DUMMYFUNCTION("""COMPUTED_VALUE"""),0.0)</f>
        <v>0</v>
      </c>
      <c r="J387" s="9">
        <f>IFERROR(__xludf.DUMMYFUNCTION("""COMPUTED_VALUE"""),0.0)</f>
        <v>0</v>
      </c>
    </row>
    <row r="388">
      <c r="A388" s="1">
        <v>4.2</v>
      </c>
      <c r="B388" s="5" t="s">
        <v>3666</v>
      </c>
      <c r="C388" s="5" t="s">
        <v>3667</v>
      </c>
      <c r="D388" s="9" t="str">
        <f>IFERROR(__xludf.DUMMYFUNCTION("""COMPUTED_VALUE"""),"i like it great phone in smaller amount these camera amazing and display very smoothly play mobile is good but amazon very low service very product value for money product very nice sometimes fingerprint sensor is not working properly camera quality is go"&amp;"od battery life is best overall it is a good product review added after month of use best phone in this range except battery life")</f>
        <v>i like it great phone in smaller amount these camera amazing and display very smoothly play mobile is good but amazon very low service very product value for money product very nice sometimes fingerprint sensor is not working properly camera quality is good battery life is best overall it is a good product review added after month of use best phone in this range except battery life</v>
      </c>
      <c r="E388" s="1" t="s">
        <v>3660</v>
      </c>
      <c r="F388" s="9" t="s">
        <v>3265</v>
      </c>
      <c r="G388" s="9">
        <f>IFERROR(__xludf.DUMMYFUNCTION("""COMPUTED_VALUE"""),1.0)</f>
        <v>1</v>
      </c>
      <c r="H388" s="9">
        <f>IFERROR(__xludf.DUMMYFUNCTION("""COMPUTED_VALUE"""),0.0)</f>
        <v>0</v>
      </c>
      <c r="I388" s="9">
        <f>IFERROR(__xludf.DUMMYFUNCTION("""COMPUTED_VALUE"""),0.0)</f>
        <v>0</v>
      </c>
      <c r="J388" s="9">
        <f>IFERROR(__xludf.DUMMYFUNCTION("""COMPUTED_VALUE"""),0.0)</f>
        <v>0</v>
      </c>
    </row>
    <row r="389">
      <c r="A389" s="1">
        <v>3.9</v>
      </c>
      <c r="B389" s="5" t="s">
        <v>3676</v>
      </c>
      <c r="C389" s="5" t="s">
        <v>3677</v>
      </c>
      <c r="D389" s="9" t="str">
        <f>IFERROR(__xludf.DUMMYFUNCTION("""COMPUTED_VALUE"""),"i bought this phone after tonnes of research and watching and reading several youtube videos and blog reviews of multiple phones my budget was around k max and this one somehow fit in all ways i had almost finalized one plus nord ce but changed my mind at"&amp;" the last moment and i don t regret i ve used redmi phones before so i m aware of the sturdiness and value for money they offer got this for k with close to k exchange on my one year old tecno spark phone one of the worst phones i ve ever used refer to my"&amp;" tecno spark review for that here s my review of this phone based on months of usage pros build quality is good finishing and lookwise it s sleek and quite comfortable in hand back camera is really good better with the ai camera the mp gives good pictures"&amp;" although not comparable to iphone or google pixel quality but for the price range it s not bad portrait mode gives great pictures in well lit conditions decent in low light with night mode w charger is very efficient phone gets fully charged within mins "&amp;"from below battery levels battery backup is decent with normal usage charge easily lasts for one and a half day or more dolby atmos dual speakers are really good you could be watching movies on this and feel the surround sound through the speakers pretty "&amp;"loud too no lagging and smooth touch refresh rate is pretty good unlike some of the earlier redmi phones or chinese phones in general there are negligible auto installing bloatwares android performance so far has been satisfactory hasslefree usage in gene"&amp;"ral something that i struggled with a lot with my earlier techno spark phone for basic functionalities cons front camera could ve been a lot better in daylight conditions picture colors aren t vibrant enough and in low light pictures come grainy dissatisf"&amp;"ied with that amoled display isn t as good as i had expected especially becomes evident when light reflects on the screen while you re watching something nothing else worth mentioning that i can think of right now may update this review if anything encoun"&amp;"tered for people with k budget looking for a good overall usage phone having g this phone is worth a shot along with nord ce lite nice phone with good battery backup fast charging sturdy body and good process speed camera quality is not good enough but ov"&amp;"erall good budget phone battery is decent charging is very fast camera is averagingoverall nice product the phone is good from all aspects bug if ur looking for a good camera this is not the one the price of the product is higher at the time of launch wit"&amp;"hin month it dropped by k the price qty is ok some features are missing which are available in chinese make model pros display super amoled battery life hrs moderate usage fast charging hz refresh rate work seamlesslycons miui lots of unnecessary apps pro"&amp;"cessor sd is too old main camera not up to the markoverall i just want to say if you re looking for a phone to watch movies and series and casual gaming go for it pubg cod feels fantastic in this without any lag if looking for heavy gaming or looking for "&amp;"a camera phone this one is not for you brother good phone need improvement in camera this mobile has the best camera compared with other models")</f>
        <v>i bought this phone after tonnes of research and watching and reading several youtube videos and blog reviews of multiple phones my budget was around k max and this one somehow fit in all ways i had almost finalized one plus nord ce but changed my mind at the last moment and i don t regret i ve used redmi phones before so i m aware of the sturdiness and value for money they offer got this for k with close to k exchange on my one year old tecno spark phone one of the worst phones i ve ever used refer to my tecno spark review for that here s my review of this phone based on months of usage pros build quality is good finishing and lookwise it s sleek and quite comfortable in hand back camera is really good better with the ai camera the mp gives good pictures although not comparable to iphone or google pixel quality but for the price range it s not bad portrait mode gives great pictures in well lit conditions decent in low light with night mode w charger is very efficient phone gets fully charged within mins from below battery levels battery backup is decent with normal usage charge easily lasts for one and a half day or more dolby atmos dual speakers are really good you could be watching movies on this and feel the surround sound through the speakers pretty loud too no lagging and smooth touch refresh rate is pretty good unlike some of the earlier redmi phones or chinese phones in general there are negligible auto installing bloatwares android performance so far has been satisfactory hasslefree usage in general something that i struggled with a lot with my earlier techno spark phone for basic functionalities cons front camera could ve been a lot better in daylight conditions picture colors aren t vibrant enough and in low light pictures come grainy dissatisfied with that amoled display isn t as good as i had expected especially becomes evident when light reflects on the screen while you re watching something nothing else worth mentioning that i can think of right now may update this review if anything encountered for people with k budget looking for a good overall usage phone having g this phone is worth a shot along with nord ce lite nice phone with good battery backup fast charging sturdy body and good process speed camera quality is not good enough but overall good budget phone battery is decent charging is very fast camera is averagingoverall nice product the phone is good from all aspects bug if ur looking for a good camera this is not the one the price of the product is higher at the time of launch within month it dropped by k the price qty is ok some features are missing which are available in chinese make model pros display super amoled battery life hrs moderate usage fast charging hz refresh rate work seamlesslycons miui lots of unnecessary apps processor sd is too old main camera not up to the markoverall i just want to say if you re looking for a phone to watch movies and series and casual gaming go for it pubg cod feels fantastic in this without any lag if looking for heavy gaming or looking for a camera phone this one is not for you brother good phone need improvement in camera this mobile has the best camera compared with other models</v>
      </c>
      <c r="E389" s="1" t="s">
        <v>3670</v>
      </c>
      <c r="F389" s="9" t="s">
        <v>3265</v>
      </c>
      <c r="G389" s="9">
        <f>IFERROR(__xludf.DUMMYFUNCTION("""COMPUTED_VALUE"""),0.0)</f>
        <v>0</v>
      </c>
      <c r="H389" s="9">
        <f>IFERROR(__xludf.DUMMYFUNCTION("""COMPUTED_VALUE"""),0.0)</f>
        <v>0</v>
      </c>
      <c r="I389" s="9">
        <f>IFERROR(__xludf.DUMMYFUNCTION("""COMPUTED_VALUE"""),0.0)</f>
        <v>0</v>
      </c>
      <c r="J389" s="9">
        <f>IFERROR(__xludf.DUMMYFUNCTION("""COMPUTED_VALUE"""),0.0)</f>
        <v>0</v>
      </c>
    </row>
    <row r="390">
      <c r="A390" s="1">
        <v>4.4</v>
      </c>
      <c r="B390" s="5" t="s">
        <v>3687</v>
      </c>
      <c r="C390" s="5" t="s">
        <v>3688</v>
      </c>
      <c r="D390" s="9" t="str">
        <f>IFERROR(__xludf.DUMMYFUNCTION("""COMPUTED_VALUE"""),"not charge like original my brother have same charger which is comes with note box his charger charge without heating and fast and this is not charging as original got great discount nice product please be aware while buying the original samsung w charger"&amp;" there are many sellers on this link that sell a fake one pls check and buy from apparition retail for best product pls see the pic on the right is the same product from another seller for lesser the package was damaged and open the charger only charges a"&amp;"s fast charging and not super fast charging the print on the adapter should be in gold font original the packing text etc is almost exact pls be careful as this can damage the mobile the final one from appario was original does super fast charge as direct"&amp;"ed good charger and reliable good it works fine the solidness is worth it me satisfied fast charging as mentioned i am happy with the purchase please note that this charger head doesn t come with the cable cable needs to be purchased separately i already "&amp;"had a compatible cable so i purchased just the charger head value for money")</f>
        <v>not charge like original my brother have same charger which is comes with note box his charger charge without heating and fast and this is not charging as original got great discount nice product please be aware while buying the original samsung w charger there are many sellers on this link that sell a fake one pls check and buy from apparition retail for best product pls see the pic on the right is the same product from another seller for lesser the package was damaged and open the charger only charges as fast charging and not super fast charging the print on the adapter should be in gold font original the packing text etc is almost exact pls be careful as this can damage the mobile the final one from appario was original does super fast charge as directed good charger and reliable good it works fine the solidness is worth it me satisfied fast charging as mentioned i am happy with the purchase please note that this charger head doesn t come with the cable cable needs to be purchased separately i already had a compatible cable so i purchased just the charger head value for money</v>
      </c>
      <c r="E390" s="1" t="s">
        <v>3680</v>
      </c>
      <c r="F390" s="9" t="s">
        <v>3450</v>
      </c>
      <c r="G390" s="9">
        <f>IFERROR(__xludf.DUMMYFUNCTION("""COMPUTED_VALUE"""),0.0)</f>
        <v>0</v>
      </c>
      <c r="H390" s="9">
        <f>IFERROR(__xludf.DUMMYFUNCTION("""COMPUTED_VALUE"""),0.0)</f>
        <v>0</v>
      </c>
      <c r="I390" s="9">
        <f>IFERROR(__xludf.DUMMYFUNCTION("""COMPUTED_VALUE"""),1.0)</f>
        <v>1</v>
      </c>
      <c r="J390" s="9">
        <f>IFERROR(__xludf.DUMMYFUNCTION("""COMPUTED_VALUE"""),0.0)</f>
        <v>0</v>
      </c>
    </row>
    <row r="391">
      <c r="A391" s="1">
        <v>4.0</v>
      </c>
      <c r="B391" s="5" t="s">
        <v>3697</v>
      </c>
      <c r="C391" s="5" t="s">
        <v>3698</v>
      </c>
      <c r="D391" s="9" t="str">
        <f>IFERROR(__xludf.DUMMYFUNCTION("""COMPUTED_VALUE"""),"despite being affordable these headphones are pretty good i use them mostly for talking on the phone the sound quality is crisp and clear though for serious music listening i think other more expensive headphones will be better worth to buy sound is also "&amp;"good delivery was so fast the headphones are awesome 👌 sound quality is goodcalling is also nicebut i like most of this earphone it s softness 👌 thanks to realme and amazoneit was good and delivered at the time highly recommended")</f>
        <v>despite being affordable these headphones are pretty good i use them mostly for talking on the phone the sound quality is crisp and clear though for serious music listening i think other more expensive headphones will be better worth to buy sound is also good delivery was so fast the headphones are awesome 👌 sound quality is goodcalling is also nicebut i like most of this earphone it s softness 👌 thanks to realme and amazoneit was good and delivered at the time highly recommended</v>
      </c>
      <c r="E391" s="1" t="s">
        <v>3691</v>
      </c>
      <c r="F391" s="9" t="s">
        <v>3347</v>
      </c>
      <c r="G391" s="9">
        <f>IFERROR(__xludf.DUMMYFUNCTION("""COMPUTED_VALUE"""),0.0)</f>
        <v>0</v>
      </c>
      <c r="H391" s="9">
        <f>IFERROR(__xludf.DUMMYFUNCTION("""COMPUTED_VALUE"""),1.0)</f>
        <v>1</v>
      </c>
      <c r="I391" s="9">
        <f>IFERROR(__xludf.DUMMYFUNCTION("""COMPUTED_VALUE"""),0.0)</f>
        <v>0</v>
      </c>
      <c r="J391" s="9">
        <f>IFERROR(__xludf.DUMMYFUNCTION("""COMPUTED_VALUE"""),0.0)</f>
        <v>0</v>
      </c>
    </row>
    <row r="392">
      <c r="A392" s="1">
        <v>4.0</v>
      </c>
      <c r="B392" s="5" t="s">
        <v>3466</v>
      </c>
      <c r="C392" s="5" t="s">
        <v>3467</v>
      </c>
      <c r="D392" s="9" t="str">
        <f>IFERROR(__xludf.DUMMYFUNCTION("""COMPUTED_VALUE"""),"battery life is low worth purchase good performance at this price range a economical product to buy for average usage of checking time heart monitoring steps track etc battery backup great single charge stands for min days recommended only for simple use "&amp;"and show off first of all this watch is budget friendly watch faces the app has a large number of watch faces step track not that accurate but that fine• weather forecast accuratesleep pretty accurate information overall the experience is pretty good but "&amp;"but but the battery life is not that good only days of battery backup nice product good nice overall good product to buy")</f>
        <v>battery life is low worth purchase good performance at this price range a economical product to buy for average usage of checking time heart monitoring steps track etc battery backup great single charge stands for min days recommended only for simple use and show off first of all this watch is budget friendly watch faces the app has a large number of watch faces step track not that accurate but that fine• weather forecast accuratesleep pretty accurate information overall the experience is pretty good but but but the battery life is not that good only days of battery backup nice product good nice overall good product to buy</v>
      </c>
      <c r="E392" s="1" t="s">
        <v>3701</v>
      </c>
      <c r="F392" s="9" t="s">
        <v>3219</v>
      </c>
      <c r="G392" s="9">
        <f>IFERROR(__xludf.DUMMYFUNCTION("""COMPUTED_VALUE"""),0.0)</f>
        <v>0</v>
      </c>
      <c r="H392" s="9">
        <f>IFERROR(__xludf.DUMMYFUNCTION("""COMPUTED_VALUE"""),0.0)</f>
        <v>0</v>
      </c>
      <c r="I392" s="9">
        <f>IFERROR(__xludf.DUMMYFUNCTION("""COMPUTED_VALUE"""),0.0)</f>
        <v>0</v>
      </c>
      <c r="J392" s="9">
        <f>IFERROR(__xludf.DUMMYFUNCTION("""COMPUTED_VALUE"""),0.0)</f>
        <v>0</v>
      </c>
    </row>
    <row r="393">
      <c r="A393" s="1">
        <v>3.8</v>
      </c>
      <c r="B393" s="5" t="s">
        <v>3246</v>
      </c>
      <c r="C393" s="5" t="s">
        <v>3247</v>
      </c>
      <c r="D393" s="9" t="str">
        <f>IFERROR(__xludf.DUMMYFUNCTION("""COMPUTED_VALUE"""),"update sept boat seems to have heard the feedback 😀 and updated the watch faces now there are a few good ones to pick but a slight improvement over the ones the watch earlier had bit impressed added one star for it not a very polished product the fonts a"&amp;"re tacky and look ugly in the watch for notification text and caller name text the watch faces are a lazy design job no point having watch faces if only are good or usable rest are useless update oct boat seems to be on a smartwatch launch spree and thank"&amp;"s to that they are constantly updating the phone app and the watch faces now you have many good looking watch faces to choose from so overall still the smartwatch ui needs work but atleast you have good watch faces good screen quality battery life looks a"&amp;"nd the metallic frame call clarity bt calling at the price reasonably accurate sensorsbad the ui fonts they are all very ugly and tacky they could have tried to give the chinese software some makeover but it is a clearly lazy job by the tech team a copy p"&amp;"aste job to be precise of getting an outsourced software and plastering it with brand logos restarts randomly when the call is going on on the watch even for min or so watch faces again a job of the design tech ui team boat doesn t have a good team of des"&amp;"igners and ui guys to really offer simple yet good software features like good watch faces and good watch ui no option to silence a call or reply with quick replies look for noise smart watches in the same range noise colorfit pulse go buzz is cheaper and"&amp;" better alternative has better watch faces and ui and quick reply to notifications and call silence and mute options for lower prices which this watch has clearly missed you can go for boat wave call also it isn t an outright bad watch but there are bette"&amp;"r options available for the price boat if you have a team who reads and wants to improve get some good ui and design folks in your team your products are good but the ui and design is what the people see and that s what makes them feel good about your pro"&amp;"ducts you have really average ui boat wave call watch is best for budget call is too good and sound quality is also too good battery is good totally the watch is good for range it s good value for money smart watch light weight touch is smooth all the fea"&amp;"tures are accurate a good product in this price range must buy itgood lookinggood quality good product is mst h average for calling good looking i m really happy to purchase this watch it s very affordable having so many features the calling feature works"&amp;" really well overall if you re looking so good brand good features go for this product does not turn onplease return the item please")</f>
        <v>update sept boat seems to have heard the feedback 😀 and updated the watch faces now there are a few good ones to pick but a slight improvement over the ones the watch earlier had bit impressed added one star for it not a very polished product the fonts are tacky and look ugly in the watch for notification text and caller name text the watch faces are a lazy design job no point having watch faces if only are good or usable rest are useless update oct boat seems to be on a smartwatch launch spree and thanks to that they are constantly updating the phone app and the watch faces now you have many good looking watch faces to choose from so overall still the smartwatch ui needs work but atleast you have good watch faces good screen quality battery life looks and the metallic frame call clarity bt calling at the price reasonably accurate sensorsbad the ui fonts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min or so watch faces again a job of the design tech ui team boat doesn t have a good team of designers and ui guys to really offer simple yet good software features like good watch faces and good watch ui no option to silence a call or reply with quick replies look for noise smart watches in the same range noise colorfit pulse go buzz is cheaper and better alternative has better watch faces and ui and quick reply to notifications and call silence and mute options for lower prices which this watch has clearly missed you can go for boat wave call also it isn t an outright bad watch but there are better options available for the price boat if you have a team who reads and wants to improve get some good ui and design folks in your team your products are good but the ui and design is what the people see and that s what makes them feel good about your products you have really average ui boat wave call watch is best for budget call is too good and sound quality is also too good battery is good totally the watch is good for range it s good value for money smart watch light weight touch is smooth all the features are accurate a good product in this price range must buy itgood lookinggood quality good product is mst h average for calling good looking i m really happy to purchase this watch it s very affordable having so many features the calling feature works really well overall if you re looking so good brand good features go for this product does not turn onplease return the item please</v>
      </c>
      <c r="E393" s="1" t="s">
        <v>3707</v>
      </c>
      <c r="F393" s="9" t="s">
        <v>3219</v>
      </c>
      <c r="G393" s="9">
        <f>IFERROR(__xludf.DUMMYFUNCTION("""COMPUTED_VALUE"""),1.0)</f>
        <v>1</v>
      </c>
      <c r="H393" s="9">
        <f>IFERROR(__xludf.DUMMYFUNCTION("""COMPUTED_VALUE"""),0.0)</f>
        <v>0</v>
      </c>
      <c r="I393" s="9">
        <f>IFERROR(__xludf.DUMMYFUNCTION("""COMPUTED_VALUE"""),0.0)</f>
        <v>0</v>
      </c>
      <c r="J393" s="9">
        <f>IFERROR(__xludf.DUMMYFUNCTION("""COMPUTED_VALUE"""),0.0)</f>
        <v>0</v>
      </c>
    </row>
    <row r="394">
      <c r="A394" s="1">
        <v>4.2</v>
      </c>
      <c r="B394" s="5" t="s">
        <v>60</v>
      </c>
      <c r="C394" s="5" t="s">
        <v>61</v>
      </c>
      <c r="D394" s="9" t="str">
        <f>IFERROR(__xludf.DUMMYFUNCTION("""COMPUTED_VALUE"""),"good product long wire charges good nice i bought this cable for rs worthy product for this price i tested it in various charger adapters w and w it supports fast charging as well good ok i had got this at good price on sale on amazon and product is usefu"&amp;"l with warranty but for warranty you need to go very far not practical for such a cost and mine micro to type c connector stopped working after few days only i like this product")</f>
        <v>good product long wire charges good nice i bought this cable for rs worthy product for this price i tested it in various charger adapters w and w it supports fast charging as well good ok i had got this at good price on sale on amazon and product is useful with warranty but for warranty you need to go very far not practical for such a cost and mine micro to type c connector stopped working after few days only i like this product</v>
      </c>
      <c r="E394" s="1" t="s">
        <v>52</v>
      </c>
      <c r="F394" s="9" t="s">
        <v>18</v>
      </c>
      <c r="G394" s="9">
        <f>IFERROR(__xludf.DUMMYFUNCTION("""COMPUTED_VALUE"""),0.0)</f>
        <v>0</v>
      </c>
      <c r="H394" s="9">
        <f>IFERROR(__xludf.DUMMYFUNCTION("""COMPUTED_VALUE"""),0.0)</f>
        <v>0</v>
      </c>
      <c r="I394" s="9">
        <f>IFERROR(__xludf.DUMMYFUNCTION("""COMPUTED_VALUE"""),0.0)</f>
        <v>0</v>
      </c>
      <c r="J394" s="9">
        <f>IFERROR(__xludf.DUMMYFUNCTION("""COMPUTED_VALUE"""),0.0)</f>
        <v>0</v>
      </c>
    </row>
    <row r="395">
      <c r="A395" s="1">
        <v>4.2</v>
      </c>
      <c r="B395" s="5" t="s">
        <v>71</v>
      </c>
      <c r="C395" s="5" t="s">
        <v>72</v>
      </c>
      <c r="D395" s="9" t="str">
        <f>IFERROR(__xludf.DUMMYFUNCTION("""COMPUTED_VALUE"""),"bought this instead of original apple does the work for rs not as fast as apple charger but its a good option if you want cheap and good product bought it for ipad pro and it s working flawlessly build quality is ok its not like i am gonna hang my clothes"&amp;" on it and i want a very strong cable even a braided cable stop working after a year i have used both anker and apple store strong braided cable they all stop working after a year so please don t buy high end cables just for that instead choose a this one"&amp;" and even if it s stops working withing a year you only loose rs compares to rs update pin has stopped charging from one side now i have to slip the pin to charge from other side but i will update and let know for how long does it work it’s good not sure "&amp;"about durability as the pin area feels a bit fragile does not support apple carplayso was little disappointed about thatother than that cable is made up of very good quality best to buy not fathful writing this review post months and orders of the same pr"&amp;"oduct honestly portronics konnect l lightning cable works like magic with the original apple charging brick seeing the price of the cable i initially hesitated buying as it was as low as ₹ with the offers and so i wasn’t sure if it would work well with my"&amp;" iphone or whether it would impact my iphone’s battery health because all the other lightning cable brands were costing over ₹ like wayona amazon basics etc earlier i was using wayona brand lightning cable with eventually frayed and stopped working chargi"&amp;"ng speed charges my iphone fast enough almost similar compared to the original cable level when used with w original apple power adapter quality and durability great quality braided cable and doesn’t tangle easily and can withstand day to day usage l shap"&amp;"ed pin this is very innovative by portronics and it makes sure the cable doesn’t get damaged even if used while charging carplay and data sync works smoothly with carplay and syncs data effortlessly ps i have used this cable only with the original apple c"&amp;"harging brick and extremely satisfied with its performance better than i expect the product i like that quality and i plan to buy same type cable come with usb c to lighting cable for emergency purpose that much i love this cable buy for this cable only e"&amp;"mergency uses only since good one good product and value for money")</f>
        <v>bought this instead of original apple does the work for rs not as fast as apple charger but its a good option if you want cheap and good product bought it for ipad pro and it s working flawlessly build quality is ok its not like i am gonna hang my clothes on it and i want a very strong cable even a braided cable stop working after a year i have used both anker and apple store strong braided cable they all stop working after a year so please don t buy high end cables just for that instead choose a this one and even if it s stops working withing a year you only loose rs compares to rs update pin has stopped charging from one side now i have to slip the pin to charge from other side but i will update and let know for how long does it work it’s good not sure about durability as the pin area feels a bit fragile does not support apple carplayso was little disappointed about thatother than that cable is made up of very good quality best to buy not fathful writing this review post months and orders of the same product honestly portronics konnect l lightning cable works like magic with the original apple charging brick seeing the price of the cable i initially hesitated buying as it was as low as ₹ with the offers and so i wasn’t sure if it would work well with my iphone or whether it would impact my iphone’s battery health because all the other lightning cable brands were costing over ₹ like wayona amazon basics etc earlier i was using wayona brand lightning cable with eventually frayed and stopped working charging speed charges my iphone fast enough almost similar compared to the original cable level when used with w original apple power adapter quality and durability great quality braided cable and doesn’t tangle easily and can withstand day to day usage l shaped pin this is very innovative by portronics and it makes sure the cable doesn’t get damaged even if used while charging carplay and data sync works smoothly with carplay and syncs data effortlessly ps i have used this cable only with the original apple charging brick and extremely satisfied with its performance better than i expect the product i like that quality and i plan to buy same type cable come with usb c to lighting cable for emergency purpose that much i love this cable buy for this cable only emergency uses only since good one good product and value for money</v>
      </c>
      <c r="E395" s="1" t="s">
        <v>64</v>
      </c>
      <c r="F395" s="9" t="s">
        <v>18</v>
      </c>
      <c r="G395" s="9">
        <f>IFERROR(__xludf.DUMMYFUNCTION("""COMPUTED_VALUE"""),1.0)</f>
        <v>1</v>
      </c>
      <c r="H395" s="9">
        <f>IFERROR(__xludf.DUMMYFUNCTION("""COMPUTED_VALUE"""),0.0)</f>
        <v>0</v>
      </c>
      <c r="I395" s="9">
        <f>IFERROR(__xludf.DUMMYFUNCTION("""COMPUTED_VALUE"""),1.0)</f>
        <v>1</v>
      </c>
      <c r="J395" s="9">
        <f>IFERROR(__xludf.DUMMYFUNCTION("""COMPUTED_VALUE"""),1.0)</f>
        <v>1</v>
      </c>
    </row>
    <row r="396">
      <c r="A396" s="1">
        <v>4.4</v>
      </c>
      <c r="B396" s="5" t="s">
        <v>3721</v>
      </c>
      <c r="C396" s="5" t="s">
        <v>3722</v>
      </c>
      <c r="D396" s="9" t="str">
        <f>IFERROR(__xludf.DUMMYFUNCTION("""COMPUTED_VALUE"""),"i ordered this phone based on specs it was providing later i saw flood of negative reviews coming up on amazon which made me test few of things that was mentioned if it was true calls getting disconnected i had call with my brother last night and we talke"&amp;"d for min and call did not disconnect in the middle heating issue while in day to day use never faced heating issue but it gets a little hot while charging i can understand because of massive fast charging which is understandable every phone with fast cha"&amp;"rging heats a little camera quality it has a decent mp samsung camera module which is justified at price it comes you can judge the camera based on how well it performs indoor with artificial lighting conditions and this has done good attached pic of cake"&amp;" which i clicked indoor only bright light source was candle it performed well i can say to people who complaint about camera i just cannot expect picture clarity of apple or samsung high end devices i have to set my expectations right for the price we hav"&amp;"e paid antutu benchmark score while company claim of while i tested i got a score of i again cannot complaint here because i don t know what was the testing conditions and criteria that company had followed while testing is pretty decent score i can say p"&amp;"hone lag in two days of testing it has not lagged at all with multiple background apps running battery drain revisit few of the settings on your device like animation transition effect etc to get most out of your battery if your batter is set of monstor m"&amp;"ode set it to normal or battery saver to make most again battery depends of usage of individual and i cannot blame company while i started to write this review my cell phone was at now it s almost min typing till now it s now showing i have set my screen "&amp;"at full brightness i fell its decent also tested charging speed to in min build quality it s sturdy and decent plastic is used i can say at this price point they should have provided glass build but again considering all price benefit you have got while b"&amp;"uying this phone no complaint card discount exchange benefit etc still i would take out star here black colour issue did not face any problem with screen leak or black colour it s amoled screen black is highlight of amoled in case you were using ips fhd p"&amp;"anel on your previous phone you will have trouble distinguishing i have samsung m as secondary device and i see black similar on both bgmi i played few rounds yesterday and did not face any frame drop or lag two year warranty they calaimed to provide two "&amp;"year warranty on this device but during registration it shows only year i have personally wrote to iqoo team and amazon team seeking an answer with screenshots waiting for answer btw majority of phone manufacturers provide year warranty only even iphone h"&amp;"ere i would say fight for you justice and seek answer from iqoo or amazon team video call lag did not face any did multiple video calls yesterday with different people did not get any complaint from them about my video lag for all of them my video popped "&amp;"up instantaneous overall i would say i had a great buy and can recommend this device to others for all the folks bombarding negative reviews i would say first set your expectations right and you will be satisfied in case even still you are facing problem "&amp;"then you have every right to complaint and get justice overall i give this device a star as of now since i am yet to test this device long term like months or months please excuse any typos or grammatical errors if any entire review was typed on my phone "&amp;"iqoo neo i have been using a budget phone realme since dynamic black gb gb it served me well but it was time for an upgrade i was looking for a midrange model this time that would have almost everything i wanted within my budget did i get one let’s dig in"&amp;"to it the good price after discounts i got a phone with practically all the features i wanted iqoo is basically from vivo an internationally recognized brand hopefully i don’t have to worry about software updates for at least years iqoo is already doing g"&amp;"ood as i have received security updates so far for the android that came out of the box i will keep an eye on the security updates and os upgrades as it will make me decide whether to go for vivo iqoo for my next phone dual g sim support which is futurist"&amp;"ic with g the call quality has been superb so far e amoled hz nits peak x pixels display with contrast ratio hz touch sampling rate and hdr netflix hdr supported a huge upgrade from my previous phone the photos ott movies look too good easier to read cont"&amp;"ents like messages emails or documents mp main cam with ois ois was a must have feature for me since i could be taking a lot of low light photos mah battery with w flashcharge technology in min in min works as claimed the battery life has been satisfactor"&amp;"y sd cpu not one of the flagship processors today but highly capable and fantastic at this price inclusion of gb ram has made this phone a buttery smooth one for running apps android is quite a ram dependent os unlike ios up to gb of phone storage can be "&amp;"used for extended ram currently i have apps installed mostly productivity apps but no gaming apps the cascade cooling system seems to be working gb rom with ufs since phones nowadays tend to ditch a dedicated microsdxc slot and this phone is no exception "&amp;"i did not want the gb variant a fast large internal rom is better than an external card as the latter loads the apps files slower the in display fingerprint reader works well the stereo speakers are reasonably good infrared port ir blaster i have not trie"&amp;"d using it as a remote but a must try usb c port with usb c to usb a data cable that connects to the phone charger some of us prefer a usb c to usb c data cable instead as it is more friendly to the modern devices but i can see why iqoo decided to provide"&amp;" a usb c to usb a most laptops still come with usb a ports even my recent hp g laptop from the company i work for does have a usb c port without power delivery and two usb a ports my powerbanks don’t have usb c ports either screenshots lock screen virtual"&amp;" buttons must as using physical buttons frequently for these functions can potentially damage the buttons the bad google backup a fail since i did not have a usb c to usb c cable i had to choose the wi fi data transfer option from my old phone to this one"&amp;" although i selected all the files google failed to transfer many files especially the pdfs dear google this is unacceptable spam handling my realme lets me block any sms i want but this one does not in my opinion every modern phone must have a native app"&amp;" that can identify the caller and help block a number or an sms as needed i have stopped using a rd party app like truecaller which has become a truly rogue app no mm jack a plus when you don t have a bluetooth earphone or don t prefer one but iqoo thankf"&amp;"ully included a usb c to mm adapter in the box the absence of gorilla glass protection is not a good thing but i do not mind as i barely drop my phone and the phone came with an already applied tempered glass screen protector and a transparent back cover "&amp;"really appreciated the plastic body does not bother me moreover the dark nova color feels cool ymmv in my realme and not in my realme c which means it is a custom feature from realme for specific os versions if i try turning off the daily wakeup alarm it "&amp;"gives me options like “turn off on…” the next day for which the alarm is active “do not repeat any more” or “cancel” this is a fabulous feature as it allows me to turn off the alarm for a particular day say an upcoming leave or holiday without turning it "&amp;"off for the following days unfortunately this artificial intelligence is not available in my iqoo neo g always buy a recently released model if you are going for an android phone this will make sure that you get software support for long enough time moreo"&amp;"ver avoid buying the variant with lowest ram rom and fast charging is a necessity as you see that you are hooked up with your phone all the time i have used this phone for months and will update this review as i keep using it till date i am quite satisfie"&amp;"d with iqoo neo g i also liked the funtouch os and recommend it to anybody who has needs like me")</f>
        <v>i ordered this phone based on specs it was providing later i saw flood of negative reviews coming up on amazon which made me test few of things that was mentioned if it was true calls getting disconnected i had call with my brother last night and we talked for min and call did not disconnect in the middle heating issue while in day to day use never faced heating issue but it gets a little hot while charging i can understand because of massive fast charging which is understandable every phone with fast charging heats a little camera quality it has a decent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 to people who complaint about camera i just cannot expect picture clarity of apple or samsung high end devices i have to set my expectations right for the price we have paid antutu benchmark score while company claim of while i tested i got a score of i again cannot complaint here because i don t know what was the testing conditions and criteria that company had followed while testing is pretty decent score i can say phone lag in two days of testing it has not lagged at all with multiple background apps running battery drain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now it s almost min typing till now it s now showing i have set my screen at full brightness i fell its decent also tested charging speed to in min build quality it s sturdy and decent plastic is used i can say at this price point they should have provided glass build but again considering all price benefit you have got while buying this phone no complaint card discount exchange benefit etc still i would take out star here black colour issue did not face any problem with screen leak or black colour it s amoled screen black is highlight of amoled in case you were using ips fhd panel on your previous phone you will have trouble distinguishing i have samsung m as secondary device and i see black similar on both bgmi i played few rounds yesterday and did not face any frame drop or lag two year warranty they calaimed to provide two year warranty on this device but during registration it shows only year i have personally wrote to iqoo team and amazon team seeking an answer with screenshots waiting for answer btw majority of phone manufacturers provide year warranty only even iphone here i would say fight for you justice and seek answer from iqoo or amazon team video call lag did not face any did multiple video calls yesterday with different people did not get any complaint from them about my video lag for all of them my video popped up instantaneous overall i would say i had a great buy and can recommend this device to others for all the folks bombarding negative reviews i would say first set your expectations right and you will be satisfied in case even still you are facing problem then you have every right to complaint and get justice overall i give this device a star as of now since i am yet to test this device long term like months or months please excuse any typos or grammatical errors if any entire review was typed on my phone iqoo neo i have been using a budget phone realme since dynamic black gb gb it served me well but it was time for an upgrade i was looking for a midrange model this time that would have almost everything i wanted within my budget did i get one let’s dig into it the good price after discounts i got a phone with practically all the features i wanted iqoo is basically from vivo an internationally recognized brand hopefully i don’t have to worry about software updates for at least years iqoo is already doing good as i have received security updates so far for the android that came out of the box i will keep an eye on the security updates and os upgrades as it will make me decide whether to go for vivo iqoo for my next phone dual g sim support which is futuristic with g the call quality has been superb so far e amoled hz nits peak x pixels display with contrast ratio hz touch sampling rate and hdr netflix hdr supported a huge upgrade from my previous phone the photos ott movies look too good easier to read contents like messages emails or documents mp main cam with ois ois was a must have feature for me since i could be taking a lot of low light photos mah battery with w flashcharge technology in min in min works as claimed the battery life has been satisfactory sd cpu not one of the flagship processors today but highly capable and fantastic at this price inclusion of gb ram has made this phone a buttery smooth one for running apps android is quite a ram dependent os unlike ios up to gb of phone storage can be used for extended ram currently i have apps installed mostly productivity apps but no gaming apps the cascade cooling system seems to be working gb rom with ufs since phones nowadays tend to ditch a dedicated microsdxc slot and this phone is no exception i did not want the gb variant a fast large internal rom is better than an external card as the latter loads the apps files slower the in display fingerprint reader works well the stereo speakers are reasonably good infrared port ir blaster i have not tried using it as a remote but a must try usb c port with usb c to usb a data cable that connects to the phone charger some of us prefer a usb c to usb c data cable instead as it is more friendly to the modern devices but i can see why iqoo decided to provide a usb c to usb a most laptops still come with usb a ports even my recent hp g laptop from the company i work for does have a usb c port without power delivery and two usb a ports my powerbanks don’t have usb c ports either screenshots lock screen virtual buttons must as using physical buttons frequently for these functions can potentially damage the buttons the bad google backup a fail since i did not have a usb c to usb c cable i had to choose the wi fi data transfer option from my old phone to this one although i selected all the files google failed to transfer many files especially the pdfs dear google this is unacceptable spam handling my realme lets me block any sms i want but this one does not in my opinion every modern phone must have a native app that can identify the caller and help block a number or an sms as needed i have stopped using a rd party app like truecaller which has become a truly rogue app no mm jack a plus when you don t have a bluetooth earphone or don t prefer one but iqoo thankfully included a usb c to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and not in my realme c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g always buy a recently released model if you are going for an android phone this will make sure that you get software support for long enough time moreover avoid buying the variant with lowest ram rom and fast charging is a necessity as you see that you are hooked up with your phone all the time i have used this phone for months and will update this review as i keep using it till date i am quite satisfied with iqoo neo g i also liked the funtouch os and recommend it to anybody who has needs like me</v>
      </c>
      <c r="E396" s="1" t="s">
        <v>3715</v>
      </c>
      <c r="F396" s="9" t="s">
        <v>3265</v>
      </c>
      <c r="G396" s="9">
        <f>IFERROR(__xludf.DUMMYFUNCTION("""COMPUTED_VALUE"""),1.0)</f>
        <v>1</v>
      </c>
      <c r="H396" s="9">
        <f>IFERROR(__xludf.DUMMYFUNCTION("""COMPUTED_VALUE"""),1.0)</f>
        <v>1</v>
      </c>
      <c r="I396" s="9">
        <f>IFERROR(__xludf.DUMMYFUNCTION("""COMPUTED_VALUE"""),1.0)</f>
        <v>1</v>
      </c>
      <c r="J396" s="9">
        <f>IFERROR(__xludf.DUMMYFUNCTION("""COMPUTED_VALUE"""),1.0)</f>
        <v>1</v>
      </c>
    </row>
    <row r="397">
      <c r="A397" s="1">
        <v>4.2</v>
      </c>
      <c r="B397" s="5" t="s">
        <v>3731</v>
      </c>
      <c r="C397" s="5" t="s">
        <v>3732</v>
      </c>
      <c r="D397" s="9" t="str">
        <f>IFERROR(__xludf.DUMMYFUNCTION("""COMPUTED_VALUE"""),"wow just wow how can a beautiful product like this exist at such an affordable price i mean i am simply amazed by this watch kya dikhti hai yaar aur kya waqt dikhati hai yaar yeh ghadi tik tik toh nahin chalti but it has made my life tracking theek theek "&amp;"for sure since the day it is with me i love this watch the accuracy colour black weight apperance etc are so so so amazing giving stars because its mobile app sucks for real mobile connectivity has a lot to be improvised it could have been upto the mark a"&amp;"gar ghadi banane pe itna kharcha kar hi diya hai toh nice product and user friendly compare to other smart watch nice watch noise is best it s very useful product i like after months the charging is not working good producti hv used this product since yea"&amp;"r")</f>
        <v>wow just wow how can a beautiful product like this exist at such an affordable price i mean i am simply amazed by this watch kya dikhti hai yaar aur kya waqt dikhati hai yaar yeh ghadi tik tik toh nahin chalti but it has made my life tracking theek theek for sure since the day it is with me i love this watch the accuracy colour black weight apperance etc are so so so amazing giving stars because its mobile app sucks for real mobile connectivity has a lot to be improvised it could have been upto the mark agar ghadi banane pe itna kharcha kar hi diya hai toh nice product and user friendly compare to other smart watch nice watch noise is best it s very useful product i like after months the charging is not working good producti hv used this product since year</v>
      </c>
      <c r="E397" s="1" t="s">
        <v>3725</v>
      </c>
      <c r="F397" s="9" t="s">
        <v>3219</v>
      </c>
      <c r="G397" s="9">
        <f>IFERROR(__xludf.DUMMYFUNCTION("""COMPUTED_VALUE"""),1.0)</f>
        <v>1</v>
      </c>
      <c r="H397" s="9">
        <f>IFERROR(__xludf.DUMMYFUNCTION("""COMPUTED_VALUE"""),1.0)</f>
        <v>1</v>
      </c>
      <c r="I397" s="9">
        <f>IFERROR(__xludf.DUMMYFUNCTION("""COMPUTED_VALUE"""),0.0)</f>
        <v>0</v>
      </c>
      <c r="J397" s="9">
        <f>IFERROR(__xludf.DUMMYFUNCTION("""COMPUTED_VALUE"""),0.0)</f>
        <v>0</v>
      </c>
    </row>
    <row r="398">
      <c r="A398" s="1">
        <v>4.0</v>
      </c>
      <c r="B398" s="5" t="s">
        <v>3742</v>
      </c>
      <c r="C398" s="5" t="s">
        <v>3743</v>
      </c>
      <c r="D398" s="9" t="str">
        <f>IFERROR(__xludf.DUMMYFUNCTION("""COMPUTED_VALUE"""),"the selfie stick is made up of cheap quality plastic however the built structure of the selfie stick is stable and even the tripod stand will provide you ample support to make a video time lapse or a portrait selfie recommended to all video bloggers who h"&amp;"ave just started their channels on youtube or any other sites its worth a product with the money we are paying to purchase it did take this product on a trip it s good but i was always afraid whether it s going to fell from the stand the holder is clumpsy"&amp;" cannot hold it tighter need another person help to insert the phone in the stand or need to sit down and stretch the phone holder to insert the phone maybe not worth ₹ let me know if you have any other doubts it is user friendly product is good and light"&amp;" weight works well and bluetooth connectivity is also good nice product bluetooth option is good stability is ok only otherwise a decent product good product")</f>
        <v>the selfie stick is made up of cheap quality plastic however the built structure of the selfie stick is stable and even the tripod stand will provide you ample support to make a video time lapse or a portrait selfie recommended to all video bloggers who have just started their channels on youtube or any other sites its worth a product with the money we are paying to purchase it did take this product on a trip it s good but i was always afraid whether it s going to fell from the stand the holder is clumpsy cannot hold it tighter need another person help to insert the phone in the stand or need to sit down and stretch the phone holder to insert the phone maybe not worth ₹ let me know if you have any other doubts it is user friendly product is good and light weight works well and bluetooth connectivity is also good nice product bluetooth option is good stability is ok only otherwise a decent product good product</v>
      </c>
      <c r="E398" s="1" t="s">
        <v>3735</v>
      </c>
      <c r="F398" s="9" t="s">
        <v>3737</v>
      </c>
      <c r="G398" s="9">
        <f>IFERROR(__xludf.DUMMYFUNCTION("""COMPUTED_VALUE"""),1.0)</f>
        <v>1</v>
      </c>
      <c r="H398" s="9">
        <f>IFERROR(__xludf.DUMMYFUNCTION("""COMPUTED_VALUE"""),0.0)</f>
        <v>0</v>
      </c>
      <c r="I398" s="9">
        <f>IFERROR(__xludf.DUMMYFUNCTION("""COMPUTED_VALUE"""),0.0)</f>
        <v>0</v>
      </c>
      <c r="J398" s="9">
        <f>IFERROR(__xludf.DUMMYFUNCTION("""COMPUTED_VALUE"""),1.0)</f>
        <v>1</v>
      </c>
    </row>
    <row r="399">
      <c r="A399" s="1">
        <v>4.3</v>
      </c>
      <c r="B399" s="5" t="s">
        <v>3753</v>
      </c>
      <c r="C399" s="5" t="s">
        <v>3754</v>
      </c>
      <c r="D399" s="9" t="str">
        <f>IFERROR(__xludf.DUMMYFUNCTION("""COMPUTED_VALUE"""),"it s a good deal to get the sd card in this price but it was even less in reliance digital but as i needed in day it s fine to order looking or fake product storage is perfect package quality not good installation was easy i got it for my tablet i had a c"&amp;"onfusion bw this and sandisk and finalised this one coz mine is s lite free spce shown as gb it s been only two days no problem faced will update if any issues arise i have purchased this card times in first two times they delivered fake sd card with the "&amp;"same samsung branding but thanks to amazon for accepting return request in third time i got this genuine samsung evo plus sd card gb i purchased this card in rs you can also get this at less price during offer season the least price i have seen is rs perf"&amp;"ormance is almost good as i expected write speed is about to mbps and reading speed is around to mbps but i did not tested reading speed too much may be you will get better reading speed adapter is also good quality and performing good thank you 🙂 go for"&amp;" it ensure size best")</f>
        <v>it s a good deal to get the sd card in this price but it was even less in reliance digital but as i needed in day it s fine to order looking or fake product storage is perfect package quality not good installation was easy i got it for my tablet i had a confusion bw this and sandisk and finalised this one coz mine is s lite free spce shown as gb it s been only two days no problem faced will update if any issues arise i have purchased this card times in first two times they delivered fake sd card with the same samsung branding but thanks to amazon for accepting return request in third time i got this genuine samsung evo plus sd card gb i purchased this card in rs you can also get this at less price during offer season the least price i have seen is rs performance is almost good as i expected write speed is about to mbps and reading speed is around to mbps but i did not tested reading speed too much may be you will get better reading speed adapter is also good quality and performing good thank you 🙂 go for it ensure size best</v>
      </c>
      <c r="E399" s="1" t="s">
        <v>3746</v>
      </c>
      <c r="F399" s="9" t="s">
        <v>3301</v>
      </c>
      <c r="G399" s="9">
        <f>IFERROR(__xludf.DUMMYFUNCTION("""COMPUTED_VALUE"""),0.0)</f>
        <v>0</v>
      </c>
      <c r="H399" s="9">
        <f>IFERROR(__xludf.DUMMYFUNCTION("""COMPUTED_VALUE"""),0.0)</f>
        <v>0</v>
      </c>
      <c r="I399" s="9">
        <f>IFERROR(__xludf.DUMMYFUNCTION("""COMPUTED_VALUE"""),1.0)</f>
        <v>1</v>
      </c>
      <c r="J399" s="9">
        <f>IFERROR(__xludf.DUMMYFUNCTION("""COMPUTED_VALUE"""),0.0)</f>
        <v>0</v>
      </c>
    </row>
    <row r="400">
      <c r="A400" s="1">
        <v>4.1</v>
      </c>
      <c r="B400" s="5" t="s">
        <v>3764</v>
      </c>
      <c r="C400" s="5" t="s">
        <v>3765</v>
      </c>
      <c r="D400" s="9" t="str">
        <f>IFERROR(__xludf.DUMMYFUNCTION("""COMPUTED_VALUE"""),"good charging speed as expected but heat up faster like it charged speed best adapter for iphone and buy one thing it can’t take more power supply voltage in it it may damage go for it value for money product value for money fast charging very good produc"&amp;"t in this price i have iphone it’s take and half hour for full charge charges pretty well working perfectly value for money")</f>
        <v>good charging speed as expected but heat up faster like it charged speed best adapter for iphone and buy one thing it can’t take more power supply voltage in it it may damage go for it value for money product value for money fast charging very good product in this price i have iphone it’s take and half hour for full charge charges pretty well working perfectly value for money</v>
      </c>
      <c r="E400" s="1" t="s">
        <v>3757</v>
      </c>
      <c r="F400" s="9" t="s">
        <v>3450</v>
      </c>
      <c r="G400" s="9">
        <f>IFERROR(__xludf.DUMMYFUNCTION("""COMPUTED_VALUE"""),0.0)</f>
        <v>0</v>
      </c>
      <c r="H400" s="9">
        <f>IFERROR(__xludf.DUMMYFUNCTION("""COMPUTED_VALUE"""),0.0)</f>
        <v>0</v>
      </c>
      <c r="I400" s="9">
        <f>IFERROR(__xludf.DUMMYFUNCTION("""COMPUTED_VALUE"""),1.0)</f>
        <v>1</v>
      </c>
      <c r="J400" s="9">
        <f>IFERROR(__xludf.DUMMYFUNCTION("""COMPUTED_VALUE"""),0.0)</f>
        <v>0</v>
      </c>
    </row>
    <row r="401">
      <c r="A401" s="1">
        <v>4.1</v>
      </c>
      <c r="B401" s="5" t="s">
        <v>3504</v>
      </c>
      <c r="C401" s="5" t="s">
        <v>3505</v>
      </c>
      <c r="D401" s="9" t="str">
        <f>IFERROR(__xludf.DUMMYFUNCTION("""COMPUTED_VALUE"""),"i am not big on camera usage personally i was even mentally prepared for a bad camera based on some reviews here but i was pleasantly surprised that camera clicks good photos they are not awesome but they are decent photos that can even be shared now comi"&amp;"ng to my biggest grouse heating issue the phone started heating up while charging but it was just a little and so i could have ignored it but then it started heating up more and got me very concerned i even ordered a replacement thinking i got a defective"&amp;" piece but then after further tests i found that it is heating more when i download huge amounts of data for example when i restore data of my old phone from back up this is ok with me as i don t perform huge data loads regularly definitely not on phone t"&amp;"hen i tested by running tasks i usually perform such as checking office mails attending office meeting on phone watching a video from amazon prime and so on the phone did not heat up even a little personally this is good for me at this price range this is"&amp;" a good phone but if you are camera heavy user and expect to perform heavy downloads frequently this phone may not for you i am personally satisfied with this phone as it works for my type of usage i will not go into plus points of this phone as they are "&amp;"covered by other reviews already i am only attempting to clarify about how this phone can suit you or not in terms of camera and heating i had many questions about these aspects before buying perhaps this review will help you make an informed decision to "&amp;"buy or avoid cheers display beautycamera decentperformance amazingbattery ok in mah u expect more tbh overall good phone also after day of use i found some network connectivity issue in my jiosim which i m using right now in this phone but i ll keep updat"&amp;"e this review after month of usage it s a decent mobile under this price but few things worried me weight of the phone too many procedure to change some settings no screen casting apart from that it has good touch a decent camera for day light battery lif"&amp;"e is good i bought this smartphone for my mom samusung interface is very handful for easy use battery is superb last whole day camera is mediocre but provide original colour pictures all in all satisfied with this smartphone that i got in sale for unable "&amp;"to do video call within same service provider as in volte within same service provider video call feature is available product is fine nothing fancy but for the budget it is a good phone battery more than enough for normal use not sure in gamingcamera goo"&amp;"d in this segment can record videos in fhd fpsdisplay since it s a lcd display the quality is a bit less but goodv ram you can add upto gb of virtual ram but have to sacrifice your storage space to use it overall a good budget phone finger print is workin"&amp;"g speedy battery backup is good camera quality is also good")</f>
        <v>i am not big on camera usage personally i was even mentally prepared for a bad camera based on some reviews here but i was pleasantly surprised that camera clicks good photos they are not awesome but they are decent photos that can even be shared 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 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 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 display beautycamera decentperformance amazingbattery ok in mah u expect more tbh overall good phone also after day of use i found some network connectivity issue in my jiosim which i m using right now in this phone but i ll keep update this review after month of usage it s a decent mobile under this price but few things worried me weight of the phone too many procedure to change some settings no screen casting apart from that it has good touch a decent camera for day light battery life is good i bought this smartphone for my mom samusung interface is very handful for easy use battery is superb last whole day camera is mediocre but provide original colour pictures all in all satisfied with this smartphone that i got in sale for unable to do video call within same service provider as in volte within same service provider video call feature is available product is fine nothing fancy but for the budget it is a good phone battery more than enough for normal use not sure in gamingcamera good in this segment can record videos in fhd fpsdisplay since it s a lcd display the quality is a bit less but goodv ram you can add upto gb of virtual ram but have to sacrifice your storage space to use it overall a good budget phone finger print is working speedy battery backup is good camera quality is also good</v>
      </c>
      <c r="E401" s="1" t="s">
        <v>3768</v>
      </c>
      <c r="F401" s="9" t="s">
        <v>3265</v>
      </c>
      <c r="G401" s="9">
        <f>IFERROR(__xludf.DUMMYFUNCTION("""COMPUTED_VALUE"""),1.0)</f>
        <v>1</v>
      </c>
      <c r="H401" s="9">
        <f>IFERROR(__xludf.DUMMYFUNCTION("""COMPUTED_VALUE"""),0.0)</f>
        <v>0</v>
      </c>
      <c r="I401" s="9">
        <f>IFERROR(__xludf.DUMMYFUNCTION("""COMPUTED_VALUE"""),0.0)</f>
        <v>0</v>
      </c>
      <c r="J401" s="9">
        <f>IFERROR(__xludf.DUMMYFUNCTION("""COMPUTED_VALUE"""),0.0)</f>
        <v>0</v>
      </c>
    </row>
    <row r="402">
      <c r="A402" s="1">
        <v>4.1</v>
      </c>
      <c r="B402" s="5" t="s">
        <v>3407</v>
      </c>
      <c r="C402" s="5" t="s">
        <v>3408</v>
      </c>
      <c r="D402" s="9" t="str">
        <f>IFERROR(__xludf.DUMMYFUNCTION("""COMPUTED_VALUE"""),"the sound quality of this earphone are really good the bass part was also good i only found the noise cancellation was not what i expected it could be much better finally i can say its a good value for money at this purchase i did nt received head phone p"&amp;"ouch to keep my head phones safe it disappointed me overall good and decent quality i am writing this after two months i dont use regularly but whenever i use my colleagues says that your voice is clear 😂 pin that i do connect to the phone gets automatic"&amp;"ally to outside it doesn t work plz amazon help me i m a regular customer of this company i ll be really thankful to you great sound quality and good bass decent noise cancellation i couldn t have asked for better earphones at this price best for gaming g"&amp;"ood nice product")</f>
        <v>the sound quality of this earphone are really good the bass part was also good i only found the noise cancellation was not what i expected it could be much better finally i can say its a good value for money at this purchase i did nt received head phone pouch to keep my head phones safe it disappointed me overall good and decent quality i am writing this after two months i dont use regularly but whenever i use my colleagues says that your voice is clear 😂 pin that i do connect to the phone gets automatically to outside it doesn t work plz amazon help me i m a regular customer of this company i ll be really thankful to you great sound quality and good bass decent noise cancellation i couldn t have asked for better earphones at this price best for gaming good nice product</v>
      </c>
      <c r="E402" s="1" t="s">
        <v>3773</v>
      </c>
      <c r="F402" s="9" t="s">
        <v>3347</v>
      </c>
      <c r="G402" s="9">
        <f>IFERROR(__xludf.DUMMYFUNCTION("""COMPUTED_VALUE"""),0.0)</f>
        <v>0</v>
      </c>
      <c r="H402" s="9">
        <f>IFERROR(__xludf.DUMMYFUNCTION("""COMPUTED_VALUE"""),0.0)</f>
        <v>0</v>
      </c>
      <c r="I402" s="9">
        <f>IFERROR(__xludf.DUMMYFUNCTION("""COMPUTED_VALUE"""),0.0)</f>
        <v>0</v>
      </c>
      <c r="J402" s="9">
        <f>IFERROR(__xludf.DUMMYFUNCTION("""COMPUTED_VALUE"""),1.0)</f>
        <v>1</v>
      </c>
    </row>
    <row r="403">
      <c r="A403" s="1">
        <v>4.1</v>
      </c>
      <c r="B403" s="5" t="s">
        <v>3608</v>
      </c>
      <c r="C403" s="5" t="s">
        <v>3609</v>
      </c>
      <c r="D403" s="9" t="str">
        <f>IFERROR(__xludf.DUMMYFUNCTION("""COMPUTED_VALUE"""),"i purchased the gb variant to sum it up in to pros and cons pros good design in terms of look of the phone and it s build quality screen quality is good with little boosted colour tone the new processor is very smooth and responsive speaker quality is goo"&amp;"d without too much treble camera is ok for selfie and main camera performance is above average with less noise camera in front is small so notch is not distracting while playing video cons main camera struggles after x zoom and video call performance of f"&amp;"ront camera is inferior to stock selfie photo watt charger took hr mins to charge of the phone so charging speed is not time saving for this big battery good one under this price one of the best android phone by vivo 💚 its super good for normal usage cam"&amp;"era is ok for normal it s working fine and no issuew iqoo providing quality devices compared to other brands camera quality is not that high value for money phone is very handy and battery is also good quality of phone is good")</f>
        <v>i purchased the gb variant to sum it up in to pros and cons pros good design in terms of look of the phone and it s build quality screen quality is good with little boosted colour tone the new processor is very smooth and responsive speaker quality is good without too much treble camera is ok for selfie and main camera performance is above average with less noise camera in front is small so notch is not distracting while playing video cons main camera struggles after x zoom and video call performance of front camera is inferior to stock selfie photo watt charger took hr mins to charge of the phone so charging speed is not time saving for this big battery good one under this price one of the best android phone by vivo 💚 its super good for normal usage camera is ok for normal it s working fine and no issuew iqoo providing quality devices compared to other brands camera quality is not that high value for money phone is very handy and battery is also good quality of phone is good</v>
      </c>
      <c r="E403" s="1" t="s">
        <v>3778</v>
      </c>
      <c r="F403" s="9" t="s">
        <v>3265</v>
      </c>
      <c r="G403" s="9">
        <f>IFERROR(__xludf.DUMMYFUNCTION("""COMPUTED_VALUE"""),0.0)</f>
        <v>0</v>
      </c>
      <c r="H403" s="9">
        <f>IFERROR(__xludf.DUMMYFUNCTION("""COMPUTED_VALUE"""),0.0)</f>
        <v>0</v>
      </c>
      <c r="I403" s="9">
        <f>IFERROR(__xludf.DUMMYFUNCTION("""COMPUTED_VALUE"""),0.0)</f>
        <v>0</v>
      </c>
      <c r="J403" s="9">
        <f>IFERROR(__xludf.DUMMYFUNCTION("""COMPUTED_VALUE"""),0.0)</f>
        <v>0</v>
      </c>
    </row>
    <row r="404">
      <c r="A404" s="1">
        <v>4.4</v>
      </c>
      <c r="B404" s="5" t="s">
        <v>3789</v>
      </c>
      <c r="C404" s="5" t="s">
        <v>3790</v>
      </c>
      <c r="D404" s="9" t="str">
        <f>IFERROR(__xludf.DUMMYFUNCTION("""COMPUTED_VALUE"""),"delivery it is delivered on time as promisedreviewed on jan after day usagefire boltt gladiator black is my first smart watch bought it for it’s beautiful look and all features like heart rate bp spo stress measurements and sports mode and ip water resist"&amp;"ance and bluetooth callingpros the watch looks premium and less weight while wearing for the whole day touch is smooth and accurate the watch is visible during the sunny day outside measuring of heart rate bp spo stress seems accurate iphone pairing is ve"&amp;"ry good no disconnect happened after pairing watch speaker is loud enough to hear and attend the calls yet to try training measures with running and exercise modes and battery 🔋 in built games are good and seamlesscons heart rate and other measurement ha"&amp;"s to done manually by selecting its function wrist up auto wake up is not working as expected not having many watch faces in the da fit app got this watch for rs and at this price it is an amazing deal good built quality lag free interface big screen size"&amp;" and good screen resolution are some of the key features of this watch very happy with the purchase great job done by the fireboltt the display ui and features are so good special mention build quality top notch a little disappointed with the less watch f"&amp;"aces i believe more watch faces will be adding soon the look of the smartwatch is amazing and is pretty heavy too the screen is smooth but in the ° movement in one of the menu view there can be a problem the straps are deattachable which is an another dra"&amp;"wback bright displayno lagginggood speaker and micno issues with connectivitybest under k perfectly satisfied crystal clear screen over all good product best watch under")</f>
        <v>delivery it is delivered on time as promisedreviewed on jan after day usagefire boltt gladiator black is my first smart watch bought it for it’s beautiful look and all features like heart rate bp spo stress measurements and sports mode and ip water resistance and bluetooth callingpros the watch looks premium and less weight while wearing for the whole day touch is smooth and accurate the watch is visible during the sunny day outside measuring of heart rate bp spo stress seems accurate iphone pairing is very good no disconnect happened after pairing watch speaker is loud enough to hear and attend the calls yet to try training measures with running and exercise modes and battery 🔋 in built games are good and seamlesscons heart rate and other measurement has to done manually by selecting its function wrist up auto wake up is not working as expected not having many watch faces in the da fit app got this watch for rs and at this price it is an amazing deal good built quality lag free interface big screen size and good screen resolution are some of the key features of this watch very happy with the purchase great job done by the fireboltt the display ui and features are so good special mention build quality top notch a little disappointed with the less watch faces i believe more watch faces will be adding soon the look of the smartwatch is amazing and is pretty heavy too the screen is smooth but in the ° movement in one of the menu view there can be a problem the straps are deattachable which is an another drawback bright displayno lagginggood speaker and micno issues with connectivitybest under k perfectly satisfied crystal clear screen over all good product best watch under</v>
      </c>
      <c r="E404" s="1" t="s">
        <v>3783</v>
      </c>
      <c r="F404" s="9" t="s">
        <v>3219</v>
      </c>
      <c r="G404" s="9">
        <f>IFERROR(__xludf.DUMMYFUNCTION("""COMPUTED_VALUE"""),1.0)</f>
        <v>1</v>
      </c>
      <c r="H404" s="9">
        <f>IFERROR(__xludf.DUMMYFUNCTION("""COMPUTED_VALUE"""),1.0)</f>
        <v>1</v>
      </c>
      <c r="I404" s="9">
        <f>IFERROR(__xludf.DUMMYFUNCTION("""COMPUTED_VALUE"""),0.0)</f>
        <v>0</v>
      </c>
      <c r="J404" s="9">
        <f>IFERROR(__xludf.DUMMYFUNCTION("""COMPUTED_VALUE"""),1.0)</f>
        <v>1</v>
      </c>
    </row>
    <row r="405">
      <c r="A405" s="1">
        <v>3.9</v>
      </c>
      <c r="B405" s="5" t="s">
        <v>3796</v>
      </c>
      <c r="C405" s="5" t="s">
        <v>3797</v>
      </c>
      <c r="D405" s="9" t="str">
        <f>IFERROR(__xludf.DUMMYFUNCTION("""COMPUTED_VALUE"""),"it s a good product like very good item strong and useful usb cablevalue for moneythanks to amazon and producer but does not support w charging nice product and useful product")</f>
        <v>it s a good product like very good item strong and useful usb cablevalue for moneythanks to amazon and producer but does not support w charging nice product and useful product</v>
      </c>
      <c r="E405" s="1" t="s">
        <v>75</v>
      </c>
      <c r="F405" s="9" t="s">
        <v>18</v>
      </c>
      <c r="G405" s="9">
        <f>IFERROR(__xludf.DUMMYFUNCTION("""COMPUTED_VALUE"""),0.0)</f>
        <v>0</v>
      </c>
      <c r="H405" s="9">
        <f>IFERROR(__xludf.DUMMYFUNCTION("""COMPUTED_VALUE"""),0.0)</f>
        <v>0</v>
      </c>
      <c r="I405" s="9">
        <f>IFERROR(__xludf.DUMMYFUNCTION("""COMPUTED_VALUE"""),0.0)</f>
        <v>0</v>
      </c>
      <c r="J405" s="9">
        <f>IFERROR(__xludf.DUMMYFUNCTION("""COMPUTED_VALUE"""),0.0)</f>
        <v>0</v>
      </c>
    </row>
    <row r="406">
      <c r="A406" s="1">
        <v>4.3</v>
      </c>
      <c r="B406" s="5" t="s">
        <v>3807</v>
      </c>
      <c r="C406" s="5" t="s">
        <v>3808</v>
      </c>
      <c r="D406" s="9" t="str">
        <f>IFERROR(__xludf.DUMMYFUNCTION("""COMPUTED_VALUE"""),"this is good mobile stand sturdy with mobiles but not sure about tablets looks good on the desk but not very much attractive as per its design unless you are not concerned more about look of the stand and want it for your mobile then this will be good for"&amp;" you nice product this is very useful product nd easy to use so i like it stand is okay for the price doesn’t look very fine in fact looks a bit old even when brand new the band name is also not imprinted clearly looks cheap but did it’s job okay i got it"&amp;" for ₹ in a deal sometimes the mic gets blocked and the phone has to be adjusted a little out of the stand overall worth the buy product material full plasticquality out of fantastic product affordable makes work more comfort 🙌 really i m using it since "&amp;"a month no issues and complaints it s quality is not reduced with time i think everyone need to buy for the st time i m giving a review of a product after some s of products i bought here think how much i m satisfies with this cute little thing the produc"&amp;"t is not the best but a better option at that price range bought it for just rupees")</f>
        <v>this is good mobile stand sturdy with mobiles but not sure about tablets looks good on the desk but not very much attractive as per its design unless you are not concerned more about look of the stand and want it for your mobile then this will be good for you nice product this is very useful product nd easy to use so i like it stand is okay for the price doesn’t look very fine in fact looks a bit old even when brand new the band name is also not imprinted clearly looks cheap but did it’s job okay i got it for ₹ in a deal sometimes the mic gets blocked and the phone has to be adjusted a little out of the stand overall worth the buy product material full plasticquality out of fantastic product affordable makes work more comfort 🙌 really i m using it since a month no issues and complaints it s quality is not reduced with time i think everyone need to buy for the st time i m giving a review of a product after some s of products i bought here think how much i m satisfies with this cute little thing the product is not the best but a better option at that price range bought it for just rupees</v>
      </c>
      <c r="E406" s="1" t="s">
        <v>3800</v>
      </c>
      <c r="F406" s="9" t="s">
        <v>3802</v>
      </c>
      <c r="G406" s="9">
        <f>IFERROR(__xludf.DUMMYFUNCTION("""COMPUTED_VALUE"""),1.0)</f>
        <v>1</v>
      </c>
      <c r="H406" s="9">
        <f>IFERROR(__xludf.DUMMYFUNCTION("""COMPUTED_VALUE"""),0.0)</f>
        <v>0</v>
      </c>
      <c r="I406" s="9">
        <f>IFERROR(__xludf.DUMMYFUNCTION("""COMPUTED_VALUE"""),0.0)</f>
        <v>0</v>
      </c>
      <c r="J406" s="9">
        <f>IFERROR(__xludf.DUMMYFUNCTION("""COMPUTED_VALUE"""),0.0)</f>
        <v>0</v>
      </c>
    </row>
    <row r="407">
      <c r="A407" s="1">
        <v>4.0</v>
      </c>
      <c r="B407" s="5" t="s">
        <v>3818</v>
      </c>
      <c r="C407" s="5" t="s">
        <v>3819</v>
      </c>
      <c r="D407" s="9" t="str">
        <f>IFERROR(__xludf.DUMMYFUNCTION("""COMPUTED_VALUE"""),"the earphones have good clear sound quality it lacks base battery backup is good anc is a myth in this earphone it might hurt your ear if you wear it for longer duration depending on the shape of your ear eat easily fit in ears and light weight and sound "&amp;"quality is good too over all its worth to by this samsung buds ita connects well to the samsung mobile too bought this solely due to its form factor to try how samsung has made them to sound in this open bud style to be true samsung has managed excellentl"&amp;"y to give us an unique tws this is not an inear style tws but resembles somewhat earbud style tws only of its kind in the market as far as my knowledge goes they are held very good in my ears gives me a good seal and does not fall out strange as i can t u"&amp;"se earbuds because they fall out frequently it seems that samsung has finalised the shape after a good homework however it doesn t mean that it will fit everybody as there are many dissatisfied users around the globe the finish build and all such generic "&amp;"factors are top notch the size of the buds and the case is very small now about the sound if the buds fit in one s ears with a good seal the sound is full bodied but if the seal is not perfect it may be tinny the sound signature is very bassy for my taste"&amp;" and i have to eq it to my taste the bass is so pounding that sometimes it becomes difficult to get a taste of the treble i listen it in treble boost mode adjusted through the app anc works strangely and noise reduction is not very decipherable in contrar"&amp;"y anc on somewhat opens up the sound don t buy this for anc strangely to me these buds sound better on my iphone mini than my galaxy s spotify and apple music the buds have app support for both android galaxy wear and ios galaxy buds live but the android "&amp;"app is more feature packed and works better the ios app couldn t update the firmware although there is a menu in the app and always showed the device to be on latest firmware however as soon as i connected with my s on pairing the first thing it did was t"&amp;"o update the firmware i love these buds solely for their form factor and they are pretty good for k against an mrp of k the do sound very good but does not suit my taste persons loving bass may love them don t get them for anc battery consumption not yet "&amp;"fully tested but seems ok it has wireless charging too if your ears are too small or too large than normal better not to buy as they may either not go in the ears or will fit loose giving a improper seal best call quality noise cancelling could have been "&amp;"improved to best but still wotks good descent battery life music is good not to that top notch but good in this segment overall worth for buying with good call quality a very little to compromise but good i am using this for like months it is a good and p"&amp;"roductive if you are in the samsung ecosystem if you are not a part then do not buy it its not worth its price bluetooth range is not that good the sound quality is extremely good for a tws and the sound signature is almost flat i got these for rs it almo"&amp;"st felt like a steal deal for me until i faced one cardinal flaw in the design of these buds the bluetooth antenna has an absymal performance it feels like i am using bluetooth v the range is so poor that even if you put the phone in the pocket the audio "&amp;"starts stuttering the mic quality is a hit or miss inside the house it works very well but outside it performs poorly i think it has more to do with poor antenna design than the microphone s quality if you are thinking that maybe the faulty product is an "&amp;"exception then do a google search about its range issue and you will find hundreds of people complaining about the same thing samsung has poorly implemented the design and is reluctant to admit its fault i pity those who bought it at around k for such a f"&amp;"lawed product even at rs k it is not worth it because of the range issue it is better to buy a wired iem atleast it will sound better than this in this price samsung brand is goodeasy to wear and good battery backuphardly support the meter bluetooth conne"&amp;"ctivity")</f>
        <v>the earphones have good clear sound quality it lacks base battery backup is good anc is a myth in this earphone it might hurt your ear if you wear it for longer duration depending on the shape of your ear eat easily fit in ears and light weight and sound quality is good too over all its worth to by this samsung buds ita connects well to the samsung mobile too bought this solely due to its form factor to try how samsung has made them to sound in this open bud style to be true samsung has managed excellently to give us an unique tws this is not an inear style tws but resembles somewhat earbud style tws only of its kind in the market as far as my knowledge goes they are held very good in my ears gives me a good seal and does not fall out strange as i can t use earbuds because they fall out frequently it seems that samsung has finalised the shape after a good homework however it doesn t mean that it will fit everybody as there are many dissatisfied users around the globe the finish build and all such generic factors are top notch the size of the buds and the case is very small now about the sound if the buds fit in one s ears with a good seal the sound is full bodied but if the seal is not perfect it may be tinny 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 t buy this for anc strangely to me these buds sound better on my iphone mini than my galaxy s spotify and apple music the buds have app support for both android galaxy wear and ios galaxy buds live but the android app is more feature packed and works better the ios app couldn t update the firmware although there is a menu in the app and always showed the device to be on latest firmware however as soon as i connected with my s on pairing the first thing it did was to update the firmware i love these buds solely for their form factor and they are pretty good for k against an mrp of k the do sound very good but does not suit my taste persons loving bass may love them don t get them for anc battery consumption not yet fully tested but seems ok it has wireless charging too if your ears are too small or too large than normal better not to buy as they may either not go in the ears or will fit loose giving a improper seal best call quality noise cancelling could have been improved to best but still wotks good descent battery life music is good not to that top notch but good in this segment overall worth for buying with good call quality a very little to compromise but good i am using this for like months it is a good and productive if you are in the samsung ecosystem if you are not a part then do not buy it its not worth its price bluetooth range is not that good the sound quality is extremely good for a tws and the sound signature is almost flat i got these for rs it almost felt like a steal deal for me until i faced one cardinal flaw in the design of these buds the bluetooth antenna has an absymal performance it feels like i am using bluetooth v the range is so poor that even if you put the phone in the pocket the audio starts stuttering the mic quality is a hit or miss inside the house it works very well but outside it performs poorly i think it has more to do with poor antenna design than the microphone 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k for such a flawed product even at rs k it is not worth it because of the range issue it is better to buy a wired iem atleast it will sound better than this in this price samsung brand is goodeasy to wear and good battery backuphardly support the meter bluetooth connectivity</v>
      </c>
      <c r="E407" s="1" t="s">
        <v>3811</v>
      </c>
      <c r="F407" s="9" t="s">
        <v>3347</v>
      </c>
      <c r="G407" s="9">
        <f>IFERROR(__xludf.DUMMYFUNCTION("""COMPUTED_VALUE"""),0.0)</f>
        <v>0</v>
      </c>
      <c r="H407" s="9">
        <f>IFERROR(__xludf.DUMMYFUNCTION("""COMPUTED_VALUE"""),1.0)</f>
        <v>1</v>
      </c>
      <c r="I407" s="9">
        <f>IFERROR(__xludf.DUMMYFUNCTION("""COMPUTED_VALUE"""),1.0)</f>
        <v>1</v>
      </c>
      <c r="J407" s="9">
        <f>IFERROR(__xludf.DUMMYFUNCTION("""COMPUTED_VALUE"""),1.0)</f>
        <v>1</v>
      </c>
    </row>
    <row r="408">
      <c r="A408" s="1">
        <v>4.3</v>
      </c>
      <c r="B408" s="5" t="s">
        <v>3282</v>
      </c>
      <c r="C408" s="5" t="s">
        <v>3283</v>
      </c>
      <c r="D408" s="9" t="str">
        <f>IFERROR(__xludf.DUMMYFUNCTION("""COMPUTED_VALUE"""),"verdict a solid buy for this price segment in and even for early there are reviews in this section review is days after purchase typos in the review has rectified now and review is days post android beta update these reviews are based on my own personal e"&amp;"xperience of the device purchased here in amazon on august before oos update g only for jio was enabled via another update g is still not available in my region hence g related parameters are not covered in this review review after about days of oxygen os"&amp;" beta update android update received on dec note after the beta update no new issues popped up i e there were no heating related issues no fast battery drain no change in the charging time no annoying bugs no change in camera performance beta update is mo"&amp;"stly like a stable update oos android update review delighters no new apps added absolutely not system storage consumption remains the same gb animations are more fluidic more customization ui features added scout widgets in home screen enlarged folder lo"&amp;"t more daily data usage is available in the notification panel and need not be reset daily unlike earlier slight improvement in the front ambient light sensor ability to play videos in the background screen off as well even for youtube really a welcoming "&amp;"longing feature which other brand uis have not or only with screen off stand by battery life has improved substantially disappointers brightness at lowest level is brighter than before no improvement in sound levels still initial is too silent no dolby at"&amp;"omos which was mentioned for oos perhaps to wait for stable update auto brightness latency is higher than earlier response time is tad increased haptics have become tighter than earlier but still not stronger review verdict a good buy in this price range "&amp;"in note this review is after a month s usage received updates during the course of time recent update was of gb system consumes gb space gb variant is pretty adequate for a normal usage n band is missing for g the unit i bought does not have any sort of h"&amp;"eating issues or fast battery drain issue shifting from a hz to this hz mobile no noticeable difference observed in non gaming aspect nothing great or noting worse in the unmentioned parameters things that are delighting exceptional signal reception espec"&amp;"ially g carrier aggregation very fast download speeds insane fast charging to in mins to in mins excluding trickle charge no heating of the mobile just slight warming during charging stand by charge and sot is fantastic even more than hrs for videos yt an"&amp;"d general tasks and calls even in mobile data always on and aod set to battery saver oxygen os color os realme os bloatware the skin is really good nothing to complain like other brands ui absolutely no rd party bloatware and no ads in the ui or any nd pa"&amp;"rty apps even some nd party apps are un installable no major bothering bugs noticed till date yes the alert slider is included unlike some premium oneplus models things that are annoying dual ambient light sensor in rear and other in front is not well cal"&amp;"ibrated the brightness is always in the lower side and frequent manual increase in required volume level is useless until level can be audible only in pin drop silence ambience audible enough only post level stereo speakers output are bottom and earpiece "&amp;"but full volume doesn t distort is loud enough haptics are tight but not strong even in higher levels effective only post and best only level hotspot drains battery quickly even a warning notification pops up also chrome and google app eats away battery q"&amp;"uickly parallel downloads makes the area near the camera module warm though the in hand feel is good the buttons are of no close tolerances and wobbles a bit data billing cycle to be reset daily to show the daily data usage in the notification panel the i"&amp;"nbuild dac no mm hole and only type c port is not great the dirac equalizer is also not yielding best output perhaps dolby atmos support in oos could improve the audio output overall it s a good mobile phone the speed and interface is all good but expect "&amp;"battery to last long not much i always keep it in battery saving mode and work for about hours on normal use not many themes available samsung is better in that sense there are many wallpapers and themes available display is clear and camera is also good "&amp;"overall okay i got this mobile gb gb ram variant at k after k discount on icici credit card for this price it s a must buy i am using this product since last weeks the camera is pretty good and the screen and sterio speakers are also working very well the"&amp;" only complaint i can say is the battery life could have been better as a working professional it doesn t makes a lot difference for me but who is a heavy user they will need to charge it twice a day if you have no issues with the battery section then jus"&amp;"t go for it 👍 battery drains like any thing rest all good i have to recharge twice a day don t buy if you want a good battery backup even though phone is fast charge i am disappointed with battery life i bought gb and and it s working very smoothly for n"&amp;"ormal regular use you can go for it there is problem with temper glass part front cemera area temper glass not installing good but not so fast as i think gb it s ordinary like gb apart from battery and sound quality everything else is good")</f>
        <v>verdict a solid buy for this price segment in and even for early there are reviews in this section review is days after purchase typos in the review has rectified now and review is days post android beta update these reviews are based on my own personal experience of the device purchased here in amazon on august before oos update g only for jio was enabled via another update g is still not available in my region hence g related parameters are not covered in this review review after about days of oxygen os beta update android update received on dec note after the beta update no new issues popped up i e there were no heating related issues no fast battery drain no change in the charging time no annoying bugs no change in camera performance beta update is mostly like a stable update oos android update review delighters no new apps added absolutely not system storage consumption remains the same gb animations are more fluidic more customization ui features added scout widgets in home screen enlarged folder lot more daily data usage is available in the notification panel and need not be reset daily unlike earlier slight improvement in the front ambient light sensor ability to play videos in the background screen off as well even for youtube really a welcoming longing feature which other brand uis have not or only with screen off stand by battery life has improved substantially disappointers brightness at lowest level is brighter than before no improvement in sound levels still initial is too silent no dolby atomos which was mentioned for oos perhaps to wait for stable update auto brightness latency is higher than earlier response time is tad increased haptics have become tighter than earlier but still not stronger review verdict a good buy in this price range in note this review is after a month s usage received updates during the course of time recent update was of gb system consumes gb space gb variant is pretty adequate for a normal usage n band is missing for g the unit i bought does not have any sort of heating issues or fast battery drain issue shifting from a hz to this hz mobile no noticeable difference observed in non gaming aspect nothing great or noting worse in the unmentioned parameters things that are delighting exceptional signal reception especially g carrier aggregation very fast download speeds insane fast charging to in mins to in mins excluding trickle charge no heating of the mobile just slight warming during charging stand by charge and sot is fantastic even more than hrs for videos yt and general tasks and calls even in mobile data always on and aod set to battery saver oxygen os color os realme os bloatware the skin is really good nothing to complain like other brands ui absolutely no rd party bloatware and no ads in the ui or any nd party apps even some nd party apps are un installable no major bothering bugs noticed till date yes the alert slider is included unlike some premium oneplus models things that are annoying dual ambient light sensor in rear and other in front is not well calibrated the brightness is always in the lower side and frequent manual increase in required volume level is useless until level can be audible only in pin drop silence ambience audible enough only post level stereo speakers output are bottom and earpiece but full volume doesn t distort is loud enough haptics are tight but not strong even in higher levels effective only post and best only level hotspot drains battery quickly even a warning notification pops up also chrome and google app eats away battery quickly parallel downloads makes the area near the camera module warm though the in hand feel is good the buttons are of no close tolerances and wobbles a bit data billing cycle to be reset daily to show the daily data usage in the notification panel the inbuild dac no mm hole and only type c port is not great the dirac equalizer is also not yielding best output perhaps dolby atmos support in oos could improve the audio output overall it s a good mobile phone the speed and interface is all good but expect battery to last long not much i always keep it in battery saving mode and work for about hours on normal use not many themes available samsung is better in that sense there are many wallpapers and themes available display is clear and camera is also good overall okay i got this mobile gb gb ram variant at k after k discount on icici credit card for this price it s a must buy i am using this product since last weeks the camera is pretty good and the screen and sterio speakers are also working very well the only complaint i can say is the battery life could have been better as a working professional it doesn t makes a lot difference for me but who is a heavy user they will need to charge it twice a day if you have no issues with the battery section then just go for it 👍 battery drains like any thing rest all good i have to recharge twice a day don t buy if you want a good battery backup even though phone is fast charge i am disappointed with battery life i bought gb and and it s working very smoothly for normal regular use you can go for it there is problem with temper glass part front cemera area temper glass not installing good but not so fast as i think gb it s ordinary like gb apart from battery and sound quality everything else is good</v>
      </c>
      <c r="E408" s="1" t="s">
        <v>3822</v>
      </c>
      <c r="F408" s="9" t="s">
        <v>3265</v>
      </c>
      <c r="G408" s="9">
        <f>IFERROR(__xludf.DUMMYFUNCTION("""COMPUTED_VALUE"""),0.0)</f>
        <v>0</v>
      </c>
      <c r="H408" s="9">
        <f>IFERROR(__xludf.DUMMYFUNCTION("""COMPUTED_VALUE"""),1.0)</f>
        <v>1</v>
      </c>
      <c r="I408" s="9">
        <f>IFERROR(__xludf.DUMMYFUNCTION("""COMPUTED_VALUE"""),0.0)</f>
        <v>0</v>
      </c>
      <c r="J408" s="9">
        <f>IFERROR(__xludf.DUMMYFUNCTION("""COMPUTED_VALUE"""),1.0)</f>
        <v>1</v>
      </c>
    </row>
    <row r="409">
      <c r="A409" s="1">
        <v>4.0</v>
      </c>
      <c r="B409" s="5" t="s">
        <v>3834</v>
      </c>
      <c r="C409" s="5" t="s">
        <v>3835</v>
      </c>
      <c r="D409" s="9" t="str">
        <f>IFERROR(__xludf.DUMMYFUNCTION("""COMPUTED_VALUE"""),"very nice product and easy to use as well as very soft to cable in picture shows as nos but in cover only nos easy to attach with usb cable bought total pieces in rs loved it ❤️ quality product so far ok will hold the wire connecting after the usb joints "&amp;"but couldn t stop it from bending don’t even think of buying this by just looking at the cheap price of this product as it has been made by cheap quality plastic which can not protect your cables as it is not at all sturdy so please don’t buy only two pac"&amp;"ks came the product is cool value for money love it")</f>
        <v>very nice product and easy to use as well as very soft to cable in picture shows as nos but in cover only nos easy to attach with usb cable bought total pieces in rs loved it ❤️ quality product so far ok will hold the wire connecting after the usb joints but couldn t stop it from bending don’t even think of buying this by just looking at the cheap price of this product as it has been made by cheap quality plastic which can not protect your cables as it is not at all sturdy so please don’t buy only two packs came the product is cool value for money love it</v>
      </c>
      <c r="E409" s="1" t="s">
        <v>3827</v>
      </c>
      <c r="F409" s="9" t="s">
        <v>3829</v>
      </c>
      <c r="G409" s="9">
        <f>IFERROR(__xludf.DUMMYFUNCTION("""COMPUTED_VALUE"""),1.0)</f>
        <v>1</v>
      </c>
      <c r="H409" s="9">
        <f>IFERROR(__xludf.DUMMYFUNCTION("""COMPUTED_VALUE"""),0.0)</f>
        <v>0</v>
      </c>
      <c r="I409" s="9">
        <f>IFERROR(__xludf.DUMMYFUNCTION("""COMPUTED_VALUE"""),0.0)</f>
        <v>0</v>
      </c>
      <c r="J409" s="9">
        <f>IFERROR(__xludf.DUMMYFUNCTION("""COMPUTED_VALUE"""),0.0)</f>
        <v>0</v>
      </c>
    </row>
    <row r="410">
      <c r="A410" s="1">
        <v>3.6</v>
      </c>
      <c r="B410" s="5" t="s">
        <v>3844</v>
      </c>
      <c r="C410" s="5" t="s">
        <v>3845</v>
      </c>
      <c r="D410" s="9" t="str">
        <f>IFERROR(__xludf.DUMMYFUNCTION("""COMPUTED_VALUE"""),"so about the product boom ultima as it goes by the name it really got the ultimate bass effect wires are great built and tangle free the audio jack is compatible with almost all devices and its gold plated as well i just didn t find the case it was missin"&amp;"g from my product though they have given pairs of extra buds with different sizes overall it s a great wired in mic earphones go ahead and add to your cart you won t regret it so first let s talk about the external bulid quality is awesome even at such an"&amp;" affordable price looks i have all colours of these earphones and all colours looks coolwire the wire quality is i have these earphones from months and these haven t tangled since also the rubber coating and the inside braided wires gives a nice looking e"&amp;"ffect but thing i have seen is the middle piece which have a mic and buttons is degree reversed so many times it s difficult to pick the right or left earphone without seeing but it is mentioned on the earphones so that becomes easy now about the main par"&amp;"t the internalsthe sound quality is so so nice 😊as you can see in my title solid you can listen any music like lofi or peacefull type and when it s time for a party you can listen rock bass boosted songs with such a adorable quality its the true definiti"&amp;"on for true sound and at cheap prices bass quality is also good perfect for the ears and if u want high bass i tried it with max bass it can produce and that s awesome but don t listen high bass for long those can hurt ur ears really bad but noice cancell"&amp;"ation is seems like there is no noice cancellation maybe its mentioned for the mic not for the earpiece obviously there are very high quality products then this product but those will alteast cost but i will choose this product instead of a one or less th"&amp;"an because this cost less than or sometimes less than depends on sale but quality and services of these products are not less than of a rs earphone in past of my earphone died but the coustmer care is so generous there services are so cool and quick so th"&amp;"ose got replaced within days it s days because i forgot the eslip if you mail them with everting ready it won t take more than working days it s an honest review by me and i will definitely suggest you to but these ☺️🙃edited their services are slower now"&amp;" don t know why and it takes around week to weeks to get the refund if something happens to ur earphones also its been like year as of and i saw some trend with it my brother earphones stop producing sound from one side evey months or sobut mine earphones"&amp;" be with me for months it s not a problem though cause you can mail em regarding this this happened with me even with extra proper care of the earphone still the best earphones you can find at this price point not for high bass lovers everything was ok bu"&amp;"t as shown in the picture that you will get a case along with earphones which was not there inside it only earphone and some earplucks were there this range very good product if your budget under definitely you can bye this product nice product product is"&amp;" good but the accessories like the pouch is not provided as mentioned in the description in the second delivery also despite the return of first delivery of the product for replacement with pouch product is good but needs to work on noise cancellation")</f>
        <v>so about the product boom ultima as it goes by the name it really got the ultimate bass effect wires are great built and tangle free the audio jack is compatible with almost all devices and its gold plated as well i just didn t find the case it was missing from my product though they have given pairs of extra buds with different sizes overall it s a great wired in mic earphones go ahead and add to your cart you won t regret it so first let s talk about the external bulid quality is awesome even at such an affordable price looks i have all colours of these earphones and all colours looks coolwire the wire quality is i have these earphones from months and these haven t tangled since also the rubber coating and the inside braided wires gives a nice looking effect but thing i have seen is the middle piece which have a mic and buttons is degree reversed so many times it s difficult to pick the right or left earphone without seeing but it is mentioned on the earphones so that becomes easy now about the main part the internalsthe sound quality is so so nice 😊as you can see in my title solid you can listen any music like lofi or peacefull type and when it s time for a party you can listen rock bass boosted songs with such a adorable quality its the true definition for true sound and at cheap prices bass quality is also good perfect for the ears and if u want high bass i tried it with max bass it can produce and that s awesome but don t listen high bass for long those can hurt ur ears really bad but noice cancellation is seems like there is no noice cancellation maybe its mentioned for the mic not for the earpiece obviously there are very high quality products then this product but those will alteast cost but i will choose this product instead of a one or less than because this cost less than or sometimes less than depends on sale but quality and services of these products are not less than of a rs earphone in past of my earphone died but the coustmer care is so generous there services are so cool and quick so those got replaced within days it s days because i forgot the eslip if you mail them with everting ready it won t take more than working days it s an honest review by me and i will definitely suggest you to but these ☺️🙃edited their services are slower now don t know why and it takes around week to weeks to get the refund if something happens to ur earphones also its been like year as of and i saw some trend with it my brother earphones stop producing sound from one side evey months or sobut mine earphones be with me for months it s not a problem though cause you can mail em regarding this this happened with me even with extra proper care of the earphone still the best earphones you can find at this price point not for high bass lovers everything was ok but as shown in the picture that you will get a case along with earphones which was not there inside it only earphone and some earplucks were there this range very good product if your budget under definitely you can bye this product nice product product is good but the accessories like the pouch is not provided as mentioned in the description in the second delivery also despite the return of first delivery of the product for replacement with pouch product is good but needs to work on noise cancellation</v>
      </c>
      <c r="E410" s="1" t="s">
        <v>3838</v>
      </c>
      <c r="F410" s="9" t="s">
        <v>3347</v>
      </c>
      <c r="G410" s="9">
        <f>IFERROR(__xludf.DUMMYFUNCTION("""COMPUTED_VALUE"""),1.0)</f>
        <v>1</v>
      </c>
      <c r="H410" s="9">
        <f>IFERROR(__xludf.DUMMYFUNCTION("""COMPUTED_VALUE"""),1.0)</f>
        <v>1</v>
      </c>
      <c r="I410" s="9">
        <f>IFERROR(__xludf.DUMMYFUNCTION("""COMPUTED_VALUE"""),0.0)</f>
        <v>0</v>
      </c>
      <c r="J410" s="9">
        <f>IFERROR(__xludf.DUMMYFUNCTION("""COMPUTED_VALUE"""),0.0)</f>
        <v>0</v>
      </c>
    </row>
    <row r="411">
      <c r="A411" s="1">
        <v>4.1</v>
      </c>
      <c r="B411" s="5" t="s">
        <v>3504</v>
      </c>
      <c r="C411" s="5" t="s">
        <v>3505</v>
      </c>
      <c r="D411" s="9" t="str">
        <f>IFERROR(__xludf.DUMMYFUNCTION("""COMPUTED_VALUE"""),"i am not big on camera usage personally i was even mentally prepared for a bad camera based on some reviews here but i was pleasantly surprised that camera clicks good photos they are not awesome but they are decent photos that can even be shared now comi"&amp;"ng to my biggest grouse heating issue the phone started heating up while charging but it was just a little and so i could have ignored it but then it started heating up more and got me very concerned i even ordered a replacement thinking i got a defective"&amp;" piece but then after further tests i found that it is heating more when i download huge amounts of data for example when i restore data of my old phone from back up this is ok with me as i don t perform huge data loads regularly definitely not on phone t"&amp;"hen i tested by running tasks i usually perform such as checking office mails attending office meeting on phone watching a video from amazon prime and so on the phone did not heat up even a little personally this is good for me at this price range this is"&amp;" a good phone but if you are camera heavy user and expect to perform heavy downloads frequently this phone may not for you i am personally satisfied with this phone as it works for my type of usage i will not go into plus points of this phone as they are "&amp;"covered by other reviews already i am only attempting to clarify about how this phone can suit you or not in terms of camera and heating i had many questions about these aspects before buying perhaps this review will help you make an informed decision to "&amp;"buy or avoid cheers display beautycamera decentperformance amazingbattery ok in mah u expect more tbh overall good phone also after day of use i found some network connectivity issue in my jiosim which i m using right now in this phone but i ll keep updat"&amp;"e this review after month of usage it s a decent mobile under this price but few things worried me weight of the phone too many procedure to change some settings no screen casting apart from that it has good touch a decent camera for day light battery lif"&amp;"e is good i bought this smartphone for my mom samusung interface is very handful for easy use battery is superb last whole day camera is mediocre but provide original colour pictures all in all satisfied with this smartphone that i got in sale for unable "&amp;"to do video call within same service provider as in volte within same service provider video call feature is available product is fine nothing fancy but for the budget it is a good phone battery more than enough for normal use not sure in gamingcamera goo"&amp;"d in this segment can record videos in fhd fpsdisplay since it s a lcd display the quality is a bit less but goodv ram you can add upto gb of virtual ram but have to sacrifice your storage space to use it overall a good budget phone finger print is workin"&amp;"g speedy battery backup is good camera quality is also good")</f>
        <v>i am not big on camera usage personally i was even mentally prepared for a bad camera based on some reviews here but i was pleasantly surprised that camera clicks good photos they are not awesome but they are decent photos that can even be shared 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 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 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 display beautycamera decentperformance amazingbattery ok in mah u expect more tbh overall good phone also after day of use i found some network connectivity issue in my jiosim which i m using right now in this phone but i ll keep update this review after month of usage it s a decent mobile under this price but few things worried me weight of the phone too many procedure to change some settings no screen casting apart from that it has good touch a decent camera for day light battery life is good i bought this smartphone for my mom samusung interface is very handful for easy use battery is superb last whole day camera is mediocre but provide original colour pictures all in all satisfied with this smartphone that i got in sale for unable to do video call within same service provider as in volte within same service provider video call feature is available product is fine nothing fancy but for the budget it is a good phone battery more than enough for normal use not sure in gamingcamera good in this segment can record videos in fhd fpsdisplay since it s a lcd display the quality is a bit less but goodv ram you can add upto gb of virtual ram but have to sacrifice your storage space to use it overall a good budget phone finger print is working speedy battery backup is good camera quality is also good</v>
      </c>
      <c r="E411" s="1" t="s">
        <v>3848</v>
      </c>
      <c r="F411" s="9" t="s">
        <v>3265</v>
      </c>
      <c r="G411" s="9">
        <f>IFERROR(__xludf.DUMMYFUNCTION("""COMPUTED_VALUE"""),1.0)</f>
        <v>1</v>
      </c>
      <c r="H411" s="9">
        <f>IFERROR(__xludf.DUMMYFUNCTION("""COMPUTED_VALUE"""),0.0)</f>
        <v>0</v>
      </c>
      <c r="I411" s="9">
        <f>IFERROR(__xludf.DUMMYFUNCTION("""COMPUTED_VALUE"""),0.0)</f>
        <v>0</v>
      </c>
      <c r="J411" s="9">
        <f>IFERROR(__xludf.DUMMYFUNCTION("""COMPUTED_VALUE"""),0.0)</f>
        <v>0</v>
      </c>
    </row>
    <row r="412">
      <c r="A412" s="1">
        <v>4.2</v>
      </c>
      <c r="B412" s="5" t="s">
        <v>3859</v>
      </c>
      <c r="C412" s="5" t="s">
        <v>3860</v>
      </c>
      <c r="D412" s="9" t="str">
        <f>IFERROR(__xludf.DUMMYFUNCTION("""COMPUTED_VALUE"""),"i am using oneplus r gb gb more than one month it is my first ever oneplus phone my personal review about this phone is as under pros boxy design looks nice but feels not so premium but if you use its cover it feels nice cover quality is very nice screen "&amp;"is bright even in sunlight if you select auto brightness also screen color and touch response feels premium battery life is very impressive with day backup with normal use watt charger is very fast which charge your phone within to minutes i am not a heav"&amp;"y gamer but i tried asfalt which runs very smooth i think it ll play heavy games smoothly so it perform well i am new to use oxygen os i feels os premium and smooth without adds rear camera shots very good pictures but selfie camera need some improvement "&amp;"which i think can be done via software update no heating issue lightweight cons if you use without case it doesn t feel like premium phone i don t like the sound quality although is has dual speaker you can feel vibration on its back pannel which feels ve"&amp;"ry bad selfie camera needs improvement zoom is very bad on rear camera no ip certification no expendable storage paid theme store should have some dot notch animations like samsung at last i can say it is a nice phone with some cons if you want oneplus sm"&amp;"artphone within rs you can go for it terrific purchase at the price of k body i feel light htough it is not as usual oneplus body as i had been the user of one plus in past also metallic sides could be a better option sometimes i feel lag in touch though "&amp;"it is for microseconds but it is there camera quality is good not awesome battery life is good i used to charge once and a day can be completed by itm obviously i bought it as it is one of the affordable option in terms of brand love to see metallic frame"&amp;"s in coming phones storage is tremendous and speed is also good m overall a good purchase a phone can be rated out of this smart phone is good enough for daily normal use but battery life is not good enough though is says mah camera quality is not good en"&amp;"ough in this price segment although it s oxygen os it is not well optimised from the starting there will be some lagging issue with some apps another bad thing about this smart phone is its form factor the company taking around k but giving just a plastic"&amp;" body which will looks like below k if someone wants to buy this i suggest to buy another model don t go for this model because of the brand one good thing is oneplus promised three major android update and four years security update another bad thing its"&amp;" primary camera design one of the three camera is so big that it s embracing to say its price is k i would like to get directly to the pros and conspros battery the first and the best thing about this phone is the damn battery life and how fast it charges"&amp;" it s just amazing and i have been kind of spoilt by it now i wont be able to adjust with a lesser battery performance and charging anymore camera the camera is amazing and takes some really amazing pictures no complains looks the phone looks really beaut"&amp;"iful i got the forest green colour and it looks simply awesome and is eye catching and premium looking cons the overall working of the phone is not as seamless as it should be provided the hardware it boasts of having said that the factor cannot be a purc"&amp;"hase deterrent it s otherwise quite smooth the absence of an alert slider was a disappointed i was used to it on my t volume not too happy with the phone speakers they somehow are not up to the mark to sum it up just go for it if you have a tight budget b"&amp;"ut want a premium looking good performing phone it packs too much for a k phone good battery fastest charging in the segment premium looks good performance using the phone after two days i have noticed weird experience with ui tapping on grey or black are"&amp;"as screen flickers to that portion and according to service centre it s common issue across all phones and getting fixed by oxygen update as there were no issue with pro so we have to do nothing but to wait for releasing the new os update on the r and oth"&amp;"er models as well overall device working good so far i experienced average camera results superb charging but not so extended battery life touch sensor and speakers are fine and performance is good in my day to day tasks hopefully ui and os updates will h"&amp;"elp to deliver best of this phone over all camera 📸 is just ammazing i am a youtuber purpuse behind choosing this device is it s processer dimencity max it s a supersaft max performence not even capturing while gaming also it s runs very smoothly and it "&amp;"s my first premium smartphone i m the uploded photos x zoom lg pic and i have uploded night and day liting pics to comparegood device from one plus its speaker is not really working well using it since months only plus it dosent comes with a warrenty plan"&amp;" it has to be brought separate camera quality is also okay not thattt good microphone is also been disturbing a lot while talking on the call other side person gets a lot of disturbance")</f>
        <v>i am using oneplus r gb gb more than one month it is my first ever oneplus phone my personal review about this phone is as under pros boxy design looks nice but feels not so premium but if you use its cover it feels nice cover quality is very nice screen is bright even in sunlight if you select auto brightness also screen color and touch response feels premium battery life is very impressive with day backup with normal use watt charger is very fast which charge your phone within to minutes i am not a heavy gamer but i tried asfalt which runs very smooth i think it ll play heavy games smoothly so it perform well i am new to use oxygen os i feels os premium and smooth without adds rear camera shots very good pictures but selfie camera need some improvement which i think can be done via software update no heating issue lightweight cons if you use without case it doesn t feel like premium phone i don t like the sound quality although is has dual speaker you can feel vibration on its back pannel which feels very bad selfie camera needs improvement zoom is very bad on rear camera no ip certification no expendable storage paid theme store should have some dot notch animations like samsung at last i can say it is a nice phone with some cons if you want oneplus smartphone within rs you can go for it terrific purchase at the price of 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out of this smart phone is good enough for daily normal use but battery life is not good enough though is says mah camera quality is not good enough in this price segment although it s oxygen os it is not well optimised from the starting there will be some lagging issue with some apps another bad thing about this smart phone is its form factor the company taking around k but giving just a plastic body which will looks like below k if someone wants to buy this i suggest to buy another model don t go for this model because of the brand one good thing is oneplus promised three major android update and four years security update another bad thing its primary camera design one of the three camera is so big that it s embracing to say its price is k i would like to get directly to the pros and conspros battery the first and the best thing about this phone is the damn battery life and how fast it charges it s just amazing and i have been kind of spoilt by it now i wont be able to adjust with a lesser battery performance and charging anymore camera the camera is amazing and takes some really amazing pictures no complains looks the phone looks really beautiful i got the forest green colour and it looks simply awesome and is eye catching and premium looking cons the overall working of the phone is not as seamless as it should be provided the hardware it boasts of having said that the factor cannot be a purchase deterrent it s otherwise quite smooth the absence of an alert slider was a disappointed i was used to it on my t volume not too happy with the phone speakers they somehow are not up to the mark to sum it up just go for it if you have a tight budget but want a premium looking good performing phone it packs too much for a k phone good battery fastest charging in the segment premium looks good performance using the phone after two days i have noticed weird experience with ui tapping on grey or black areas screen flickers to that portion and according to service centre it s common issue across all phones and getting fixed by oxygen update as there were no issue with pro so we have to do nothing but to wait for releasing the new os update on the r and other models as well overall device working good so far i experienced average camera results superb charging but not so extended battery life touch sensor and speakers are fine and performance is good in my day to day tasks hopefully ui and os updates will help to deliver best of this phone over all camera 📸 is just ammazing i am a youtuber purpuse behind choosing this device is it s processer dimencity max it s a supersaft max performence not even capturing while gaming also it s runs very smoothly and it s my first premium smartphone i m the uploded photos x zoom lg pic and i have uploded night and day liting pics to comparegood device from one plus its speaker is not really working well using it since months only plus it dosent comes with a warrenty plan it has to be brought separate camera quality is also okay not thattt good microphone is also been disturbing a lot while talking on the call other side person gets a lot of disturbance</v>
      </c>
      <c r="E412" s="1" t="s">
        <v>3852</v>
      </c>
      <c r="F412" s="9" t="s">
        <v>3265</v>
      </c>
      <c r="G412" s="9">
        <f>IFERROR(__xludf.DUMMYFUNCTION("""COMPUTED_VALUE"""),0.0)</f>
        <v>0</v>
      </c>
      <c r="H412" s="9">
        <f>IFERROR(__xludf.DUMMYFUNCTION("""COMPUTED_VALUE"""),0.0)</f>
        <v>0</v>
      </c>
      <c r="I412" s="9">
        <f>IFERROR(__xludf.DUMMYFUNCTION("""COMPUTED_VALUE"""),1.0)</f>
        <v>1</v>
      </c>
      <c r="J412" s="9">
        <f>IFERROR(__xludf.DUMMYFUNCTION("""COMPUTED_VALUE"""),1.0)</f>
        <v>1</v>
      </c>
    </row>
    <row r="413">
      <c r="A413" s="1">
        <v>4.1</v>
      </c>
      <c r="B413" s="5" t="s">
        <v>3487</v>
      </c>
      <c r="C413" s="5" t="s">
        <v>3488</v>
      </c>
      <c r="D413" s="9" t="str">
        <f>IFERROR(__xludf.DUMMYFUNCTION("""COMPUTED_VALUE"""),"i would not consider buying an i phone simply because my friend owns two of them – or blindly go for a new android model suggested by my son or nephew both of whom are more tech savvy than me because their recommendations are obviously based on their own "&amp;"needs and expectations which may differ from mine i am an old fashioned mechanical engineer with a basic understanding of parameters like millimetres megapixels and megabytes – but i think of a cellphone as a utility item not a status symbol applying a te"&amp;"chnocratic approach i would not choose a costlier option unless i get additional features which suit my requirements my foremost requirement – which is entirely non negotiable – is that my handset must have provision for two sim cards since i do not want "&amp;"to carry two separate handsets for my cug and personal numbers my other requirements are not difficult to fulfil a phonebook with at least contacts basic net connectivity a basic camera for photos and videos and scope for downloading a few apps such as th"&amp;"e ubiquitous whatsapp and my favourite word games which do not need much memory or processing capacity i would certainly appreciate practical features like high reliability software and security updates and high battery capacity sufficient for hours or pr"&amp;"eferably hours at my normal level of usage besides i would like to use a new handset for at least two years apart from exigencies i do not intend to use my cellphone for surfing the internet videoconferencing or sending e mails as i prefer using a desktop"&amp;" or laptop for such activities i am equally clear about what i do not need i do not intend to use my cellphone for watching movies reading books listening to music or creating fancy social media posts nor do i want a device for taking high resolution phot"&amp;"os during a vacation as i would prefer to use a camera at the risk of sounding flippant i would say that i do not want a device to unlock my car or count the strokes in a game of golf – primarily because i do not own a car and i do not play golf having us"&amp;"ed smartphones of samsung and motorola makes over the past few years i vastly prefer the former my last phone which gave me over months of good service was a samsung m since that model is obsolete now i focused on its upgraded cousins m m and m the last w"&amp;"as immediately ruled out as it does not support two sim cards along with an sd card after studying the relative specifications of m and m i concluded that the latter offers better value for money generally it is worth going for the higher memory and highe"&amp;"r ram versions as these parameters affect the performance and the difference in cost is relatively small with these considerations i narrowed down my choice to m with gb ram and gb storage just twenty years ago i was using a desktop with gb memory as a co"&amp;"nfirmation for my choice i compared the phone i had selected with oneplus nord ce gb ram gb storage which my son had recommended the specification of the samsung phone was found to be equivalent or superior for the major parameters except that the display"&amp;" screen technology was tft instead of amoled i also watched some youtube videos about these handsets for a better appreciation of their competing features the clinching factor was that the samsung phone was priced substantially lower than the oneplus prod"&amp;"uct as for body colour my first choice was emerald brown but i settled for the mystique green since the former was not available in my selected configuration i was thinking this would be irrelevant since i use a case which completely encloses the handset "&amp;"but it turned out that the body colour can be glimpsed through the cutout for the cameras on the rear of the phone despite a strong family resemblance with my old one m the new phone m offers decidedly superior specifications and it meets my requirements "&amp;"perfectly it is a few millimetres longer and a few grams heavier than my old phone but these differences are acceptable to me thanks to the mp front camera and mp selfie camera the quality of photos and videos is above my expectations see sample pic taken"&amp;" at night at a distance of about metres from the stage this phone offers two years of android updates and four years of security patch updates which reduces the worries on these fronts youtube reviewers complain that the m has plain looks it is heavy its "&amp;"audio does not offer an ‘immersive listening experience’ and its screen is plain old tft instead of amoled i am willing to live with these perceived shortcomings so long as the m meets my requirements i was glad to find that samsung has taken an environme"&amp;"ntally friendly step of offering many models of handsets without chargers – because old chargers like old handsets add to e waste however it needs to be kept in mind that new handsets require higher capacity chargers the recommended charger for m is watts"&amp;" but the chargers i had at home are rated at or watts to cut a long story short i ordered a watt charger along with the phone to avoid compromising with the charging time after using the new handset for a couple of weeks i find that my phone is at charge "&amp;"at the end of the day and it takes minutes for complete charging one of the useful features of m is that it shows the time remaining for complete charging as soon as it is plugged in for charging it turns out that i could have managed with the old watt ch"&amp;"arger except that it would have taken minutes for full charging i conclude by emphasizing that samsung galaxy m g is the perfect phone – but for my requirements a word of advice if you are planning to buy a new phone it would be helpful if you list out yo"&amp;"ur requirements so that you do not end up paying for features that you do not intend to use with g connectivity a hz display and solid performance the galaxy m g is samsung’s best value smartphone yet under k segmentpros almost half the price of galaxy a "&amp;"exynos is a solid performerexcellent hz display with smooth experience across the boardhuge performance uplift over m one ui based on android has tons of good features to love none of the flagship grade features are skipped here apart from dex mode and sp"&amp;"en features zero lag or stuttering in hz mode with ease of use and seemless switching of apps without any crash or reloading  of apps makes using one ui pleasure to surf acrossyou get features like a screen recorder  video call effects game launcher  link"&amp;" to windows  dual messenger  quick share  music share and secure folder along with many others some of the fancy android features like the ability to change the color palette of icons and menus based on the wallpaper and dim the screen for easier reading "&amp;"in the dark are also included voice focus for calls is excellent feature phone call quality is really good even in nosiy and crowded areasi had no issues with gps or connectivity while using google maps to navigate   signal stays strong even in rural area"&amp;"s thats a positive point with good accuracy g volte with carrier aggregation works flawlesslywifi connectivity on the dual band ghz router is strong and performs  more than satisfactorily with low latency responsebluetooth connectivity is strong and has g"&amp;"ood range  no worries of disconnection even as far as metersaudio quality via mm jack is excellent compared to redmi note pro much more defined and well roundedfor media consumption widewine l support is present good av experience on ott platforms i have "&amp;"no serious complaints about color reproduction in videos considering tft lcd this panel does a good enough job main camera mp is on par and better than redmi note pro in almost all conditions retains colors close to reality with good dynamic range and han"&amp;"dling of exposure with hdr in photos as well as videos it is able to handle extremely bright conditions welleven in shadows during day time it was able to maintain good colorsgood stable videos at p k video recording is available at fps is availablemany c"&amp;"ool camera features boasts ar fun mode single take object eraser and video tnr temporal noise reduction which makes it fun to use cameraselfie camera has good punchy colors samsung s way of boosted colour processing some may like it some may notexcellent "&amp;"battery life got hours of sot despite the heavy usage it takes around hours to go from and half an hour of charging can take the battery percentage to around provided you have watt samsung’s chargerdespite summer time phone has managed to stay relatively "&amp;"cool nm architecture helping its cause here g bandsdedicated sd card slot is a plus herepd watt fast charging support reasonable for price segment but we have seen faster charging speeds with other oemspromised major android os updates and years security "&amp;"updates is a huge plus above its competitors making this device more value for money in long runcons ultrawide camera is on softer side lacks details compared to its primary sensor but manages to frame good shots that one can post on social media macro ca"&amp;"mera is good with colors and edge detection but lacks depth of field and details note pro which is brilliant in this casenight shots are above average mostly grainy and muddled but better than most smartphones in its segmentlacks some stability in video r"&amp;"ecording at k amoled display could have made it unbeatablelacks stereo speaker but audio quality on single speaker is quite goodpre installed bloatwares like moj dailyhunt sharechat byju s are mild and uninstallable but makes mature one ui experience look"&amp;"s immature out of the boxcurrently device is not tunned for high gaming performance as limited fps in popular games like bgmi and cod deters it away from being a gamer friendly device but we  can expect exynos   to resolve over time and be more optimized "&amp;"for more games in future updatesslightly cheap design chunky in size carries some heft dated notch displaylack of charger in the box is a bummer which adds up to the value cost proposition")</f>
        <v>i would not consider buying an i 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 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 my foremost requirement – which is entirely non negotiable – is that my handset must have provision for two sim cards since i do not want to carry two separate handsets for my cug and personal numbers my other requirements are not difficult to fulfil a phonebook with at least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hours or preferably hours at my normal level of usage besides i would like to use a new handset for at least two years apart from exigencies i do not intend to use my cellphone for surfing the internet videoconferencing or sending e mails as i prefer using a desktop or laptop for such activities 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 having used smartphones of samsung and motorola makes over the past few years i vastly prefer the former my last phone which gave me over months of good service was a samsung m since that model is obsolete now i focused on its upgraded cousins m m and m the last was immediately ruled out as it does not support two sim cards along with an sd card after studying the relative specifications of m and m i concluded that the latter offers better value for money generally it is worth going for the higher memory and higher ram versions as these parameters affect the performance and the difference in cost is relatively small with these considerations i narrowed down my choice to m with gb ram and gb storage just twenty years ago i was using a desktop with gb memory as a confirmation for my choice i compared the phone i had selected with oneplus nord ce gb ram 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 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 despite a strong family resemblance with my old one m the new phone m offers decidedly superior specifications and it meets my requirements perfectly it is a few millimetres longer and a few grams heavier than my old phone but these differences are acceptable to me thanks to the mp front camera and mp selfie camera the quality of photos and videos is above my expectations see sample pic taken at night at a distance of about metres from the stage this phone offers two years of android updates and four years of security patch updates which reduces the worries on these fronts youtube reviewers complain that the m has plain looks it is heavy its audio does not offer an ‘immersive listening experience’ and its screen is plain old tft instead of amoled i am willing to live with these perceived shortcomings so long as the m meets my requirements i was glad to find that samsung has taken an environmentally friendly step of offering many models of handsets without chargers – because old chargers like old handsets add to e waste however it needs to be kept in mind that new handsets require higher capacity chargers the recommended charger for m is watts but the chargers i had at home are rated at or watts to cut a long story short i ordered a watt charger along with the phone to avoid compromising with the charging time after using the new handset for a couple of weeks i find that my phone is at charge at the end of the day and it takes minutes for complete charging one of the useful features of m is that it shows the time remaining for complete charging as soon as it is plugged in for charging it turns out that i could have managed with the old watt charger except that it would have taken minutes for full charging i conclude by emphasizing that samsung galaxy m g is the perfect phone – but for my requirements a word of advice if you are planning to buy a new phone it would be helpful if you list out your requirements so that you do not end up paying for features that you do not intend to use with g connectivity a hz display and solid performance the galaxy m g is samsung’s best value smartphone yet under k segmentpros almost half the price of galaxy a exynos is a solid performerexcellent hz display with smooth experience across the boardhuge performance uplift over m one ui based on android has tons of good features to love none of the flagship grade features are skipped here apart from dex mode and spen features zero lag or stuttering in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features like the ability to change the color palette of icons and menus based on the wallpaper and dim the screen for easier reading in the dark are also included voice focus for calls is excellent feature phone call quality is really good even in nosiy and crowded areasi had no issues with gps or connectivity while using google maps to navigate   signal stays strong even in rural areas thats a positive point with good accuracy g volte with carrier aggregation works flawlesslywifi connectivity on the dual band ghz router is strong and performs  more than satisfactorily with low latency responsebluetooth connectivity is strong and has good range  no worries of disconnection even as far as metersaudio quality via mm jack is excellent compared to redmi note pro much more defined and well roundedfor media consumption widewine l support is present good av experience on ott platforms i have no serious complaints about color reproduction in videos considering tft lcd this panel does a good enough job main camera mp is on par and better than redmi note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p k video recording is available at fps is availablemany cool camera features boasts ar fun mode single take object eraser and video tnr temporal noise reduction which makes it fun to use cameraselfie camera has good punchy colors samsung s way of boosted colour processing some may like it some may notexcellent battery life got hours of sot despite the heavy usage it takes around hours to go from and half an hour of charging can take the battery percentage to around provided you have watt samsung’s chargerdespite summer time phone has managed to stay relatively cool nm architecture helping its cause here g bandsdedicated sd card slot is a plus herepd watt fast charging support reasonable for price segment but we have seen faster charging speeds with other oemspromised major android os updates and years security updates is a huge plus above its competitors making this device more value for money in long runcons ultrawide camera is on softer side lacks details compared to its primary sensor but manages to frame good shots that one can post on social media macro camera is good with colors and edge detection but lacks depth of field and details note pro which is brilliant in this casenight shots are above average mostly grainy and muddled but better than most smartphones in its segmentlacks some stability in video recording at k amoled display could have made it unbeatablelacks stereo speaker but audio quality on single speaker is quite goodpre installed bloatwares like moj dailyhunt sharechat byju s are mild and uninstallable but makes mature one ui experience looks immature out of the boxcurrently device is not tunned for high gaming performance as limited fps in popular games like bgmi and cod deters it away from being a gamer friendly device but we  can expect exynos   to resolve over time and be more optimized for more games in future updatesslightly cheap design chunky in size carries some heft dated notch displaylack of charger in the box is a bummer which adds up to the value cost proposition</v>
      </c>
      <c r="E413" s="1" t="s">
        <v>3863</v>
      </c>
      <c r="F413" s="9" t="s">
        <v>3265</v>
      </c>
      <c r="G413" s="9">
        <f>IFERROR(__xludf.DUMMYFUNCTION("""COMPUTED_VALUE"""),1.0)</f>
        <v>1</v>
      </c>
      <c r="H413" s="9">
        <f>IFERROR(__xludf.DUMMYFUNCTION("""COMPUTED_VALUE"""),1.0)</f>
        <v>1</v>
      </c>
      <c r="I413" s="9">
        <f>IFERROR(__xludf.DUMMYFUNCTION("""COMPUTED_VALUE"""),1.0)</f>
        <v>1</v>
      </c>
      <c r="J413" s="9">
        <f>IFERROR(__xludf.DUMMYFUNCTION("""COMPUTED_VALUE"""),0.0)</f>
        <v>0</v>
      </c>
    </row>
    <row r="414">
      <c r="A414" s="1">
        <v>4.1</v>
      </c>
      <c r="B414" s="5" t="s">
        <v>3871</v>
      </c>
      <c r="C414" s="5" t="s">
        <v>3872</v>
      </c>
      <c r="D414" s="9" t="str">
        <f>IFERROR(__xludf.DUMMYFUNCTION("""COMPUTED_VALUE"""),"the stand s quality is decent beacuse of its compact size and various folding angles it widens the usage according to the user highly recommended for students one side is slightly tilted good product good grip sturdy product fullfill the need overall very"&amp;" good product given gift to friends good quality is good built quality good excellent product")</f>
        <v>the stand s quality is decent beacuse of its compact size and various folding angles it widens the usage according to the user highly recommended for students one side is slightly tilted good product good grip sturdy product fullfill the need overall very good product given gift to friends good quality is good built quality good excellent product</v>
      </c>
      <c r="E414" s="1" t="s">
        <v>3865</v>
      </c>
      <c r="F414" s="9" t="s">
        <v>3802</v>
      </c>
      <c r="G414" s="9">
        <f>IFERROR(__xludf.DUMMYFUNCTION("""COMPUTED_VALUE"""),0.0)</f>
        <v>0</v>
      </c>
      <c r="H414" s="9">
        <f>IFERROR(__xludf.DUMMYFUNCTION("""COMPUTED_VALUE"""),0.0)</f>
        <v>0</v>
      </c>
      <c r="I414" s="9">
        <f>IFERROR(__xludf.DUMMYFUNCTION("""COMPUTED_VALUE"""),0.0)</f>
        <v>0</v>
      </c>
      <c r="J414" s="9">
        <f>IFERROR(__xludf.DUMMYFUNCTION("""COMPUTED_VALUE"""),0.0)</f>
        <v>0</v>
      </c>
    </row>
    <row r="415">
      <c r="A415" s="1">
        <v>4.0</v>
      </c>
      <c r="B415" s="5" t="s">
        <v>3881</v>
      </c>
      <c r="C415" s="5" t="s">
        <v>3882</v>
      </c>
      <c r="D415" s="9" t="str">
        <f>IFERROR(__xludf.DUMMYFUNCTION("""COMPUTED_VALUE"""),"i am very happy after using it this power bank is very good i have seen a video on youtube with an amazing rating before buying it enjoyed buying it good product value for money esme ek choti torch jaisi light add karke thoda price badha den to mast raho "&amp;"over all a great product but i have faced a problem while charging the power bank with my mi w charger it never accept quick charge and sometimes takes more than hours to charge while with macbook pro charger it accepts quick charge that green light i bou"&amp;"ght a separate charger for this power bank😭 good i like it power bank is good the only issue was the cable which came with it broke after a day of use and also damaged power port of phone just good as expected compact size came with a premium good packin"&amp;"g need see how it performance with mah u can charge devices at a time but good for a single charge of mah mobile they have given one usb a type to c type cable if you have another c type cable with that u can charge another device i like the carrying pouc"&amp;"h they provided i didnt got any pouch with this power bank")</f>
        <v>i am very happy after using it this power bank is very good i have seen a video on youtube with an amazing rating before buying it enjoyed buying it good product value for money esme ek choti torch jaisi light add karke thoda price badha den to mast raho over all a great product but i have faced a problem while charging the power bank with my mi w charger it never accept quick charge and sometimes takes more than hours to charge while with macbook pro charger it accepts quick charge that green light i bought a separate charger for this power bank😭 good i like it power bank is good the only issue was the cable which came with it broke after a day of use and also damaged power port of phone just good as expected compact size came with a premium good packing need see how it performance with mah u can charge devices at a time but good for a single charge of mah mobile they have given one usb a type to c type cable if you have another c type cable with that u can charge another device i like the carrying pouch they provided i didnt got any pouch with this power bank</v>
      </c>
      <c r="E415" s="1" t="s">
        <v>3875</v>
      </c>
      <c r="F415" s="9" t="s">
        <v>3252</v>
      </c>
      <c r="G415" s="9">
        <f>IFERROR(__xludf.DUMMYFUNCTION("""COMPUTED_VALUE"""),0.0)</f>
        <v>0</v>
      </c>
      <c r="H415" s="9">
        <f>IFERROR(__xludf.DUMMYFUNCTION("""COMPUTED_VALUE"""),0.0)</f>
        <v>0</v>
      </c>
      <c r="I415" s="9">
        <f>IFERROR(__xludf.DUMMYFUNCTION("""COMPUTED_VALUE"""),1.0)</f>
        <v>1</v>
      </c>
      <c r="J415" s="9">
        <f>IFERROR(__xludf.DUMMYFUNCTION("""COMPUTED_VALUE"""),0.0)</f>
        <v>0</v>
      </c>
    </row>
    <row r="416">
      <c r="A416" s="1">
        <v>4.0</v>
      </c>
      <c r="B416" s="5" t="s">
        <v>3330</v>
      </c>
      <c r="C416" s="5" t="s">
        <v>3331</v>
      </c>
      <c r="D416" s="9" t="str">
        <f>IFERROR(__xludf.DUMMYFUNCTION("""COMPUTED_VALUE"""),"phone is ok except middle button it’s a headache rest all is good battery lyf is about hrs when fully charged superb battery life for more then days i bought this phone to use as a replacement of my smartphone for calling alarm listening songs purposes i "&amp;"didn t face any problem but the sound its quality is somewhat low compared to normal smartphones song quality is not that good not even bad but ok when listening through earphones i only use it for receiving sms calls occassionally to listen songs battery"&amp;" backup is very good that it lasts upto days etc for full charge it would ve been much better if it included more alarm options than the limited alarms stopwatch timer overall it s a good replacement of smartphone for me till now action button center butt"&amp;"on is not good it takes more than attempt sometimes to perform ok action battery backup bad needs to improve ringtone sound best phone hai nokia is always best price thodi kam karni chahiye i like this product")</f>
        <v>phone is ok except middle button it’s a headache rest all is good battery lyf is about hrs when fully charged superb battery life for more then days i bought this phone to use as a replacement of my smartphone for calling alarm listening songs purposes i didn t face any problem but the sound its quality is somewhat low compared to normal smartphones song quality is not that good not even bad but ok when listening through earphones i only use it for receiving sms calls occassionally to listen songs battery backup is very good that it lasts upto days etc for full charge it would ve been much better if it included more alarm options than the limited alarms stopwatch timer overall it s a good replacement of smartphone for me till now action button center button is not good it takes more than attempt sometimes to perform ok action battery backup bad needs to improve ringtone sound best phone hai nokia is always best price thodi kam karni chahiye i like this product</v>
      </c>
      <c r="E416" s="1" t="s">
        <v>3885</v>
      </c>
      <c r="F416" s="9" t="s">
        <v>3324</v>
      </c>
      <c r="G416" s="9">
        <f>IFERROR(__xludf.DUMMYFUNCTION("""COMPUTED_VALUE"""),0.0)</f>
        <v>0</v>
      </c>
      <c r="H416" s="9">
        <f>IFERROR(__xludf.DUMMYFUNCTION("""COMPUTED_VALUE"""),0.0)</f>
        <v>0</v>
      </c>
      <c r="I416" s="9">
        <f>IFERROR(__xludf.DUMMYFUNCTION("""COMPUTED_VALUE"""),0.0)</f>
        <v>0</v>
      </c>
      <c r="J416" s="9">
        <f>IFERROR(__xludf.DUMMYFUNCTION("""COMPUTED_VALUE"""),0.0)</f>
        <v>0</v>
      </c>
    </row>
    <row r="417">
      <c r="A417" s="1">
        <v>3.5</v>
      </c>
      <c r="B417" s="5" t="s">
        <v>3895</v>
      </c>
      <c r="C417" s="5" t="s">
        <v>3896</v>
      </c>
      <c r="D417" s="9" t="str">
        <f>IFERROR(__xludf.DUMMYFUNCTION("""COMPUTED_VALUE"""),"worth every penny compared to the cost a basic bluetooth band that support only single device at a time call voice us clear and microphone does a decent job of noise cancellation don t expect good base treble in this the rubber ear piece is not tight enou"&amp;"gh even with the large ones and keeps slipping away the magnet is also weak and doesn t connect smoothly i had ordered my first ear phone from ptron only and to tell the truth it is very difficult to get such a good quality earphone phone at such a low pr"&amp;"ice best earphones in such a low price you will not regret the money you have spent if you buy this it is a good product y nice built quality is lil bit cheap but sound quality is superp comparing to other grand companies like jbl sony senheizer bass is m"&amp;"oderate noise cancelling needs to be improved my overall rating is star good good quality")</f>
        <v>worth every penny compared to the cost a basic bluetooth band that support only single device at a time call voice us clear and microphone does a decent job of noise cancellation don t expect good base treble in this the rubber ear piece is not tight enough even with the large ones and keeps slipping away the magnet is also weak and doesn t connect smoothly i had ordered my first ear phone from ptron only and to tell the truth it is very difficult to get such a good quality earphone phone at such a low price best earphones in such a low price you will not regret the money you have spent if you buy this it is a good product y nice built quality is lil bit cheap but sound quality is superp comparing to other grand companies like jbl sony senheizer bass is moderate noise cancelling needs to be improved my overall rating is star good good quality</v>
      </c>
      <c r="E417" s="1" t="s">
        <v>3889</v>
      </c>
      <c r="F417" s="9" t="s">
        <v>3347</v>
      </c>
      <c r="G417" s="9">
        <f>IFERROR(__xludf.DUMMYFUNCTION("""COMPUTED_VALUE"""),1.0)</f>
        <v>1</v>
      </c>
      <c r="H417" s="9">
        <f>IFERROR(__xludf.DUMMYFUNCTION("""COMPUTED_VALUE"""),0.0)</f>
        <v>0</v>
      </c>
      <c r="I417" s="9">
        <f>IFERROR(__xludf.DUMMYFUNCTION("""COMPUTED_VALUE"""),0.0)</f>
        <v>0</v>
      </c>
      <c r="J417" s="9">
        <f>IFERROR(__xludf.DUMMYFUNCTION("""COMPUTED_VALUE"""),0.0)</f>
        <v>0</v>
      </c>
    </row>
    <row r="418">
      <c r="A418" s="1">
        <v>4.3</v>
      </c>
      <c r="B418" s="5" t="s">
        <v>3753</v>
      </c>
      <c r="C418" s="5" t="s">
        <v>3754</v>
      </c>
      <c r="D418" s="9" t="str">
        <f>IFERROR(__xludf.DUMMYFUNCTION("""COMPUTED_VALUE"""),"it s a good deal to get the sd card in this price but it was even less in reliance digital but as i needed in day it s fine to order looking or fake product storage is perfect package quality not good installation was easy i got it for my tablet i had a c"&amp;"onfusion bw this and sandisk and finalised this one coz mine is s lite free spce shown as gb it s been only two days no problem faced will update if any issues arise i have purchased this card times in first two times they delivered fake sd card with the "&amp;"same samsung branding but thanks to amazon for accepting return request in third time i got this genuine samsung evo plus sd card gb i purchased this card in rs you can also get this at less price during offer season the least price i have seen is rs perf"&amp;"ormance is almost good as i expected write speed is about to mbps and reading speed is around to mbps but i did not tested reading speed too much may be you will get better reading speed adapter is also good quality and performing good thank you 🙂 go for"&amp;" it ensure size best")</f>
        <v>it s a good deal to get the sd card in this price but it was even less in reliance digital but as i needed in day it s fine to order looking or fake product storage is perfect package quality not good installation was easy i got it for my tablet i had a confusion bw this and sandisk and finalised this one coz mine is s lite free spce shown as gb it s been only two days no problem faced will update if any issues arise i have purchased this card times in first two times they delivered fake sd card with the same samsung branding but thanks to amazon for accepting return request in third time i got this genuine samsung evo plus sd card gb i purchased this card in rs you can also get this at less price during offer season the least price i have seen is rs performance is almost good as i expected write speed is about to mbps and reading speed is around to mbps but i did not tested reading speed too much may be you will get better reading speed adapter is also good quality and performing good thank you 🙂 go for it ensure size best</v>
      </c>
      <c r="E418" s="1" t="s">
        <v>3899</v>
      </c>
      <c r="F418" s="9" t="s">
        <v>3301</v>
      </c>
      <c r="G418" s="9">
        <f>IFERROR(__xludf.DUMMYFUNCTION("""COMPUTED_VALUE"""),0.0)</f>
        <v>0</v>
      </c>
      <c r="H418" s="9">
        <f>IFERROR(__xludf.DUMMYFUNCTION("""COMPUTED_VALUE"""),0.0)</f>
        <v>0</v>
      </c>
      <c r="I418" s="9">
        <f>IFERROR(__xludf.DUMMYFUNCTION("""COMPUTED_VALUE"""),1.0)</f>
        <v>1</v>
      </c>
      <c r="J418" s="9">
        <f>IFERROR(__xludf.DUMMYFUNCTION("""COMPUTED_VALUE"""),0.0)</f>
        <v>0</v>
      </c>
    </row>
    <row r="419">
      <c r="A419" s="1">
        <v>4.1</v>
      </c>
      <c r="B419" s="5" t="s">
        <v>3909</v>
      </c>
      <c r="C419" s="5" t="s">
        <v>3910</v>
      </c>
      <c r="D419" s="9" t="str">
        <f>IFERROR(__xludf.DUMMYFUNCTION("""COMPUTED_VALUE"""),"i bought this power bank to use during my vacation with family it is sturdy but a bit on heavier side can charge three phones at a time if you use the two usb and third type c port as well for charging the speed of charging is alright and appropriate the "&amp;"one and only drawback i experienced is the weight of the power bank itself without this limitation it could be really amazing product to buy bit heavy but does it’s job takes tooooooo much time to charge whatever mention in the description is not correct "&amp;"at all with regards to the powerbank charging i needed an extra power bank with a larger capacity so this time i thought to give ambrane a try as i already have honor mi power banks mah ones though it was not a perfect match for mi or honor ones iit did l"&amp;"ive up to my expectations for the k range •••••••••••••••••••🎁 inside box•••••••••••••••••••→ powerbank→ microusb cable→ carry pouch depends on which package you received more below → user manual warranty card→ general leaflet→ feedback leaflet••••••••••"&amp;"••••••••••••••📝 some details••••••••••••••••••••••••→ mfg october → charging time hrs min via w charger low battery indication to full charge → backup was able to charge redmi note pro s mah battery times with regular usage in between ••••••••••••➕ pros•"&amp;"••••••••••• high capacity power bank with dual input micro usb or usb c dual output via usb ports not a fast charge quick charge device but has an output of v a w which is good enough touch button for power checks or switch it on for charging device it co"&amp;"mes with a carry pouch more below on this part compact form factor sturdy design with abs body •••••••••••••➖ cons••••••••••••• it does not auto start charging when the device is connected since it has a touch button instead of push button it activates ac"&amp;"cidentally switching it on every time during handling there is a lot of conversion loss backup is slightly less for a mah power bank ▶ cons are significant enough to reduce star there is scope for improvement points in this product in the same range so ★★"&amp;"★★ device ••••••••••••••••••••💡 led status••••••••••••••••••••→ st nd rd th led blinking while charging power bank status of charge in terms of no of leds blinking→ leds solid white while charging other devices status of remaining battery in terms of no "&amp;"of leds→ one blinking while charging other devices low battery→ all led solid glow battery fully charged•••••••••••••••••••••••••••••••••••🔊 ambrane box debate••••••••••••••••••••••••••••••••••• when i first received this power bank it came in a small bo"&amp;"x approx x x cm mfg aug with everything forced in congested space the issue i had in this one was that it came with open seal no poly wrap around product box as if it was a used product or was tampered in between so was skeptical about the authenticity of"&amp;" the product and ordered a replacement right away → this one had usb c cable but no carry pouch when replacement came it came in a poly wrapped bigger box x x cm mfg oct with an outer sleeve and main box inside with a hologram seal maybe ambrane changed t"&amp;"he packaging the hologram seal here was intact but was also not applied properly to secure the opening looked like it was applied with an open box so its presence was useless → this one came with micro usb cable and a carry pouch ••••••••••••••••••••••••"&amp;"👜 carry pouch••••••••••••••••••••••••→ as per my analysis carry pouch comes with the latest october lot which comes in a bigger box and was unavailable in earlier lot with a small box → carry pouch size was appropriate for power bank and i had no trouble"&amp;" inserting power bank in it some users reported it having a smaller opening but i had no trouble with it and found it to be a proper fit neither loose nor tight → its soft nylon meshed pouch and is a nice addon ••••••••••••••••🏆 verdict••••••••••••••••▶ "&amp;"at the price point its not a bad deal its a midway path b w low quality and high quality ones you can very well go for ambrane as it makes good quality durable power banks rest nothing is perfect in this world for this thing only days replacement policy f"&amp;"rom amazon and year warranty from ambrame is available ▶ if one can extend the budget by a few hundred mi power bank will be a better option with a metallic body better quality overall i have mi honor ambrane power bank and their overall rating will be fr"&amp;"om low to high ambrane → honor → mi i am putting up this review after day of usage this is the second power bank i have bought from ambrane india overall third power bank for my family before to this i have bought their pp mah model and also has mi i mah "&amp;"power bank both were really good here i am putting together all the pros and cons which i am able to find after day of usage and also a little bit of comparison my dad uses redmi note my mom has mi a and i am using redmi note pros dual input type c and mi"&amp;"cro usb this is the foremost and primary reason of choosing this power bank over mi or other brands as you don t need to carry two cables if your phone has type c input which in my family out of has the same easy to carry and hold as it is very compact is"&amp;" size i must say in comparison to mi or ambrane pp solid and sturdy built mah capacity with same lithium polymer batteries these are safer then lithium ion batteries this i came to know while buying this product ₹ cheaper price than mi touch button at the"&amp;" top to know the power status this is something unique it took less than hour to charge my redmi note from to at cell battery indicator which is pretty good and almost equivalent to my wall charger best part same time and charging speed in delhi metro i d"&amp;"on t know either it is pro or con both of my other power banks supports qualcomm quick charge technology while this power bank supports only fast charging at amp but i feel this has charged my phone better and faster than mi power bank itself i know a pho"&amp;"ne must also supports quick charge technology for fast charging but when i use quick charge on my dad s redmi note which supports qc either from mi power bank or ambrane pp power bank it kind of heats up the phone also it fluctuates the power and automati"&amp;"cally switches between quick charge and fast charging which affects your battery life so it is safer to charge the phone at optimum current at ampcons very stuffy packaging it looks like the power bank has been forced fully stuffed inside the box it has s"&amp;"ome adhesive tape at the top i don t know why which when you remove it puts scratches on the top be careful while removing the same no torch light their pp have it only micro cable inside the box definitely heavy but i knew this i will recommend this as i"&amp;"t has slots so we can charge two phones nice product power backup is good but the usb cable provided is very bad it stopped working after few months of usage everything is good but the battery don’t last that long when use for charging two device")</f>
        <v>i bought this power 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 bank itself without this limitation it could be really amazing product to buy bit heavy but does it’s job takes tooooooo much time to charge whatever mention in the description is not correct at all with regards to the powerbank charging i needed an extra power bank with a larger capacity so this time i thought to give ambrane a try as i already have honor mi power banks mah ones though it was not a perfect match for mi or honor ones iit did live up to my expectations for the k range •••••••••••••••••••🎁 inside box•••••••••••••••••••→ powerbank→ microusb cable→ carry pouch depends on which package you received more below → user manual warranty card→ general leaflet→ feedback leaflet••••••••••••••••••••••••📝 some details••••••••••••••••••••••••→ mfg october → charging time hrs min via w charger low battery indication to full charge → backup was able to charge redmi note pro s mah battery times with regular usage in between ••••••••••••➕ pros•••••••••••• high capacity power bank with dual input micro usb or usb c dual output via usb ports not a fast charge quick charge device but has an output of v a w which is good enough touch button for power checks or switch it on for charging device it comes with a carry pouch more below on this part compact form factor sturdy design with abs body •••••••••••••➖ cons••••••••••••• it does not auto start charging when the device is connected since it has a touch button instead of push button it activates accidentally switching it on every time during handling there is a lot of conversion loss backup is slightly less for a mah power bank ▶ cons are significant enough to reduce star there is scope for improvement points in this product in the same range so ★★★★ device ••••••••••••••••••••💡 led status••••••••••••••••••••→ st nd rd th led blinking while charging power bank status of charge in terms of no of leds blinking→ leds solid white while charging other devices status of remaining battery in terms of no of leds→ one blinking while charging other devices low battery→ all led solid glow battery fully charged•••••••••••••••••••••••••••••••••••🔊 ambrane box debate••••••••••••••••••••••••••••••••••• when i first received this power bank it came in a small box approx x x cm mfg aug with everything forced in congested space the issue i had in this one was that it came with open seal no poly wrap around product box as if it was a used product or was tampered in between so was skeptical about the authenticity of the product and ordered a replacement right away → this one had usb c cable but no carry pouch when replacement came it came in a poly wrapped bigger box x x cm mfg oct with an outer sleeve and main box inside with a hologram seal maybe ambrane changed the packaging the hologram seal here was intact but was also not applied properly to secure the opening looked like it was applied with an open box so its presence was useless → this one came with micro usb cable and a carry pouch ••••••••••••••••••••••••👜 carry pouch••••••••••••••••••••••••→ as per my analysis carry pouch comes with the latest october lot which comes in a bigger box and was unavailable in earlier lot with a small box → carry pouch size was appropriate for power bank and i had no trouble inserting power bank in it some users reported it having a smaller opening but i had no trouble with it and found it to be a proper fit neither loose nor tight → its soft nylon meshed pouch and is a nice addon ••••••••••••••••🏆 verdict••••••••••••••••▶ at the price point its not a bad deal its a midway path b w low quality and high quality ones you can very well go for ambrane as it makes good quality durable power banks rest nothing is perfect in this world for this thing only days replacement policy from amazon and year warranty from ambrame is available ▶ if one can extend the budget by a few hundred mi power bank will be a better option with a metallic body better quality overall i have mi honor ambrane power bank and their overall rating will be from low to high ambrane → honor → mi i am putting up this review after day of usage this is the second power bank i have bought from ambrane india overall third power bank for my family before to this i have bought their pp mah model and also has mi i mah power bank both were really good here i am putting together all the pros and cons which i am able to find after day of usage and also a little bit of comparison my dad uses redmi note my mom has mi a and i am using redmi note pros dual input type c and micro usb this is the foremost and primary reason of choosing this power bank over mi or other brands as you don t need to carry two cables if your phone has type c input which in my family out of has the same easy to carry and hold as it is very compact is size i must say in comparison to mi or ambrane pp solid and sturdy built mah capacity with same lithium polymer batteries these are safer then lithium ion batteries this i came to know while buying this product ₹ cheaper price than mi touch button at the top to know the power status this is something unique it took less than hour to charge my redmi note from to at cell battery indicator which is pretty good and almost equivalent to my wall charger best part same time and charging speed in delhi metro i don t know either it is pro or con both of my other power banks supports qualcomm quick charge technology while this power bank supports only fast charging at amp but i feel this has charged my phone better and faster than mi power bank itself i know a phone must also supports quick charge technology for fast charging but when i use quick charge on my dad s redmi note which supports qc either from mi power bank or ambrane pp power bank it kind of heats up the phone also it fluctuates the power and automatically switches between quick charge and fast charging which affects your battery life so it is safer to charge the phone at optimum current at ampcons very stuffy packaging it looks like the power bank has been forced fully stuffed inside the box it has some adhesive tape at the top i don t know why which when you remove it puts scratches on the top be careful while removing the same no torch light their pp have it only micro cable inside the box definitely heavy but i knew this i will recommend this as it has slots so we can charge two phones nice product power backup is good but the usb cable provided is very bad it stopped working after few months of usage everything is good but the battery don’t last that long when use for charging two device</v>
      </c>
      <c r="E419" s="1" t="s">
        <v>3903</v>
      </c>
      <c r="F419" s="9" t="s">
        <v>3252</v>
      </c>
      <c r="G419" s="9">
        <f>IFERROR(__xludf.DUMMYFUNCTION("""COMPUTED_VALUE"""),1.0)</f>
        <v>1</v>
      </c>
      <c r="H419" s="9">
        <f>IFERROR(__xludf.DUMMYFUNCTION("""COMPUTED_VALUE"""),1.0)</f>
        <v>1</v>
      </c>
      <c r="I419" s="9">
        <f>IFERROR(__xludf.DUMMYFUNCTION("""COMPUTED_VALUE"""),1.0)</f>
        <v>1</v>
      </c>
      <c r="J419" s="9">
        <f>IFERROR(__xludf.DUMMYFUNCTION("""COMPUTED_VALUE"""),0.0)</f>
        <v>0</v>
      </c>
    </row>
    <row r="420">
      <c r="A420" s="1">
        <v>4.1</v>
      </c>
      <c r="B420" s="5" t="s">
        <v>95</v>
      </c>
      <c r="C420" s="5" t="s">
        <v>96</v>
      </c>
      <c r="D420" s="9" t="str">
        <f>IFERROR(__xludf.DUMMYFUNCTION("""COMPUTED_VALUE"""),"build quality is good and it is comes with year warranty good product bought it for charging my mobile tab but it doesn t work for lenovo m tab guys this cable is is best compare of everyone over heat protection quickly charging but chance to shock circui"&amp;"t good nice good quality एम का डाटा केबल मेरे लिए बहुत ही लाभदायक है । मैं इस केबल को लाइन में चार्ज करते समय फोन बहुत आराम से उपयोग कर पा रहा हु । आप इस केबल से watt का चार्जर उसे कर सकते है इससे जड़ा नही । लोकल बाजार में इसका दाम है अमेजन पे ये केबल मुझ"&amp;"े में मिला । गर्व से कहो हम हिंदू है जय हिंद जय भारत")</f>
        <v>build quality is good and it is comes with year warranty good product bought it for charging my mobile tab but it doesn t work for lenovo m tab guys this cable is is best compare of everyone over heat protection quickly charging but chance to shock circuit good nice good quality एम का डाटा केबल मेरे लिए बहुत ही लाभदायक है । मैं इस केबल को लाइन में चार्ज करते समय फोन बहुत आराम से उपयोग कर पा रहा हु । आप इस केबल से watt का चार्जर उसे कर सकते है इससे जड़ा नही । लोकल बाजार में इसका दाम है अमेजन पे ये केबल मुझे में मिला । गर्व से कहो हम हिंदू है जय हिंद जय भारत</v>
      </c>
      <c r="E420" s="1" t="s">
        <v>87</v>
      </c>
      <c r="F420" s="9" t="s">
        <v>18</v>
      </c>
      <c r="G420" s="9">
        <f>IFERROR(__xludf.DUMMYFUNCTION("""COMPUTED_VALUE"""),0.0)</f>
        <v>0</v>
      </c>
      <c r="H420" s="9">
        <f>IFERROR(__xludf.DUMMYFUNCTION("""COMPUTED_VALUE"""),0.0)</f>
        <v>0</v>
      </c>
      <c r="I420" s="9">
        <f>IFERROR(__xludf.DUMMYFUNCTION("""COMPUTED_VALUE"""),0.0)</f>
        <v>0</v>
      </c>
      <c r="J420" s="9">
        <f>IFERROR(__xludf.DUMMYFUNCTION("""COMPUTED_VALUE"""),0.0)</f>
        <v>0</v>
      </c>
    </row>
    <row r="421">
      <c r="A421" s="1">
        <v>4.1</v>
      </c>
      <c r="B421" s="5" t="s">
        <v>3504</v>
      </c>
      <c r="C421" s="5" t="s">
        <v>3505</v>
      </c>
      <c r="D421" s="9" t="str">
        <f>IFERROR(__xludf.DUMMYFUNCTION("""COMPUTED_VALUE"""),"i am not big on camera usage personally i was even mentally prepared for a bad camera based on some reviews here but i was pleasantly surprised that camera clicks good photos they are not awesome but they are decent photos that can even be shared now comi"&amp;"ng to my biggest grouse heating issue the phone started heating up while charging but it was just a little and so i could have ignored it but then it started heating up more and got me very concerned i even ordered a replacement thinking i got a defective"&amp;" piece but then after further tests i found that it is heating more when i download huge amounts of data for example when i restore data of my old phone from back up this is ok with me as i don t perform huge data loads regularly definitely not on phone t"&amp;"hen i tested by running tasks i usually perform such as checking office mails attending office meeting on phone watching a video from amazon prime and so on the phone did not heat up even a little personally this is good for me at this price range this is"&amp;" a good phone but if you are camera heavy user and expect to perform heavy downloads frequently this phone may not for you i am personally satisfied with this phone as it works for my type of usage i will not go into plus points of this phone as they are "&amp;"covered by other reviews already i am only attempting to clarify about how this phone can suit you or not in terms of camera and heating i had many questions about these aspects before buying perhaps this review will help you make an informed decision to "&amp;"buy or avoid cheers display beautycamera decentperformance amazingbattery ok in mah u expect more tbh overall good phone also after day of use i found some network connectivity issue in my jiosim which i m using right now in this phone but i ll keep updat"&amp;"e this review after month of usage it s a decent mobile under this price but few things worried me weight of the phone too many procedure to change some settings no screen casting apart from that it has good touch a decent camera for day light battery lif"&amp;"e is good i bought this smartphone for my mom samusung interface is very handful for easy use battery is superb last whole day camera is mediocre but provide original colour pictures all in all satisfied with this smartphone that i got in sale for unable "&amp;"to do video call within same service provider as in volte within same service provider video call feature is available product is fine nothing fancy but for the budget it is a good phone battery more than enough for normal use not sure in gamingcamera goo"&amp;"d in this segment can record videos in fhd fpsdisplay since it s a lcd display the quality is a bit less but goodv ram you can add upto gb of virtual ram but have to sacrifice your storage space to use it overall a good budget phone finger print is workin"&amp;"g speedy battery backup is good camera quality is also good")</f>
        <v>i am not big on camera usage personally i was even mentally prepared for a bad camera based on some reviews here but i was pleasantly surprised that camera clicks good photos they are not awesome but they are decent photos that can even be shared 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 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 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 display beautycamera decentperformance amazingbattery ok in mah u expect more tbh overall good phone also after day of use i found some network connectivity issue in my jiosim which i m using right now in this phone but i ll keep update this review after month of usage it s a decent mobile under this price but few things worried me weight of the phone too many procedure to change some settings no screen casting apart from that it has good touch a decent camera for day light battery life is good i bought this smartphone for my mom samusung interface is very handful for easy use battery is superb last whole day camera is mediocre but provide original colour pictures all in all satisfied with this smartphone that i got in sale for unable to do video call within same service provider as in volte within same service provider video call feature is available product is fine nothing fancy but for the budget it is a good phone battery more than enough for normal use not sure in gamingcamera good in this segment can record videos in fhd fpsdisplay since it s a lcd display the quality is a bit less but goodv ram you can add upto gb of virtual ram but have to sacrifice your storage space to use it overall a good budget phone finger print is working speedy battery backup is good camera quality is also good</v>
      </c>
      <c r="E421" s="1" t="s">
        <v>3915</v>
      </c>
      <c r="F421" s="9" t="s">
        <v>3265</v>
      </c>
      <c r="G421" s="9">
        <f>IFERROR(__xludf.DUMMYFUNCTION("""COMPUTED_VALUE"""),1.0)</f>
        <v>1</v>
      </c>
      <c r="H421" s="9">
        <f>IFERROR(__xludf.DUMMYFUNCTION("""COMPUTED_VALUE"""),0.0)</f>
        <v>0</v>
      </c>
      <c r="I421" s="9">
        <f>IFERROR(__xludf.DUMMYFUNCTION("""COMPUTED_VALUE"""),0.0)</f>
        <v>0</v>
      </c>
      <c r="J421" s="9">
        <f>IFERROR(__xludf.DUMMYFUNCTION("""COMPUTED_VALUE"""),0.0)</f>
        <v>0</v>
      </c>
    </row>
    <row r="422">
      <c r="A422" s="1">
        <v>4.1</v>
      </c>
      <c r="B422" s="5" t="s">
        <v>3924</v>
      </c>
      <c r="C422" s="5" t="s">
        <v>3925</v>
      </c>
      <c r="D422" s="9" t="str">
        <f>IFERROR(__xludf.DUMMYFUNCTION("""COMPUTED_VALUE"""),"review overviewaverage the boat today launched the ‘ boat xtend ‘ the company’s latest budget smartwatch with a price tag of rs the boat xtend smartwatch comes with a stylish design resembling the apple watch moreover it has built in amazon alexa support "&amp;"spo tracking stress tracking and much more coming in a budget segment is it worth it should you buy this smartwatch if you too have such queries then there is nothing to worry about it is a detailed review of boat xtend smartwatch which will clear all you"&amp;"r doubts about it contentsbox contentdesign build comfortdisplaywatch ui and featuresalexa supportwatch facesboat wave appaccuracybatteryfinal wordsbuy now box contentboat xtend box contentsmartwatch in black gold colourcharging clipuser manual and warran"&amp;"ty carddesign build comfortwhen buying a smartwatch one always thinks about its design and look apart from features design and build is another major aspect one should take care of when buying a smartwatch the boat has worked on its design this time which"&amp;" brings it to a premium side in terms of look the design is inspired by the apple watch but it cannot be compared to that obviously in every aspect apple watch would be much better than the boat xtend smartwatch redmi watch as well as amazfit bip u pro ha"&amp;"s the same shape and design but the build quality is much premium on this one boat xtend design and buildi personally don’t like the color scheme of this boat xtend smartwatch the black color variant comes with a golden color metallic frame i believe the "&amp;"gold color would fade away after some time there are three other color variants which also don’t look stylish as this one however that is my personal opinion on the color scheme so maybe you might find the color scheme to be good boat xtend designthe watc"&amp;"h has atm water resistance it has silicon straps which are quite comfortable the straps are good quality straps which you will find comfortable with regular usage displaycoming to the display the watch has a mm square shape display what you see on this on"&amp;"e is a tft panel the screen has big bezels however the good part is that the screen goes completely back when it is off so you won’t notice the bezels and the screen quality won’t feel cheap at all it doesn’t have an always on display but we cannot compla"&amp;"in about that the watch offers a screen on time of up to seconds and up to levels of brightness control boat xtend display qualityi find the display quality of the boat xtend smartwatch to be better than the previous smartwatch from boat view angle is goo"&amp;"d on this one and you can clearly see content on this smartwatch even in the sunlight the color on this one is not very saturated but this isn’t something that we can complain about in this price range watch ui and featuresthe ui of this smartwatch is cle"&amp;"an and easy to use there is a single button on the watch which works as the power off button as well as the back button moreover the display is a touchscreen display that works without any problem there isn’t much animation on the bar menu and the navigat"&amp;"ion is simple so you won’t find it difficult to use however the watch may lag a bit the company has done cost cutting in terms of the processor that’s why you may find it to lag a bit but it is ok and not a big deal at the price point you get it boat xten"&amp;"d uithe watch offers all the basic fitness features such as daily activity which includes total steps walked calories burnt and time heart rate sleep tracking stress tracking breath training spo training meditation find my phone and music control apart fr"&amp;"om that there are different support modes on this watch i tried a few of them and they worked fine the watch notifies you of the incoming calls messages received and various other notifications in detail boat xtend smartwatch reviewalexa supportthe main h"&amp;"ighlight of the boat xtend is the amazon alexa support the watch has an in built microphone and you can access it by long pressing the back button do note that you can only do some basic tasks with alexa on the watch like setting an alarm setting a timer "&amp;"and such well it is a good thing to have alexa on a watch but you won’t find it very useful probably you will use it for a day or two out of excitement and then you won’t prefer using it because it only does some basic tasks so even if boat missed this fe"&amp;"ature it won’t be a problem boat xtend alexa supportwatch facesthe next cool thing about this boat smartwatch is the watch faces you get on this one you get more than watch faces on the watch and probably more watch faces will be added to it moreover you "&amp;"can also set a custom watch face as well boat xtend watch facesboat wave appyou will have to download the boat wave app to use the watch the app is available for both android as well as ios devices you won’t be seeing bugs on the app and it works perfectl"&amp;"y i haven’t noticed any problem with connectivity like frequent disconnection the interface of the boat wave is clean and simple you will get all the fitness related options and all the watch settings on the app itself boat xtend boat wave appaccuracyaccu"&amp;"racy is one of the important aspects that one should take care of when buying a smartwatch so talking about the accuracy i tested everything on this watch from normal walking to running sleeping and much more and i find the results to be accurate boat xte"&amp;"nd accuracy testcompared to realme or redmi watch the result was the same on all of them so there is no problem with the accuracy i don’t find the results to be accurate on most of the budget fitness trackers but yes this smartwatch is accurate in terms o"&amp;"f fitness tracking sleep tracking and everything it does boat xtend accuracycomparing it to the noise watch which we tried recently the stress level as well as the spo tracking is much more accurate on this one it also has the option to track the menstrua"&amp;"l cycle in women boat xtend accuracybatteryyou get to see a mah battery on this one which the company claims to last days however if you use most of the features of the watch then the battery will last about two and a half days if you keep the brightness "&amp;"low then the battery will last about days i find the battery life to be a downside of the watch it comes with magnet hook charging support final wordsboat xtend smartwatch is a decent smartwatch from the boat it offers all the basic fitness features you w"&amp;"ill find on a budget fitness tracker a good display alexa support good design and build and much more the smartwatch at this price is quite good personally what i didn’t like about this smartwatch is its color scheme however if you like the color scheme t"&amp;"hen i would recommend you to go for it overall the watch is good with nothing to dislike about it except for the battery life the battery life on this one is quite low the company claims it to have a battery life of days but with regular usage it will las"&amp;"t for days if you are looking for a good smartwatch under rs and you can adjust with the battery life and you like the color scheme then i would recommend you to go for this smartwatch it offers all the features that should be there in a smartwatch under "&amp;"rs pros premium build quality with matte finishing sturdy polycarbonate frame good soft silicone straps that r absolutely flush with the body of the watch attractive trendy colours heart rate except heart rate spikes in weight training pedometer steps cou"&amp;"nter are accurate but spo is off by when compared to pulse oximeter readings but most smart watches offer the same accuracy sleep tracking is accurate only for bed time wake up time duration but stages of sleep are inaccurate light deep sleep waking detec"&amp;"ted but no rem sleep detected sleep data from the watch synchronises smoothly with boat wave app issues warning msg if watch not worn on hand properly and does not detect data of surfaces large clear bright sharp lcd ips display even in the sun touch not "&amp;"smooth experienced jitters ui also lags at times after attaching the tempered glass sometimes some functions require taps to work but acceptable scrolling response if finger moved diagonally instead of vertically in app gps works superbly excellent route "&amp;"tracking on the map this feature is not advertised in their description bluetooth connectivity is good if mobile is kept in close proximity m the boat wave app must remain running in the background at all times definitely splash proof though did nt take t"&amp;"he risk of submerging the watch all notifications are working no problem with call alerts or sms msgs or social media app notifications no lags at all though there is provision for a sec lag which can be turned on alexa works superbly but since there is n"&amp;"o speaker info is displayed on the screen my wipro smart bulb firetv stick can be controlled easily using the inbuilt alexa on the watch alexa can do mathematical calculations currency conversions even foreign language translations apart from supplying in"&amp;"fo on anything under the sun but ofcourse alexa cannot make calls alexa can set alarm timer also sedentary alert drinking water reminder stress alert menstrual cycle alert alarms timers function well boat wave app connects easily no lags observed data syn"&amp;"cs smoothly with google fit app excellent health reports and motivational rewards system in the form of badges but settings can be changed only through the app and the watch needs to be restarted for the new settings to be effective training sports modes "&amp;"r good guided breathing mode is also good find my phone works well extremely stylish light weight comfortable for all day wear watch faces available in the device with preset which cannot be deleted the rest can be changed from the boat wave app cons lack"&amp;"s vibration intensity control lacks camera control shutter but can t figure out its use as my handset accepts both voice commands gestures to click pics no quick reply messages for notifications call alerts no call acceptance or silencing feature a work a"&amp;"round can be if bluetooth handset is connected at the same time spo is not accurate and sometimes freezes at but this is common in all smart watches battery does nt last more than days if continuous hr measurement is turned on otherwise easily lasts for d"&amp;"ays watch faces are very childish expected better quality designs company can easily improve on this in their next update amazon prime only replacement no refund policy is not good at least colour change should be allowed once music control feature does n"&amp;"ot display the title of the song no bp monitoring or temperature monitoring feature smart watches usually do not provide reliable bp data no calling feature but it does nt matter as most don t want conversations to be public a bit large for narrow wrists "&amp;"band mm is a bit wide company should provide a tempered glass protector no mention of protective glass on the display mentioned have attached a scot tempered glass purchased separately there are actually only sports modes boat has bloated the list with in"&amp;"door outdoor combi of sports walking running swimming cycling there is no light sensor auto brightness is only time dependant but works well was a wedding anniversary gift for my wife who liked it very much even the colour the evergreen classic gold black"&amp;" overall the best smart watch with alexa built in available at the budget price point of under rs an excellent fitness tracker but average health monitor 👍 plz add calling feature with this otherwise it is ok good it s little expensive but okkk")</f>
        <v>review overviewaverage the boat today launched the ‘ boat xtend ‘ the company’s latest budget smartwatch with a price tag of rs the boat xtend smartwatch comes with a stylish design resembling the apple watch moreover it has built in amazon alexa support spo tracking stress tracking and much more coming in a budget segment is it worth it should you buy this smartwatch if you too have such queries then there is nothing to worry about it is a detailed review of boat xtend smartwatch which will clear all your doubts about it contentsbox contentdesign build comfortdisplaywatch ui and featuresalexa supportwatch facesboat wave appaccuracybatteryfinal wordsbuy now box contentboat xtend box contentsmartwatch in black gold colourcharging clipuser manual and warranty carddesign build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but it cannot be compared to that obviously in every aspect apple watch would be much better than the boat xtend smartwatch redmi watch as well as amazfit bip u pro has the same shape and design but the build quality is much premium on this one 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 boat xtend designthe watch has atm water resistance it has silicon straps which are quite comfortable the straps are good quality straps which you will find comfortable with regular usage displaycoming to the display the watch has a mm square shape display what you see on this one is a tft panel the screen has big bezels however the good part is that the screen goes completely back when it is off so you won’t notice the bezels and the screen quality won’t feel cheap at all it doesn’t have an always on display but we cannot complain about that the watch offers a screen on time of up to seconds and up to levels of brightness control 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 watch ui and featuresthe ui of this smartwatch is clean and easy to use there is a single button on the watch which works as the power 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 cutting in terms of the processor that’s why you may find it to lag a bit but it is ok and not a big deal at the price point you get it boat xtend uithe watch offers all the basic fitness features such as daily activity which includes total steps walked calories burnt and time heart rate sleep tracking stress tracking breath training spo training meditation find my phone and music control apart from that there are different support modes on this watch i tried a few of them and they worked fine the watch notifies you of the incoming calls messages received and various other notifications in detail boat xtend smartwatch reviewalexa supportthe main highlight of the boat xtend is the amazon alexa support the watch has an in built microphone and you can access it by long 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 boat xtend alexa supportwatch facesthe next cool thing about this boat smartwatch is the watch faces you get on this one you get more than watch faces on the watch and probably more watch faces will be added to it moreover you can also set a custom watch face as well 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 related options and all the watch settings on the app itself 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 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 boat xtend accuracycomparing it to the noise watch which we tried recently the stress level as well as the spo tracking is much more accurate on this one it also has the option to track the menstrual cycle in women boat xtend accuracybatteryyou get to see a mah battery on this one which the company claims to last days however if you use most of the features of the watch then the battery will last about two and a half days if you keep the brightness low then the battery will last about days i find the battery life to be a downside of the watch it comes with magnet hook charging support 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days but with regular usage it will last for days if you are looking for a good smartwatch under rs and you can adjust with the battery life and you like the color scheme then i would recommend you to go for this smartwatch it offers all the features that should be there in a smartwatch under rs pros premium build quality with matte finishing sturdy polycarbonate frame good soft silicone straps that r absolutely flush with the body of the watch attractive trendy colours heart rate except heart rate spikes in weight training pedometer steps counter are accurate but spo is off by when compared to pulse oximeter readings but most smart watches offer the same accuracy sleep tracking is accurate only for bed time wake up time duration but stages of sleep are inaccurate light deep sleep waking detected but no rem sleep detected sleep data from the watch synchronises smoothly with boat wave app issues warning msg if watch not worn on hand properly and does not detect data of surfaces large clear bright sharp lcd ips display even in the sun touch not smooth experienced jitters ui also lags at times after attaching the tempered glass sometimes some functions require taps to work but acceptable scrolling response if finger moved diagonally instead of vertically in app gps works superbly excellent route tracking on the map this feature is not advertised in their description bluetooth connectivity is good if mobile is kept in close proximity m the boat wave app must remain running in the background at all times definitely splash proof though did nt take the risk of submerging the watch all notifications are working no problem with call alerts or sms msgs or social media app notifications no lags at all though there is provision for a sec lag which can be turned on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 sedentary alert drinking water reminder stress alert menstrual cycle alert alarms timers function well boat wave app connects easily no lags observed data syncs smoothly with google fit app excellent health reports and motivational rewards system in the form of badges but settings can be changed only through the app and the watch needs to be restarted for the new settings to be effective training sports modes r good guided breathing mode is also good find my phone works well extremely stylish light weight comfortable for all day wear watch faces available in the device with preset which cannot be deleted the rest can be changed from the boat wave app cons lacks vibration intensity control lacks camera control shutter but can t figure out its use as my handset accepts both voice commands gestures to click pics no quick reply messages for notifications call alerts no call acceptance or silencing feature a work around can be if bluetooth handset is connected at the same time spo is not accurate and sometimes freezes at but this is common in all smart watches battery does nt last more than days if continuous hr measurement is turned on otherwise easily lasts for days watch faces are very childish expected better quality designs company can easily improve on this in their next update amazon prime only replacement no refund policy is not good at least colour change should be allowed once music control feature does not display the title of the song no bp monitoring or temperature monitoring feature smart watches usually do not provide reliable bp data no calling feature but it does nt matter as most don t want conversations to be public a bit large for narrow wrists band mm is a bit wide company should provide a tempered glass protector no mention of protective glass on the display mentioned have attached a scot tempered glass purchased separately there are actually only sports modes boat has bloated the list with indoor outdoor combi of sports walking running swimming cycling there is no light sensor auto brightness is only time dependant but works well was a wedding anniversary gift for my wife who liked it very much even the colour the evergreen classic gold black overall the best smart watch with alexa built in available at the budget price point of under rs an excellent fitness tracker but average health monitor 👍 plz add calling feature with this otherwise it is ok good it s little expensive but okkk</v>
      </c>
      <c r="E422" s="1" t="s">
        <v>3919</v>
      </c>
      <c r="F422" s="9" t="s">
        <v>3219</v>
      </c>
      <c r="G422" s="9">
        <f>IFERROR(__xludf.DUMMYFUNCTION("""COMPUTED_VALUE"""),1.0)</f>
        <v>1</v>
      </c>
      <c r="H422" s="9">
        <f>IFERROR(__xludf.DUMMYFUNCTION("""COMPUTED_VALUE"""),1.0)</f>
        <v>1</v>
      </c>
      <c r="I422" s="9">
        <f>IFERROR(__xludf.DUMMYFUNCTION("""COMPUTED_VALUE"""),1.0)</f>
        <v>1</v>
      </c>
      <c r="J422" s="9">
        <f>IFERROR(__xludf.DUMMYFUNCTION("""COMPUTED_VALUE"""),1.0)</f>
        <v>1</v>
      </c>
    </row>
    <row r="423">
      <c r="A423" s="1">
        <v>3.8</v>
      </c>
      <c r="B423" s="5" t="s">
        <v>3246</v>
      </c>
      <c r="C423" s="5" t="s">
        <v>3247</v>
      </c>
      <c r="D423" s="9" t="str">
        <f>IFERROR(__xludf.DUMMYFUNCTION("""COMPUTED_VALUE"""),"update sept boat seems to have heard the feedback 😀 and updated the watch faces now there are a few good ones to pick but a slight improvement over the ones the watch earlier had bit impressed added one star for it not a very polished product the fonts a"&amp;"re tacky and look ugly in the watch for notification text and caller name text the watch faces are a lazy design job no point having watch faces if only are good or usable rest are useless update oct boat seems to be on a smartwatch launch spree and thank"&amp;"s to that they are constantly updating the phone app and the watch faces now you have many good looking watch faces to choose from so overall still the smartwatch ui needs work but atleast you have good watch faces good screen quality battery life looks a"&amp;"nd the metallic frame call clarity bt calling at the price reasonably accurate sensorsbad the ui fonts they are all very ugly and tacky they could have tried to give the chinese software some makeover but it is a clearly lazy job by the tech team a copy p"&amp;"aste job to be precise of getting an outsourced software and plastering it with brand logos restarts randomly when the call is going on on the watch even for min or so watch faces again a job of the design tech ui team boat doesn t have a good team of des"&amp;"igners and ui guys to really offer simple yet good software features like good watch faces and good watch ui no option to silence a call or reply with quick replies look for noise smart watches in the same range noise colorfit pulse go buzz is cheaper and"&amp;" better alternative has better watch faces and ui and quick reply to notifications and call silence and mute options for lower prices which this watch has clearly missed you can go for boat wave call also it isn t an outright bad watch but there are bette"&amp;"r options available for the price boat if you have a team who reads and wants to improve get some good ui and design folks in your team your products are good but the ui and design is what the people see and that s what makes them feel good about your pro"&amp;"ducts you have really average ui boat wave call watch is best for budget call is too good and sound quality is also too good battery is good totally the watch is good for range it s good value for money smart watch light weight touch is smooth all the fea"&amp;"tures are accurate a good product in this price range must buy itgood lookinggood quality good product is mst h average for calling good looking i m really happy to purchase this watch it s very affordable having so many features the calling feature works"&amp;" really well overall if you re looking so good brand good features go for this product does not turn onplease return the item please")</f>
        <v>update sept boat seems to have heard the feedback 😀 and updated the watch faces now there are a few good ones to pick but a slight improvement over the ones the watch earlier had bit impressed added one star for it not a very polished product the fonts are tacky and look ugly in the watch for notification text and caller name text the watch faces are a lazy design job no point having watch faces if only are good or usable rest are useless update oct boat seems to be on a smartwatch launch spree and thanks to that they are constantly updating the phone app and the watch faces now you have many good looking watch faces to choose from so overall still the smartwatch ui needs work but atleast you have good watch faces good screen quality battery life looks and the metallic frame call clarity bt calling at the price reasonably accurate sensorsbad the ui fonts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min or so watch faces again a job of the design tech ui team boat doesn t have a good team of designers and ui guys to really offer simple yet good software features like good watch faces and good watch ui no option to silence a call or reply with quick replies look for noise smart watches in the same range noise colorfit pulse go buzz is cheaper and better alternative has better watch faces and ui and quick reply to notifications and call silence and mute options for lower prices which this watch has clearly missed you can go for boat wave call also it isn t an outright bad watch but there are better options available for the price boat if you have a team who reads and wants to improve get some good ui and design folks in your team your products are good but the ui and design is what the people see and that s what makes them feel good about your products you have really average ui boat wave call watch is best for budget call is too good and sound quality is also too good battery is good totally the watch is good for range it s good value for money smart watch light weight touch is smooth all the features are accurate a good product in this price range must buy itgood lookinggood quality good product is mst h average for calling good looking i m really happy to purchase this watch it s very affordable having so many features the calling feature works really well overall if you re looking so good brand good features go for this product does not turn onplease return the item please</v>
      </c>
      <c r="E423" s="1" t="s">
        <v>3928</v>
      </c>
      <c r="F423" s="9" t="s">
        <v>3219</v>
      </c>
      <c r="G423" s="9">
        <f>IFERROR(__xludf.DUMMYFUNCTION("""COMPUTED_VALUE"""),1.0)</f>
        <v>1</v>
      </c>
      <c r="H423" s="9">
        <f>IFERROR(__xludf.DUMMYFUNCTION("""COMPUTED_VALUE"""),0.0)</f>
        <v>0</v>
      </c>
      <c r="I423" s="9">
        <f>IFERROR(__xludf.DUMMYFUNCTION("""COMPUTED_VALUE"""),0.0)</f>
        <v>0</v>
      </c>
      <c r="J423" s="9">
        <f>IFERROR(__xludf.DUMMYFUNCTION("""COMPUTED_VALUE"""),0.0)</f>
        <v>0</v>
      </c>
    </row>
    <row r="424">
      <c r="A424" s="1">
        <v>4.3</v>
      </c>
      <c r="B424" s="5" t="s">
        <v>107</v>
      </c>
      <c r="C424" s="5" t="s">
        <v>108</v>
      </c>
      <c r="D424" s="9" t="str">
        <f>IFERROR(__xludf.DUMMYFUNCTION("""COMPUTED_VALUE"""),"worth for money suitable for android auto my purpose served in car got it for rs everything is okay but packaging is not good feeling like seller gave is used cable good product good product but cost is more original cable i bought this cable at using thi"&amp;"s cable for android auto in my car perfectly works without any glitch original mi cable will charge upto watts got it for rs i have watt charger and i want a cable for my car so i went for it i checked the performance with battery charging app the chargin"&amp;"g speed is exactly half of my watt original cable go for it it provided me turbo charging i recommend for all redmi note s mobile phones as it provide turbo charging i am veri happy with this product")</f>
        <v>worth for money suitable for android auto my purpose served in car got it for rs everything is okay but packaging is not good feeling like seller gave is used cable good product good product but cost is more original cable i bought this cable at using this cable for android auto in my car perfectly works without any glitch original mi cable will charge upto watts got it for rs i have watt charger and i want a cable for my car so i went for it i checked the performance with battery charging app the charging speed is exactly half of my watt original cable go for it it provided me turbo charging i recommend for all redmi note s mobile phones as it provide turbo charging i am veri happy with this product</v>
      </c>
      <c r="E424" s="1" t="s">
        <v>99</v>
      </c>
      <c r="F424" s="9" t="s">
        <v>18</v>
      </c>
      <c r="G424" s="9">
        <f>IFERROR(__xludf.DUMMYFUNCTION("""COMPUTED_VALUE"""),0.0)</f>
        <v>0</v>
      </c>
      <c r="H424" s="9">
        <f>IFERROR(__xludf.DUMMYFUNCTION("""COMPUTED_VALUE"""),0.0)</f>
        <v>0</v>
      </c>
      <c r="I424" s="9">
        <f>IFERROR(__xludf.DUMMYFUNCTION("""COMPUTED_VALUE"""),0.0)</f>
        <v>0</v>
      </c>
      <c r="J424" s="9">
        <f>IFERROR(__xludf.DUMMYFUNCTION("""COMPUTED_VALUE"""),0.0)</f>
        <v>0</v>
      </c>
    </row>
    <row r="425">
      <c r="A425" s="1">
        <v>4.0</v>
      </c>
      <c r="B425" s="5" t="s">
        <v>37</v>
      </c>
      <c r="C425" s="5" t="s">
        <v>38</v>
      </c>
      <c r="D425" s="9" t="str">
        <f>IFERROR(__xludf.DUMMYFUNCTION("""COMPUTED_VALUE"""),"i ordered this cable to connect my phone to android auto of car the cable is really strong and the connection ports are really well made i already has a micro usb cable from ambrane and it s still in good shape i connected my phone to the car using the ca"&amp;"ble and it got connected well and no issues i also connected it to the charging port and yes it has fast charging support it quality is good at this price and the main thing is that i didn t ever thought that this cable will be so long it s good one and c"&amp;"harging power is too good and also supports fast charging value for money with extra length👍 good working fine product quality is good good very good bought for my daughter s old phone brand new cable it was not charging i already repacked and requested "&amp;"for replacement i checked again and there was some green colour paste fungus inside the micro usb connector i cleaned with an alcoholic and starts working again checked the ampere of charging speed got around ma ma not bad came with braided m long cable p"&amp;"retty impressive for the price can t blame the manufacturer but quality issues by the distributor they might have stored in very humid place")</f>
        <v>i ordered this cable to connect my phone to android auto of car the cable is really strong and the connection ports are really well made i already has a micro usb cable from ambrane and it s still in good shape i connected my phone to the car using the cable and it got connected well and no issues i also connected it to the charging port and yes it has fast charging support it quality is good at this price and the main thing is that i didn t ever thought that this cable will be so long it s good one and charging power is too good and also supports fast charging value for money with extra length👍 good working fine product quality is good good very good bought for my daughter s old phone brand new cable it was not charging i already repacked and requested for replacement i checked again and there was some green colour paste fungus inside the micro usb connector i cleaned with an alcoholic and starts working again checked the ampere of charging speed got around ma ma not bad came with braided m long cable pretty impressive for the price can t blame the manufacturer but quality issues by the distributor they might have stored in very humid place</v>
      </c>
      <c r="E425" s="1" t="s">
        <v>124</v>
      </c>
      <c r="F425" s="9" t="s">
        <v>18</v>
      </c>
      <c r="G425" s="9">
        <f>IFERROR(__xludf.DUMMYFUNCTION("""COMPUTED_VALUE"""),0.0)</f>
        <v>0</v>
      </c>
      <c r="H425" s="9">
        <f>IFERROR(__xludf.DUMMYFUNCTION("""COMPUTED_VALUE"""),0.0)</f>
        <v>0</v>
      </c>
      <c r="I425" s="9">
        <f>IFERROR(__xludf.DUMMYFUNCTION("""COMPUTED_VALUE"""),0.0)</f>
        <v>0</v>
      </c>
      <c r="J425" s="9">
        <f>IFERROR(__xludf.DUMMYFUNCTION("""COMPUTED_VALUE"""),0.0)</f>
        <v>0</v>
      </c>
    </row>
    <row r="426">
      <c r="A426" s="1">
        <v>4.2</v>
      </c>
      <c r="B426" s="5" t="s">
        <v>3942</v>
      </c>
      <c r="C426" s="5" t="s">
        <v>3943</v>
      </c>
      <c r="D426" s="9" t="str">
        <f>IFERROR(__xludf.DUMMYFUNCTION("""COMPUTED_VALUE"""),"item is good no issues it supports mobile which have great charging inbuilt feature charging is good but cable quality not good good if your smartphone doesn t support more than w fast charging then this will cover it for you i would suggest getting a dif"&amp;"ferent cable if you want something with more length but the standard cable it comes with is pretty solid no cheap feeling whatsoever pretty good charger for any mobile device provided that the device supports w fast charging and usb type c port ofcourse i"&amp;"t is w i would like to suggest this to all of them who are subjected to irreparable in box charger especially redmi note pro users😬 very good product bought this to charge my mi a mobile even though the mi a has a lower amps and voltage rating than this "&amp;"charger upon research i found that a mobile communicates with the charger and only requests the required amps and voltage from it and this has proven to be right as my mobile is perfectly charging with this charger you wont find this good of a charger and"&amp;" cable combo for this price")</f>
        <v>item is good no issues it supports mobile which have great charging inbuilt feature charging is good but cable quality not good good if your smartphone doesn t support more than w fast charging then this will cover it for you i would suggest getting a different cable if you want something with more length but the standard cable it comes with is pretty solid no cheap feeling whatsoever pretty good charger for any mobile device provided that the device supports w fast charging and usb type c port ofcourse it is w i would like to suggest this to all of them who are subjected to irreparable in box charger especially redmi note pro users😬 very good product bought this to charge my mi a mobile even though the mi a has a lower amps and voltage rating than this charger upon research i found that a mobile communicates with the charger and only requests the required amps and voltage from it and this has proven to be right as my mobile is perfectly charging with this charger you wont find this good of a charger and cable combo for this price</v>
      </c>
      <c r="E426" s="1" t="s">
        <v>3936</v>
      </c>
      <c r="F426" s="9" t="s">
        <v>3450</v>
      </c>
      <c r="G426" s="9">
        <f>IFERROR(__xludf.DUMMYFUNCTION("""COMPUTED_VALUE"""),1.0)</f>
        <v>1</v>
      </c>
      <c r="H426" s="9">
        <f>IFERROR(__xludf.DUMMYFUNCTION("""COMPUTED_VALUE"""),0.0)</f>
        <v>0</v>
      </c>
      <c r="I426" s="9">
        <f>IFERROR(__xludf.DUMMYFUNCTION("""COMPUTED_VALUE"""),1.0)</f>
        <v>1</v>
      </c>
      <c r="J426" s="9">
        <f>IFERROR(__xludf.DUMMYFUNCTION("""COMPUTED_VALUE"""),0.0)</f>
        <v>0</v>
      </c>
    </row>
    <row r="427">
      <c r="A427" s="1">
        <v>4.1</v>
      </c>
      <c r="B427" s="5" t="s">
        <v>3504</v>
      </c>
      <c r="C427" s="5" t="s">
        <v>3505</v>
      </c>
      <c r="D427" s="9" t="str">
        <f>IFERROR(__xludf.DUMMYFUNCTION("""COMPUTED_VALUE"""),"i am not big on camera usage personally i was even mentally prepared for a bad camera based on some reviews here but i was pleasantly surprised that camera clicks good photos they are not awesome but they are decent photos that can even be shared now comi"&amp;"ng to my biggest grouse heating issue the phone started heating up while charging but it was just a little and so i could have ignored it but then it started heating up more and got me very concerned i even ordered a replacement thinking i got a defective"&amp;" piece but then after further tests i found that it is heating more when i download huge amounts of data for example when i restore data of my old phone from back up this is ok with me as i don t perform huge data loads regularly definitely not on phone t"&amp;"hen i tested by running tasks i usually perform such as checking office mails attending office meeting on phone watching a video from amazon prime and so on the phone did not heat up even a little personally this is good for me at this price range this is"&amp;" a good phone but if you are camera heavy user and expect to perform heavy downloads frequently this phone may not for you i am personally satisfied with this phone as it works for my type of usage i will not go into plus points of this phone as they are "&amp;"covered by other reviews already i am only attempting to clarify about how this phone can suit you or not in terms of camera and heating i had many questions about these aspects before buying perhaps this review will help you make an informed decision to "&amp;"buy or avoid cheers display beautycamera decentperformance amazingbattery ok in mah u expect more tbh overall good phone also after day of use i found some network connectivity issue in my jiosim which i m using right now in this phone but i ll keep updat"&amp;"e this review after month of usage it s a decent mobile under this price but few things worried me weight of the phone too many procedure to change some settings no screen casting apart from that it has good touch a decent camera for day light battery lif"&amp;"e is good i bought this smartphone for my mom samusung interface is very handful for easy use battery is superb last whole day camera is mediocre but provide original colour pictures all in all satisfied with this smartphone that i got in sale for unable "&amp;"to do video call within same service provider as in volte within same service provider video call feature is available product is fine nothing fancy but for the budget it is a good phone battery more than enough for normal use not sure in gamingcamera goo"&amp;"d in this segment can record videos in fhd fpsdisplay since it s a lcd display the quality is a bit less but goodv ram you can add upto gb of virtual ram but have to sacrifice your storage space to use it overall a good budget phone finger print is workin"&amp;"g speedy battery backup is good camera quality is also good")</f>
        <v>i am not big on camera usage personally i was even mentally prepared for a bad camera based on some reviews here but i was pleasantly surprised that camera clicks good photos they are not awesome but they are decent photos that can even be shared 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 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 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 display beautycamera decentperformance amazingbattery ok in mah u expect more tbh overall good phone also after day of use i found some network connectivity issue in my jiosim which i m using right now in this phone but i ll keep update this review after month of usage it s a decent mobile under this price but few things worried me weight of the phone too many procedure to change some settings no screen casting apart from that it has good touch a decent camera for day light battery life is good i bought this smartphone for my mom samusung interface is very handful for easy use battery is superb last whole day camera is mediocre but provide original colour pictures all in all satisfied with this smartphone that i got in sale for unable to do video call within same service provider as in volte within same service provider video call feature is available product is fine nothing fancy but for the budget it is a good phone battery more than enough for normal use not sure in gamingcamera good in this segment can record videos in fhd fpsdisplay since it s a lcd display the quality is a bit less but goodv ram you can add upto gb of virtual ram but have to sacrifice your storage space to use it overall a good budget phone finger print is working speedy battery backup is good camera quality is also good</v>
      </c>
      <c r="E427" s="1" t="s">
        <v>3946</v>
      </c>
      <c r="F427" s="9" t="s">
        <v>3265</v>
      </c>
      <c r="G427" s="9">
        <f>IFERROR(__xludf.DUMMYFUNCTION("""COMPUTED_VALUE"""),1.0)</f>
        <v>1</v>
      </c>
      <c r="H427" s="9">
        <f>IFERROR(__xludf.DUMMYFUNCTION("""COMPUTED_VALUE"""),0.0)</f>
        <v>0</v>
      </c>
      <c r="I427" s="9">
        <f>IFERROR(__xludf.DUMMYFUNCTION("""COMPUTED_VALUE"""),0.0)</f>
        <v>0</v>
      </c>
      <c r="J427" s="9">
        <f>IFERROR(__xludf.DUMMYFUNCTION("""COMPUTED_VALUE"""),0.0)</f>
        <v>0</v>
      </c>
    </row>
    <row r="428">
      <c r="A428" s="1">
        <v>4.1</v>
      </c>
      <c r="B428" s="5" t="s">
        <v>3955</v>
      </c>
      <c r="C428" s="5" t="s">
        <v>3956</v>
      </c>
      <c r="D428" s="9" t="str">
        <f>IFERROR(__xludf.DUMMYFUNCTION("""COMPUTED_VALUE"""),"it is good for data cables i liked it basically its good product with good quality but this product is overpriced because same product from different brand are selling at or more less money still i bought this because of the brand name gud quality and pac"&amp;"kaging but slightly expensive this for my mobile charging cable it’s useful for not to brake the cable")</f>
        <v>it is good for data cables i liked it basically its good product with good quality but this product is overpriced because same product from different brand are selling at or more less money still i bought this because of the brand name gud quality and packaging but slightly expensive this for my mobile charging cable it’s useful for not to brake the cable</v>
      </c>
      <c r="E428" s="1" t="s">
        <v>3948</v>
      </c>
      <c r="F428" s="9" t="s">
        <v>3950</v>
      </c>
      <c r="G428" s="9">
        <f>IFERROR(__xludf.DUMMYFUNCTION("""COMPUTED_VALUE"""),0.0)</f>
        <v>0</v>
      </c>
      <c r="H428" s="9">
        <f>IFERROR(__xludf.DUMMYFUNCTION("""COMPUTED_VALUE"""),0.0)</f>
        <v>0</v>
      </c>
      <c r="I428" s="9">
        <f>IFERROR(__xludf.DUMMYFUNCTION("""COMPUTED_VALUE"""),0.0)</f>
        <v>0</v>
      </c>
      <c r="J428" s="9">
        <f>IFERROR(__xludf.DUMMYFUNCTION("""COMPUTED_VALUE"""),0.0)</f>
        <v>0</v>
      </c>
    </row>
    <row r="429">
      <c r="A429" s="1">
        <v>4.1</v>
      </c>
      <c r="B429" s="5" t="s">
        <v>3965</v>
      </c>
      <c r="C429" s="5" t="s">
        <v>3966</v>
      </c>
      <c r="D429" s="9" t="str">
        <f>IFERROR(__xludf.DUMMYFUNCTION("""COMPUTED_VALUE"""),"i was looking for a phone below k i am not a person who believes to burn money for phones my requirement was a phone that has good network reception good wifi reception a balanced software good battery life good screen that don t strain eyes a good hardwa"&amp;"re mm headphone jack and a charger i don t need g network because g drains battery a lot and g spends too much data i don t watch movie or yt on mobile network and i wonder how many does watch fhd k k videos over mobile network for downloading documents s"&amp;"ocial networks banking apps g is more than enough in my budget i found all phones have gb ram realme narzo was during gif and had all those features along with a good processor and another one was redmi note but i found that if i can extend my budget a li"&amp;"ttle more with all coupons and bank offer i can get a redmi note with gb ram at gb ram is always preferred over gb ram because nobody knows whether with future updates the os would demand more ram or not also the softwares may require more ram as time pas"&amp;"ses away so this was the only option i knew then available redmi note has amoled display i am not bothered with hz hz hz i keep the refresh rate at hz and display works without zero lag or stutter all my desktop screen has hz refresh rate and i am happy w"&amp;"ith them so why do i need a hz screen i think this is all just gimmick marketed by companies and online reviewers the display has excellent colour reproduction capability and colours look rich you can adjust colour temperature to warm or cool but i think "&amp;"standard is fine for me also you can calibrate display colours in settings but i think you don t need that display size is inch it could have been better if it were inch i prefer big display phone redmi note has that big display a plastic screen protector"&amp;" is pre applied on screen and i am happy with that the screen protector feels smooth and fingerprints can be easily removed by wiping with a damp cloth the screen has a punch hole camera which looks good this phone duel speakers one is more powerful at bo"&amp;"ttom and another on top but i think the second speaker is actually earpiece which amplifies while watching movies or yt bottom speaker is louder than top speaker and volume is good what more do you expect from such tiny speakers the phone has excellent wi"&amp;"fi and mobile network reception many have complained about poor wifi connectivity but from my experience i can say my phone and wifi modem stays at different floor still i get good signal and never disconnected voice over mobile network sounds nice and cl"&amp;"ear and the other party can hear you well and clear however because the second speaker is an extension of earphone piece the sound will leak if the other person is shouting over phone the phone has mah battery and comes with w charger which is a bonus at "&amp;"this price point the battery gives long backup with good mobile network you can use it for days without charging using basic features like phone sms email fb wa etc but i charge it regularly and battery charge never drops below the phone has sd processor "&amp;"which is more that enough for basic tasks and performs well without any lag the experience is butter smooth however the apps get automatically cleared from ram which i like because i don t have to clear ram manually however after android update the ram ho"&amp;"ld app for longer time but eventually cleared sd doesn t heat up and it is very energy efficient because of that battery drains very little and w charger charges phone within mins for my usage the cable is usb a to c and feels good this phone has ir blast"&amp;"er so in your home office you can control ac or other supported gadgets with this phone when remote is unavailable this phone has ddr x ram and ufs storage the ram is gb and can be expanded additional gb as virtual ram by occupying storage but i have disa"&amp;"bled that option from settings because it increases ssd life this has sim sd card slot which is a great both sim have volte and carrier aggregation the phone has beautiful back and colour is attractive some people may complain about plastic but remember p"&amp;"lastic back phone has better network reception than metal or glass back phones and i have no problem with plastic i don t think plastic back makes your phone or you look cheap i am happy with plastic back the phone also gives a tpu cover and the cover how"&amp;"ever yellowing after i month this is inherent chemistry of tpu and no one can prevent this chemical degradation how ever can be slowed by not exposing it to sunlight the fingerprint scanner is excellent it works flawlessly the touch screen is excellent to"&amp;"o however i dont like some of the preinstalled apps some can be uninstalled a few can t especially mi pay and getapps from mi store i don t like them however i like the pre installed security app there is no ad in notification and all can be easily disabl"&amp;"ed camera at back is good and sufficient for me however the front camera is not good does not show pictures like mp camera i have added some pictures clicked by redmi note back camera miui is fluid and has many user friendliness like oneui miui is now fre"&amp;"e of bugs and has an extremely polished version that will please the user so i give redmi a score of this is an excellent phone the i got at during great indian festival i recommend anyboy with basic usage to buy this phone this phone is not for gamers or"&amp;" people who watch k k videos or shoot such things this is not or those who are crazy for g otherwise this phone will fulfil your every requirement in this price segment days usage good battery life bqest for day day use w charger also good best display bu"&amp;"t should ve hz instead of sturdy in hand feel stereo speaker is loud and crisp split camera above average but good concerning the price buggy ui minor as expected but ui all way better than bloody miui g chipset sd which is fine g always available some mi"&amp;"nor issue with wifi reception don t know may be they will fix it through ota this phone is for people who clicks photos here there casual gamer binge watchers of web shows movies not intended for heavy gaming not for pubg cod lovers the first look of this"&amp;" starbust design is eye catchy no word to express its design in hand feel and and it s all physical dimension the second this which impress me it s battery backup even you playing game hardly for a long time it gives you sufficient battey backup and charg"&amp;"ing speed also w is also a good deal at this price the third impressive factor is it s dual speaker i have an another phone of k and the sound quality is almost same as it media playback experience is also enhanced by it s amoled display very colour charm"&amp;"ing display literally the display quality is unbeatable the camera notch and dual speaker increase the media playing experience other performance like gaming is also good at this price point fingerprint button is also very responsive all other things and "&amp;"features are good to the price point only one thing is very disappointing bcoz the hype of its camera that company shows is very up to the mark and professional photography but the camera is lower grade even my old redmi y which i exchanged with this had "&amp;"better camera than this so plz i request you to all don t buy this for camera just don t the images are shown of camera pictures on the website is illustration according to me i don t recommend you to buy this phone as your camera phone if you are non cam"&amp;"era user then you will surely go for it pros design in hand feel battery and charging amoled display dual speakercons camera😤😤 quite a smooth daily driver phone the overall experience has been satisfactory camera s good durability also seems to be good "&amp;"i ve dropped it quite a few times the gorilla glass seems to be holding up hz feels great charging speed is good too nothing mind blowing though battery life is decent lasts quite a bit but since i keep it in the hz mode all the time it s a little less fo"&amp;"r me but i don t have any problem with battery life for now it does what the description says camera quality not upto the mark compared to other redmi mobiles even a model clicks better pics finger print sensor is same as that of the lock button you need "&amp;"to press the lock button every time to get the fingerprint read volume is good for both call and streaming fast charging but charger gets heated soon battery back up is good unless you don t do heavy gaming and all day video sreaming dual app and dual spa"&amp;"ce option is missing light weight and good video resolution overall good for learning students for online sessions and persons with less need for photography gaming i bought this for my dad and it s working good for him if you are planning to give it to y"&amp;"our parents or elderly people in your family just install third party launcher and hide unnecessary app aslo turn off spamming notification and lockscreen ads overall good phone for elders or first time smartphone user phone is good but i facing weird bug"&amp;"s due to software issues after that i manually installed latest global software then working fine when i was using indian firmware after the update the phone got into bootloop every sec but after manual installation its working fine")</f>
        <v>i was looking for a phone below k i am not a person who believes to burn money for phones my requirement was a phone that has good network reception good wifi reception a balanced software good battery life good screen that don t strain eyes a good hardware mm headphone jack and a charger i don t need g network because g drains battery a lot and g spends too much data i don t watch movie or yt on mobile network and i wonder how many does watch fhd k k videos over mobile network for downloading documents social networks banking apps g is more than enough in my budget i found all phones have gb ram realme narzo was during gif and had all those features along with a good processor and another one was redmi note but i found that if i can extend my budget a little more with all coupons and bank offer i can get a redmi note with gb ram at gb ram is always preferred over gb ram because nobody knows whether with future updates the os would demand more ram or not also the softwares may require more ram as time passes away so this was the only option i knew then available redmi note has amoled display i am not bothered with hz hz hz i keep the refresh rate at hz and display works without zero lag or stutter all my desktop screen has hz refresh rate and i am happy with them so why do i need a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 t need that display size is inch it could have been better if it were inch i prefer big display phone redmi note has that big display a plastic screen protector is pre applied on screen and i am happy with that the screen protector feels smooth and fingerprints can be easily removed by wiping with a damp cloth the screen has a punch hole camera which looks good this phone duel speakers one is more powerful at bottom and another on top but i think the second speaker is actually earpiece which amplifies while watching movies or yt bottom speaker is louder than top speaker and volume is good what more do you expect from such tiny speakers 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 the phone has mah battery and comes with w charger which is a bonus at this price point the battery gives long backup with good mobile network you can use it for days without charging using basic features like phone sms email fb wa etc but i charge it regularly and battery charge never drops below the phone has sd processor which is more that enough for basic tasks and performs well without any lag the experience is butter smooth however the apps get automatically cleared from ram which i like because i don t have to clear ram manually however after android update the ram hold app for longer time but eventually cleared sd doesn t heat up and it is very energy efficient because of that battery drains very little and w charger charges phone within mins for my usage the cable is usb a to c and feels good this phone has ir blaster so in your home office you can control ac or other supported gadgets with this phone when remote is unavailable this phone has ddr x ram and ufs storage the ram is gb and can be expanded additional gb as virtual ram by occupying storage but i have disabled that option from settings because it increases ssd life this has sim sd card slot which is a great both sim have volte and carrier aggregation the phone has beautiful back and colour is attractive some people may complain about plastic but remember plastic back phone has better network reception than metal or glass back phones and i have no problem with plastic i don 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 the fingerprint scanner is excellent it works flawlessly the touch screen is excellent too however i dont like some of the preinstalled apps some can be uninstalled a few can t especially mi pay and getapps from mi store i don t like them however i like the pre installed security app there is no ad in notification and all can be easily disabled camera at back is good and sufficient for me however the front camera is not good does not show pictures like mp camera i have added some pictures clicked by redmi note back camera miui is fluid and has many user friendliness like oneui miui is now free of bugs and has an extremely polished version that will please the user so i give redmi a score of this is an excellent phone the i got at during great indian festival i recommend anyboy with basic usage to buy this phone this phone is not for gamers or people who watch k k videos or shoot such things this is not or those who are crazy for g otherwise this phone will fulfil your every requirement in this price segment days usage good battery life bqest for day day use w charger also good best display but should ve hz instead of sturdy in hand feel stereo speaker is loud and crisp split camera above average but good concerning the price buggy ui minor as expected but ui all way better than bloody miui g chipset sd which is fine g always available some minor issue with wifi reception don t know may be they will fix it through ota this phone is for people who clicks photos here there casual gamer binge watchers of web shows movies not intended for heavy gaming not for pubg cod lovers the first look of this starbust design is eye catchy no word to express its design in hand feel and and it s all physical dimension the second this which impress me it s battery backup even you playing game hardly for a long time it gives you sufficient battey backup and charging speed also w is also a good deal at this price the third impressive factor is it s dual speaker i have an another phone of k and the sound quality is almost same as it media playback experience is also enhanced by it 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 only one thing is very disappointing bcoz the hype of its camera that company shows is very up to the mark and professional photography but the camera is lower grade even my old redmi y which i exchanged with this had better camera than this so plz i request you to all don t buy this for camera just don t the images are shown of camera pictures on the website is illustration according to me i don t recommend you to buy this phone as your camera phone if you are non camera user then you will surely go for it pros design in hand feel battery and charging amoled display dual speakercons camera😤😤 quite a smooth daily driver phone the overall experience has been satisfactory camera s good durability also seems to be good i ve dropped it quite a few times the gorilla glass seems to be holding up hz feels great charging speed is good too nothing mind blowing though battery life is decent lasts quite a bit but since i keep it in the hz mode all the time it s a little less for me but i don t have any problem with battery life for now it does what the description says camera quality not upto the mark compared to other redmi mobiles even a model clicks better pics finger print sensor is same as that of the lock button you need to press the lock button every time to get the fingerprint read volume is good for both call and streaming fast charging but charger gets heated soon battery back up is good unless you don t do heavy gaming and all day video sreaming dual app and dual space option is missing light weight and good video resolution overall good for learning students for online sessions and persons with less need for photography gaming i bought this for my dad and it s working good for him if you are planning to give it to your parents or elderly people in your family just install third party launcher and hide unnecessary app aslo turn off spamming notification and lockscreen ads overall good phone for elders or first time smartphone user phone is good but i facing weird bugs due to software issues after that i manually installed latest global software then working fine when i was using indian firmware after the update the phone got into bootloop every sec but after manual installation its working fine</v>
      </c>
      <c r="E429" s="1" t="s">
        <v>3959</v>
      </c>
      <c r="F429" s="9" t="s">
        <v>3265</v>
      </c>
      <c r="G429" s="9">
        <f>IFERROR(__xludf.DUMMYFUNCTION("""COMPUTED_VALUE"""),1.0)</f>
        <v>1</v>
      </c>
      <c r="H429" s="9">
        <f>IFERROR(__xludf.DUMMYFUNCTION("""COMPUTED_VALUE"""),1.0)</f>
        <v>1</v>
      </c>
      <c r="I429" s="9">
        <f>IFERROR(__xludf.DUMMYFUNCTION("""COMPUTED_VALUE"""),0.0)</f>
        <v>0</v>
      </c>
      <c r="J429" s="9">
        <f>IFERROR(__xludf.DUMMYFUNCTION("""COMPUTED_VALUE"""),1.0)</f>
        <v>1</v>
      </c>
    </row>
    <row r="430">
      <c r="A430" s="1">
        <v>4.3</v>
      </c>
      <c r="B430" s="5" t="s">
        <v>136</v>
      </c>
      <c r="C430" s="5" t="s">
        <v>137</v>
      </c>
      <c r="D430" s="9" t="str">
        <f>IFERROR(__xludf.DUMMYFUNCTION("""COMPUTED_VALUE"""),"the cable is efficient in fast charging but in quick data transfer overall fine i like the usb c l shape nylon shielded core wire it improves the life of the cable i think i buy these every months or so fast charging stops working after a while probbly so"&amp;"mething to do with the cable design the cable gets twisted over time and i suspect that breaks the high capacity wires inside but i keep buying it because there arent too many options in an l shaped design good and durable product sometime the charges doe"&amp;"sn t work on few adapters there might be few cut off or something but works fine on apple adapter car charger usb the product is really good at affordable price good and fast charging and value for money பொருள் உடைய கடினத்தன்மையின் நன்றாக உள்ளது சார்ஜ் ஏற"&amp;"ும் வேகம் wat not a fast charger very slow charging with w l shape pin is very useful")</f>
        <v>the cable is efficient in fast charging but in quick data transfer overall fine i like the usb c l shape nylon shielded core wire it improves the life of the cable i think i buy these every months or so fast charging stops working after a while probbly something to do with the cable design the cable gets twisted over time and i suspect that breaks the high capacity wires inside but i keep buying it because there arent too many options in an l shaped design good and durable product sometime the charges doesn t work on few adapters there might be few cut off or something but works fine on apple adapter car charger usb the product is really good at affordable price good and fast charging and value for money பொருள் உடைய கடினத்தன்மையின் நன்றாக உள்ளது சார்ஜ் ஏறும் வேகம் wat not a fast charger very slow charging with w l shape pin is very useful</v>
      </c>
      <c r="E430" s="1" t="s">
        <v>129</v>
      </c>
      <c r="F430" s="9" t="s">
        <v>18</v>
      </c>
      <c r="G430" s="9">
        <f>IFERROR(__xludf.DUMMYFUNCTION("""COMPUTED_VALUE"""),0.0)</f>
        <v>0</v>
      </c>
      <c r="H430" s="9">
        <f>IFERROR(__xludf.DUMMYFUNCTION("""COMPUTED_VALUE"""),0.0)</f>
        <v>0</v>
      </c>
      <c r="I430" s="9">
        <f>IFERROR(__xludf.DUMMYFUNCTION("""COMPUTED_VALUE"""),0.0)</f>
        <v>0</v>
      </c>
      <c r="J430" s="9">
        <f>IFERROR(__xludf.DUMMYFUNCTION("""COMPUTED_VALUE"""),0.0)</f>
        <v>0</v>
      </c>
    </row>
    <row r="431">
      <c r="A431" s="1">
        <v>3.9</v>
      </c>
      <c r="B431" s="5" t="s">
        <v>3676</v>
      </c>
      <c r="C431" s="5" t="s">
        <v>3677</v>
      </c>
      <c r="D431" s="9" t="str">
        <f>IFERROR(__xludf.DUMMYFUNCTION("""COMPUTED_VALUE"""),"i bought this phone after tonnes of research and watching and reading several youtube videos and blog reviews of multiple phones my budget was around k max and this one somehow fit in all ways i had almost finalized one plus nord ce but changed my mind at"&amp;" the last moment and i don t regret i ve used redmi phones before so i m aware of the sturdiness and value for money they offer got this for k with close to k exchange on my one year old tecno spark phone one of the worst phones i ve ever used refer to my"&amp;" tecno spark review for that here s my review of this phone based on months of usage pros build quality is good finishing and lookwise it s sleek and quite comfortable in hand back camera is really good better with the ai camera the mp gives good pictures"&amp;" although not comparable to iphone or google pixel quality but for the price range it s not bad portrait mode gives great pictures in well lit conditions decent in low light with night mode w charger is very efficient phone gets fully charged within mins "&amp;"from below battery levels battery backup is decent with normal usage charge easily lasts for one and a half day or more dolby atmos dual speakers are really good you could be watching movies on this and feel the surround sound through the speakers pretty "&amp;"loud too no lagging and smooth touch refresh rate is pretty good unlike some of the earlier redmi phones or chinese phones in general there are negligible auto installing bloatwares android performance so far has been satisfactory hasslefree usage in gene"&amp;"ral something that i struggled with a lot with my earlier techno spark phone for basic functionalities cons front camera could ve been a lot better in daylight conditions picture colors aren t vibrant enough and in low light pictures come grainy dissatisf"&amp;"ied with that amoled display isn t as good as i had expected especially becomes evident when light reflects on the screen while you re watching something nothing else worth mentioning that i can think of right now may update this review if anything encoun"&amp;"tered for people with k budget looking for a good overall usage phone having g this phone is worth a shot along with nord ce lite nice phone with good battery backup fast charging sturdy body and good process speed camera quality is not good enough but ov"&amp;"erall good budget phone battery is decent charging is very fast camera is averagingoverall nice product the phone is good from all aspects bug if ur looking for a good camera this is not the one the price of the product is higher at the time of launch wit"&amp;"hin month it dropped by k the price qty is ok some features are missing which are available in chinese make model pros display super amoled battery life hrs moderate usage fast charging hz refresh rate work seamlesslycons miui lots of unnecessary apps pro"&amp;"cessor sd is too old main camera not up to the markoverall i just want to say if you re looking for a phone to watch movies and series and casual gaming go for it pubg cod feels fantastic in this without any lag if looking for heavy gaming or looking for "&amp;"a camera phone this one is not for you brother good phone need improvement in camera this mobile has the best camera compared with other models")</f>
        <v>i bought this phone after tonnes of research and watching and reading several youtube videos and blog reviews of multiple phones my budget was around k max and this one somehow fit in all ways i had almost finalized one plus nord ce but changed my mind at the last moment and i don t regret i ve used redmi phones before so i m aware of the sturdiness and value for money they offer got this for k with close to k exchange on my one year old tecno spark phone one of the worst phones i ve ever used refer to my tecno spark review for that here s my review of this phone based on months of usage pros build quality is good finishing and lookwise it s sleek and quite comfortable in hand back camera is really good better with the ai camera the mp gives good pictures although not comparable to iphone or google pixel quality but for the price range it s not bad portrait mode gives great pictures in well lit conditions decent in low light with night mode w charger is very efficient phone gets fully charged within mins from below battery levels battery backup is decent with normal usage charge easily lasts for one and a half day or more dolby atmos dual speakers are really good you could be watching movies on this and feel the surround sound through the speakers pretty loud too no lagging and smooth touch refresh rate is pretty good unlike some of the earlier redmi phones or chinese phones in general there are negligible auto installing bloatwares android performance so far has been satisfactory hasslefree usage in general something that i struggled with a lot with my earlier techno spark phone for basic functionalities cons front camera could ve been a lot better in daylight conditions picture colors aren t vibrant enough and in low light pictures come grainy dissatisfied with that amoled display isn t as good as i had expected especially becomes evident when light reflects on the screen while you re watching something nothing else worth mentioning that i can think of right now may update this review if anything encountered for people with k budget looking for a good overall usage phone having g this phone is worth a shot along with nord ce lite nice phone with good battery backup fast charging sturdy body and good process speed camera quality is not good enough but overall good budget phone battery is decent charging is very fast camera is averagingoverall nice product the phone is good from all aspects bug if ur looking for a good camera this is not the one the price of the product is higher at the time of launch within month it dropped by k the price qty is ok some features are missing which are available in chinese make model pros display super amoled battery life hrs moderate usage fast charging hz refresh rate work seamlesslycons miui lots of unnecessary apps processor sd is too old main camera not up to the markoverall i just want to say if you re looking for a phone to watch movies and series and casual gaming go for it pubg cod feels fantastic in this without any lag if looking for heavy gaming or looking for a camera phone this one is not for you brother good phone need improvement in camera this mobile has the best camera compared with other models</v>
      </c>
      <c r="E431" s="1" t="s">
        <v>3970</v>
      </c>
      <c r="F431" s="9" t="s">
        <v>3265</v>
      </c>
      <c r="G431" s="9">
        <f>IFERROR(__xludf.DUMMYFUNCTION("""COMPUTED_VALUE"""),0.0)</f>
        <v>0</v>
      </c>
      <c r="H431" s="9">
        <f>IFERROR(__xludf.DUMMYFUNCTION("""COMPUTED_VALUE"""),0.0)</f>
        <v>0</v>
      </c>
      <c r="I431" s="9">
        <f>IFERROR(__xludf.DUMMYFUNCTION("""COMPUTED_VALUE"""),0.0)</f>
        <v>0</v>
      </c>
      <c r="J431" s="9">
        <f>IFERROR(__xludf.DUMMYFUNCTION("""COMPUTED_VALUE"""),0.0)</f>
        <v>0</v>
      </c>
    </row>
    <row r="432">
      <c r="A432" s="1">
        <v>4.0</v>
      </c>
      <c r="B432" s="5" t="s">
        <v>3981</v>
      </c>
      <c r="C432" s="5" t="s">
        <v>3982</v>
      </c>
      <c r="D432" s="9" t="str">
        <f>IFERROR(__xludf.DUMMYFUNCTION("""COMPUTED_VALUE"""),"expect it will last long price wise it s a good product till date it s working well one slot got out of order and one using now value of money and second slot of the charger is average to use 🤪🤪🤪😂😂🇮🇳 good quality no issues till now working fine wit"&amp;"h v ampas it is watt charger fast charging yes it s very nice product great charging power even two devices connected with the charger i charged my pixel a and wireless headphone together both get charged quickly but issue with the build quality i once by"&amp;" mistake sat in the charger and the socket end of it broke from the edges and came out completely i had to fix that with a fevi quick now working fine overall a very good product don t think just go for it it s a good product for this price range works fi"&amp;"ne")</f>
        <v>expect it will last long price wise it s a good product till date it s working well one slot got out of order and one using now value of money and second slot of the charger is average to use 🤪🤪🤪😂😂🇮🇳 good quality no issues till now working fine with v ampas it is watt charger fast charging yes it s very nice product great charging power even two devices connected with the charger i charged my pixel a and wireless headphone together both get charged quickly but issue with the build quality i once by mistake sat in the charger and the socket end of it broke from the edges and came out completely i had to fix that with a fevi quick now working fine overall a very good product don t think just go for it it s a good product for this price range works fine</v>
      </c>
      <c r="E432" s="1" t="s">
        <v>3975</v>
      </c>
      <c r="F432" s="9" t="s">
        <v>3450</v>
      </c>
      <c r="G432" s="9">
        <f>IFERROR(__xludf.DUMMYFUNCTION("""COMPUTED_VALUE"""),0.0)</f>
        <v>0</v>
      </c>
      <c r="H432" s="9">
        <f>IFERROR(__xludf.DUMMYFUNCTION("""COMPUTED_VALUE"""),0.0)</f>
        <v>0</v>
      </c>
      <c r="I432" s="9">
        <f>IFERROR(__xludf.DUMMYFUNCTION("""COMPUTED_VALUE"""),0.0)</f>
        <v>0</v>
      </c>
      <c r="J432" s="9">
        <f>IFERROR(__xludf.DUMMYFUNCTION("""COMPUTED_VALUE"""),0.0)</f>
        <v>0</v>
      </c>
    </row>
    <row r="433">
      <c r="A433" s="1">
        <v>4.5</v>
      </c>
      <c r="B433" s="5" t="s">
        <v>3992</v>
      </c>
      <c r="C433" s="5" t="s">
        <v>3993</v>
      </c>
      <c r="D433" s="9" t="str">
        <f>IFERROR(__xludf.DUMMYFUNCTION("""COMPUTED_VALUE"""),"product is just as described and does what it has been described to do durability and other features may have to wait while we use the product more to state justifiedly helpful for charging multiple devices at a time very good handy product build quality "&amp;"is really nice happy with packaging and timely delivery nice one this is a very good plan it fits comfortably in any switch board and a red indicator lights up inside it good product good value for money")</f>
        <v>product is just as described and does what it has been described to do durability and other features may have to wait while we use the product more to state justifiedly helpful for charging multiple devices at a time very good handy product build quality is really nice happy with packaging and timely delivery nice one this is a very good plan it fits comfortably in any switch board and a red indicator lights up inside it good product good value for money</v>
      </c>
      <c r="E433" s="1" t="s">
        <v>3985</v>
      </c>
      <c r="F433" s="9" t="s">
        <v>3450</v>
      </c>
      <c r="G433" s="9">
        <f>IFERROR(__xludf.DUMMYFUNCTION("""COMPUTED_VALUE"""),0.0)</f>
        <v>0</v>
      </c>
      <c r="H433" s="9">
        <f>IFERROR(__xludf.DUMMYFUNCTION("""COMPUTED_VALUE"""),1.0)</f>
        <v>1</v>
      </c>
      <c r="I433" s="9">
        <f>IFERROR(__xludf.DUMMYFUNCTION("""COMPUTED_VALUE"""),0.0)</f>
        <v>0</v>
      </c>
      <c r="J433" s="9">
        <f>IFERROR(__xludf.DUMMYFUNCTION("""COMPUTED_VALUE"""),0.0)</f>
        <v>0</v>
      </c>
    </row>
    <row r="434">
      <c r="A434" s="1">
        <v>4.0</v>
      </c>
      <c r="B434" s="5" t="s">
        <v>4002</v>
      </c>
      <c r="C434" s="5" t="s">
        <v>4003</v>
      </c>
      <c r="D434" s="9" t="str">
        <f>IFERROR(__xludf.DUMMYFUNCTION("""COMPUTED_VALUE"""),"look good the product is good does what it says especially to mention about their customer service and replacement policy which is too good with year warrenty kudos to the team overall a great product i had this fear before buying that how good it will ad"&amp;"here but it s doing fantastic the only field where they had a scope of improvement is the plastic quality it s decent but could have been better good except minor noise rest all good stayed well overall through a rough drive of km and seems sturdy enough "&amp;"to last long however the nuts at the joints needed tightening times during the trip and there are a few rattles too quality product with affordable price i used this for swift dizre model working good condition and specially it has the lower hook so it ho"&amp;"ld good nice one if you looking for buget segement just buy it")</f>
        <v>look good the product is good does what it says especially to mention about their customer service and replacement policy which is too good with year warrenty kudos to the team overall a great product i had this fear before buying that how good it will adhere but it s doing fantastic the only field where they had a scope of improvement is the plastic quality it s decent but could have been better good except minor noise rest all good stayed well overall through a rough drive of km and seems sturdy enough to last long however the nuts at the joints needed tightening times during the trip and there are a few rattles too quality product with affordable price i used this for swift dizre model working good condition and specially it has the lower hook so it hold good nice one if you looking for buget segement just buy it</v>
      </c>
      <c r="E434" s="1" t="s">
        <v>3996</v>
      </c>
      <c r="F434" s="9" t="s">
        <v>3439</v>
      </c>
      <c r="G434" s="9">
        <f>IFERROR(__xludf.DUMMYFUNCTION("""COMPUTED_VALUE"""),0.0)</f>
        <v>0</v>
      </c>
      <c r="H434" s="9">
        <f>IFERROR(__xludf.DUMMYFUNCTION("""COMPUTED_VALUE"""),0.0)</f>
        <v>0</v>
      </c>
      <c r="I434" s="9">
        <f>IFERROR(__xludf.DUMMYFUNCTION("""COMPUTED_VALUE"""),0.0)</f>
        <v>0</v>
      </c>
      <c r="J434" s="9">
        <f>IFERROR(__xludf.DUMMYFUNCTION("""COMPUTED_VALUE"""),0.0)</f>
        <v>0</v>
      </c>
    </row>
    <row r="435">
      <c r="A435" s="1">
        <v>4.0</v>
      </c>
      <c r="B435" s="5" t="s">
        <v>4012</v>
      </c>
      <c r="C435" s="5" t="s">
        <v>4013</v>
      </c>
      <c r="D435" s="9" t="str">
        <f>IFERROR(__xludf.DUMMYFUNCTION("""COMPUTED_VALUE"""),"best wishes brought it online as cautious about buying offline coz of fake and overpriced products using it for my wifi camera working fine nice product nice quality product easy to use thanks amazon well known brand nice product good worth product bahut "&amp;"achcha laga raha hai")</f>
        <v>best wishes brought it online as cautious about buying offline coz of fake and overpriced products using it for my wifi camera working fine nice product nice quality product easy to use thanks amazon well known brand nice product good worth product bahut achcha laga raha hai</v>
      </c>
      <c r="E435" s="1" t="s">
        <v>4006</v>
      </c>
      <c r="F435" s="9" t="s">
        <v>3301</v>
      </c>
      <c r="G435" s="9">
        <f>IFERROR(__xludf.DUMMYFUNCTION("""COMPUTED_VALUE"""),0.0)</f>
        <v>0</v>
      </c>
      <c r="H435" s="9">
        <f>IFERROR(__xludf.DUMMYFUNCTION("""COMPUTED_VALUE"""),0.0)</f>
        <v>0</v>
      </c>
      <c r="I435" s="9">
        <f>IFERROR(__xludf.DUMMYFUNCTION("""COMPUTED_VALUE"""),0.0)</f>
        <v>0</v>
      </c>
      <c r="J435" s="9">
        <f>IFERROR(__xludf.DUMMYFUNCTION("""COMPUTED_VALUE"""),0.0)</f>
        <v>0</v>
      </c>
    </row>
    <row r="436">
      <c r="A436" s="1">
        <v>4.1</v>
      </c>
      <c r="B436" s="5" t="s">
        <v>3608</v>
      </c>
      <c r="C436" s="5" t="s">
        <v>3609</v>
      </c>
      <c r="D436" s="9" t="str">
        <f>IFERROR(__xludf.DUMMYFUNCTION("""COMPUTED_VALUE"""),"i purchased the gb variant to sum it up in to pros and cons pros good design in terms of look of the phone and it s build quality screen quality is good with little boosted colour tone the new processor is very smooth and responsive speaker quality is goo"&amp;"d without too much treble camera is ok for selfie and main camera performance is above average with less noise camera in front is small so notch is not distracting while playing video cons main camera struggles after x zoom and video call performance of f"&amp;"ront camera is inferior to stock selfie photo watt charger took hr mins to charge of the phone so charging speed is not time saving for this big battery good one under this price one of the best android phone by vivo 💚 its super good for normal usage cam"&amp;"era is ok for normal it s working fine and no issuew iqoo providing quality devices compared to other brands camera quality is not that high value for money phone is very handy and battery is also good quality of phone is good")</f>
        <v>i purchased the gb variant to sum it up in to pros and cons pros good design in terms of look of the phone and it s build quality screen quality is good with little boosted colour tone the new processor is very smooth and responsive speaker quality is good without too much treble camera is ok for selfie and main camera performance is above average with less noise camera in front is small so notch is not distracting while playing video cons main camera struggles after x zoom and video call performance of front camera is inferior to stock selfie photo watt charger took hr mins to charge of the phone so charging speed is not time saving for this big battery good one under this price one of the best android phone by vivo 💚 its super good for normal usage camera is ok for normal it s working fine and no issuew iqoo providing quality devices compared to other brands camera quality is not that high value for money phone is very handy and battery is also good quality of phone is good</v>
      </c>
      <c r="E436" s="1" t="s">
        <v>4016</v>
      </c>
      <c r="F436" s="9" t="s">
        <v>3265</v>
      </c>
      <c r="G436" s="9">
        <f>IFERROR(__xludf.DUMMYFUNCTION("""COMPUTED_VALUE"""),0.0)</f>
        <v>0</v>
      </c>
      <c r="H436" s="9">
        <f>IFERROR(__xludf.DUMMYFUNCTION("""COMPUTED_VALUE"""),0.0)</f>
        <v>0</v>
      </c>
      <c r="I436" s="9">
        <f>IFERROR(__xludf.DUMMYFUNCTION("""COMPUTED_VALUE"""),0.0)</f>
        <v>0</v>
      </c>
      <c r="J436" s="9">
        <f>IFERROR(__xludf.DUMMYFUNCTION("""COMPUTED_VALUE"""),0.0)</f>
        <v>0</v>
      </c>
    </row>
    <row r="437">
      <c r="A437" s="1">
        <v>4.1</v>
      </c>
      <c r="B437" s="5" t="s">
        <v>3608</v>
      </c>
      <c r="C437" s="5" t="s">
        <v>3609</v>
      </c>
      <c r="D437" s="9" t="str">
        <f>IFERROR(__xludf.DUMMYFUNCTION("""COMPUTED_VALUE"""),"i purchased the gb variant to sum it up in to pros and cons pros good design in terms of look of the phone and it s build quality screen quality is good with little boosted colour tone the new processor is very smooth and responsive speaker quality is goo"&amp;"d without too much treble camera is ok for selfie and main camera performance is above average with less noise camera in front is small so notch is not distracting while playing video cons main camera struggles after x zoom and video call performance of f"&amp;"ront camera is inferior to stock selfie photo watt charger took hr mins to charge of the phone so charging speed is not time saving for this big battery good one under this price one of the best android phone by vivo 💚 its super good for normal usage cam"&amp;"era is ok for normal it s working fine and no issuew iqoo providing quality devices compared to other brands camera quality is not that high value for money phone is very handy and battery is also good quality of phone is good")</f>
        <v>i purchased the gb variant to sum it up in to pros and cons pros good design in terms of look of the phone and it s build quality screen quality is good with little boosted colour tone the new processor is very smooth and responsive speaker quality is good without too much treble camera is ok for selfie and main camera performance is above average with less noise camera in front is small so notch is not distracting while playing video cons main camera struggles after x zoom and video call performance of front camera is inferior to stock selfie photo watt charger took hr mins to charge of the phone so charging speed is not time saving for this big battery good one under this price one of the best android phone by vivo 💚 its super good for normal usage camera is ok for normal it s working fine and no issuew iqoo providing quality devices compared to other brands camera quality is not that high value for money phone is very handy and battery is also good quality of phone is good</v>
      </c>
      <c r="E437" s="1" t="s">
        <v>4020</v>
      </c>
      <c r="F437" s="9" t="s">
        <v>3265</v>
      </c>
      <c r="G437" s="9">
        <f>IFERROR(__xludf.DUMMYFUNCTION("""COMPUTED_VALUE"""),0.0)</f>
        <v>0</v>
      </c>
      <c r="H437" s="9">
        <f>IFERROR(__xludf.DUMMYFUNCTION("""COMPUTED_VALUE"""),0.0)</f>
        <v>0</v>
      </c>
      <c r="I437" s="9">
        <f>IFERROR(__xludf.DUMMYFUNCTION("""COMPUTED_VALUE"""),0.0)</f>
        <v>0</v>
      </c>
      <c r="J437" s="9">
        <f>IFERROR(__xludf.DUMMYFUNCTION("""COMPUTED_VALUE"""),0.0)</f>
        <v>0</v>
      </c>
    </row>
    <row r="438">
      <c r="A438" s="1">
        <v>3.9</v>
      </c>
      <c r="B438" s="5" t="s">
        <v>3676</v>
      </c>
      <c r="C438" s="5" t="s">
        <v>3677</v>
      </c>
      <c r="D438" s="9" t="str">
        <f>IFERROR(__xludf.DUMMYFUNCTION("""COMPUTED_VALUE"""),"i bought this phone after tonnes of research and watching and reading several youtube videos and blog reviews of multiple phones my budget was around k max and this one somehow fit in all ways i had almost finalized one plus nord ce but changed my mind at"&amp;" the last moment and i don t regret i ve used redmi phones before so i m aware of the sturdiness and value for money they offer got this for k with close to k exchange on my one year old tecno spark phone one of the worst phones i ve ever used refer to my"&amp;" tecno spark review for that here s my review of this phone based on months of usage pros build quality is good finishing and lookwise it s sleek and quite comfortable in hand back camera is really good better with the ai camera the mp gives good pictures"&amp;" although not comparable to iphone or google pixel quality but for the price range it s not bad portrait mode gives great pictures in well lit conditions decent in low light with night mode w charger is very efficient phone gets fully charged within mins "&amp;"from below battery levels battery backup is decent with normal usage charge easily lasts for one and a half day or more dolby atmos dual speakers are really good you could be watching movies on this and feel the surround sound through the speakers pretty "&amp;"loud too no lagging and smooth touch refresh rate is pretty good unlike some of the earlier redmi phones or chinese phones in general there are negligible auto installing bloatwares android performance so far has been satisfactory hasslefree usage in gene"&amp;"ral something that i struggled with a lot with my earlier techno spark phone for basic functionalities cons front camera could ve been a lot better in daylight conditions picture colors aren t vibrant enough and in low light pictures come grainy dissatisf"&amp;"ied with that amoled display isn t as good as i had expected especially becomes evident when light reflects on the screen while you re watching something nothing else worth mentioning that i can think of right now may update this review if anything encoun"&amp;"tered for people with k budget looking for a good overall usage phone having g this phone is worth a shot along with nord ce lite nice phone with good battery backup fast charging sturdy body and good process speed camera quality is not good enough but ov"&amp;"erall good budget phone battery is decent charging is very fast camera is averagingoverall nice product the phone is good from all aspects bug if ur looking for a good camera this is not the one the price of the product is higher at the time of launch wit"&amp;"hin month it dropped by k the price qty is ok some features are missing which are available in chinese make model pros display super amoled battery life hrs moderate usage fast charging hz refresh rate work seamlesslycons miui lots of unnecessary apps pro"&amp;"cessor sd is too old main camera not up to the markoverall i just want to say if you re looking for a phone to watch movies and series and casual gaming go for it pubg cod feels fantastic in this without any lag if looking for heavy gaming or looking for "&amp;"a camera phone this one is not for you brother good phone need improvement in camera this mobile has the best camera compared with other models")</f>
        <v>i bought this phone after tonnes of research and watching and reading several youtube videos and blog reviews of multiple phones my budget was around k max and this one somehow fit in all ways i had almost finalized one plus nord ce but changed my mind at the last moment and i don t regret i ve used redmi phones before so i m aware of the sturdiness and value for money they offer got this for k with close to k exchange on my one year old tecno spark phone one of the worst phones i ve ever used refer to my tecno spark review for that here s my review of this phone based on months of usage pros build quality is good finishing and lookwise it s sleek and quite comfortable in hand back camera is really good better with the ai camera the mp gives good pictures although not comparable to iphone or google pixel quality but for the price range it s not bad portrait mode gives great pictures in well lit conditions decent in low light with night mode w charger is very efficient phone gets fully charged within mins from below battery levels battery backup is decent with normal usage charge easily lasts for one and a half day or more dolby atmos dual speakers are really good you could be watching movies on this and feel the surround sound through the speakers pretty loud too no lagging and smooth touch refresh rate is pretty good unlike some of the earlier redmi phones or chinese phones in general there are negligible auto installing bloatwares android performance so far has been satisfactory hasslefree usage in general something that i struggled with a lot with my earlier techno spark phone for basic functionalities cons front camera could ve been a lot better in daylight conditions picture colors aren t vibrant enough and in low light pictures come grainy dissatisfied with that amoled display isn t as good as i had expected especially becomes evident when light reflects on the screen while you re watching something nothing else worth mentioning that i can think of right now may update this review if anything encountered for people with k budget looking for a good overall usage phone having g this phone is worth a shot along with nord ce lite nice phone with good battery backup fast charging sturdy body and good process speed camera quality is not good enough but overall good budget phone battery is decent charging is very fast camera is averagingoverall nice product the phone is good from all aspects bug if ur looking for a good camera this is not the one the price of the product is higher at the time of launch within month it dropped by k the price qty is ok some features are missing which are available in chinese make model pros display super amoled battery life hrs moderate usage fast charging hz refresh rate work seamlesslycons miui lots of unnecessary apps processor sd is too old main camera not up to the markoverall i just want to say if you re looking for a phone to watch movies and series and casual gaming go for it pubg cod feels fantastic in this without any lag if looking for heavy gaming or looking for a camera phone this one is not for you brother good phone need improvement in camera this mobile has the best camera compared with other models</v>
      </c>
      <c r="E438" s="1" t="s">
        <v>4024</v>
      </c>
      <c r="F438" s="9" t="s">
        <v>3265</v>
      </c>
      <c r="G438" s="9">
        <f>IFERROR(__xludf.DUMMYFUNCTION("""COMPUTED_VALUE"""),0.0)</f>
        <v>0</v>
      </c>
      <c r="H438" s="9">
        <f>IFERROR(__xludf.DUMMYFUNCTION("""COMPUTED_VALUE"""),0.0)</f>
        <v>0</v>
      </c>
      <c r="I438" s="9">
        <f>IFERROR(__xludf.DUMMYFUNCTION("""COMPUTED_VALUE"""),0.0)</f>
        <v>0</v>
      </c>
      <c r="J438" s="9">
        <f>IFERROR(__xludf.DUMMYFUNCTION("""COMPUTED_VALUE"""),0.0)</f>
        <v>0</v>
      </c>
    </row>
    <row r="439">
      <c r="A439" s="1">
        <v>4.1</v>
      </c>
      <c r="B439" s="5" t="s">
        <v>4036</v>
      </c>
      <c r="C439" s="5" t="s">
        <v>4037</v>
      </c>
      <c r="D439" s="9" t="str">
        <f>IFERROR(__xludf.DUMMYFUNCTION("""COMPUTED_VALUE"""),"sound of song are good its really good or i am still using almost maybe or month maybe more but they still good product is in good quality and comfortably fixed in our ears but the major issue is when we were buds for few minutes it will start hurting our"&amp;" ears gaming nicesound osm😎disyan nice and value for moneythank you amezon ♥️ iam satisfied with the sound quality ok with the noise cancellation performance but when it comes to bass quality it is some what less than the boat not too much low clarity in"&amp;" the bass is some what missing light weight when compared to boat finally boat is good at its price range mic sound quality crystal clear bass is also good and the wiring quality is very good overall earphone is very good in this range worth hai product m"&amp;"e bought them months ago no other complains so far everything going great but are little overpriced for nice bast")</f>
        <v>sound of song are good its really good or i am still using almost maybe or month maybe more but they still good product is in good quality and comfortably fixed in our ears but the major issue is when we were buds for few minutes it will start hurting our ears gaming nicesound osm😎disyan nice and value for moneythank you amezon ♥️ iam satisfied with the sound quality ok with the noise cancellation performance but when it comes to bass quality it is some what less than the boat not too much low clarity in the bass is some what missing light weight when compared to boat finally boat is good at its price range mic sound quality crystal clear bass is also good and the wiring quality is very good overall earphone is very good in this range worth hai product me bought them months ago no other complains so far everything going great but are little overpriced for nice bast</v>
      </c>
      <c r="E439" s="1" t="s">
        <v>4029</v>
      </c>
      <c r="F439" s="9" t="s">
        <v>3347</v>
      </c>
      <c r="G439" s="9">
        <f>IFERROR(__xludf.DUMMYFUNCTION("""COMPUTED_VALUE"""),0.0)</f>
        <v>0</v>
      </c>
      <c r="H439" s="9">
        <f>IFERROR(__xludf.DUMMYFUNCTION("""COMPUTED_VALUE"""),0.0)</f>
        <v>0</v>
      </c>
      <c r="I439" s="9">
        <f>IFERROR(__xludf.DUMMYFUNCTION("""COMPUTED_VALUE"""),0.0)</f>
        <v>0</v>
      </c>
      <c r="J439" s="9">
        <f>IFERROR(__xludf.DUMMYFUNCTION("""COMPUTED_VALUE"""),0.0)</f>
        <v>0</v>
      </c>
    </row>
    <row r="440">
      <c r="A440" s="1">
        <v>4.1</v>
      </c>
      <c r="B440" s="5" t="s">
        <v>4047</v>
      </c>
      <c r="C440" s="5" t="s">
        <v>4048</v>
      </c>
      <c r="D440" s="9" t="str">
        <f>IFERROR(__xludf.DUMMYFUNCTION("""COMPUTED_VALUE"""),"strong enough good one to hold it s serves the simple purpose of holding phone but it s not possible to make a phone sit in ° phone slants back little i use pen adjusted at back to keep phone in angle worth for simple use best nice avarage sturdy product "&amp;"effective product for this price range good 👍")</f>
        <v>strong enough good one to hold it s serves the simple purpose of holding phone but it s not possible to make a phone sit in ° phone slants back little i use pen adjusted at back to keep phone in angle worth for simple use best nice avarage sturdy product effective product for this price range good 👍</v>
      </c>
      <c r="E440" s="1" t="s">
        <v>4040</v>
      </c>
      <c r="F440" s="9" t="s">
        <v>3802</v>
      </c>
      <c r="G440" s="9">
        <f>IFERROR(__xludf.DUMMYFUNCTION("""COMPUTED_VALUE"""),0.0)</f>
        <v>0</v>
      </c>
      <c r="H440" s="9">
        <f>IFERROR(__xludf.DUMMYFUNCTION("""COMPUTED_VALUE"""),0.0)</f>
        <v>0</v>
      </c>
      <c r="I440" s="9">
        <f>IFERROR(__xludf.DUMMYFUNCTION("""COMPUTED_VALUE"""),0.0)</f>
        <v>0</v>
      </c>
      <c r="J440" s="9">
        <f>IFERROR(__xludf.DUMMYFUNCTION("""COMPUTED_VALUE"""),0.0)</f>
        <v>0</v>
      </c>
    </row>
    <row r="441">
      <c r="A441" s="1">
        <v>4.0</v>
      </c>
      <c r="B441" s="5" t="s">
        <v>4058</v>
      </c>
      <c r="C441" s="5" t="s">
        <v>4059</v>
      </c>
      <c r="D441" s="9" t="str">
        <f>IFERROR(__xludf.DUMMYFUNCTION("""COMPUTED_VALUE"""),"if your budget is low and you are looking for a good phone then you can buy this realme narzo i the product is very nice and good quality after using so many days ithe product is not warm and also phone is not hang so the is good at this price average pre"&amp;"form good good ok for normal use build quality and battery is good battery life is ok maximum working hrs after charge ok")</f>
        <v>if your budget is low and you are looking for a good phone then you can buy this realme narzo i the product is very nice and good quality after using so many days ithe product is not warm and also phone is not hang so the is good at this price average preform good good ok for normal use build quality and battery is good battery life is ok maximum working hrs after charge ok</v>
      </c>
      <c r="E441" s="1" t="s">
        <v>4051</v>
      </c>
      <c r="F441" s="9" t="s">
        <v>3265</v>
      </c>
      <c r="G441" s="9">
        <f>IFERROR(__xludf.DUMMYFUNCTION("""COMPUTED_VALUE"""),0.0)</f>
        <v>0</v>
      </c>
      <c r="H441" s="9">
        <f>IFERROR(__xludf.DUMMYFUNCTION("""COMPUTED_VALUE"""),0.0)</f>
        <v>0</v>
      </c>
      <c r="I441" s="9">
        <f>IFERROR(__xludf.DUMMYFUNCTION("""COMPUTED_VALUE"""),0.0)</f>
        <v>0</v>
      </c>
      <c r="J441" s="9">
        <f>IFERROR(__xludf.DUMMYFUNCTION("""COMPUTED_VALUE"""),0.0)</f>
        <v>0</v>
      </c>
    </row>
    <row r="442">
      <c r="A442" s="1">
        <v>4.3</v>
      </c>
      <c r="B442" s="5" t="s">
        <v>3259</v>
      </c>
      <c r="C442" s="5" t="s">
        <v>3260</v>
      </c>
      <c r="D442" s="9" t="str">
        <f>IFERROR(__xludf.DUMMYFUNCTION("""COMPUTED_VALUE"""),"i haven’t used any other battery pack so will not be able to provide the exact expected performance simply put it is not divide by the battery size of your phone will be the expected cycle times if i consider this as a measure then i would say that the ba"&amp;"ttery capacity is around mah happy with the product 👍 but it’s very heavy day by day battery life is reducing remaining parameters are good slim easy to carry for travelling very good looking i m very satisfied with this product overall good but it takes"&amp;" to hours to charge very heavy must be about kg very quick charge takes ages almost hrs to fully charge charged my samsung m twice once full charged i recently purchased the mi power bank i mah and have been extremely impressed with its performance i have"&amp;" personally tested it with laboratory equipment and have found that it has a capacity of around mah which is very good compared to other power banks on the market one of the things that i appreciate about the mi power bank i is that it is able to hold its"&amp;" charge for a long period of time i have not had to recharge it as frequently as i have had to with other power banks in terms of durability the mi power bank i has held up well over time the construction is solid and the power bank has not suffered any d"&amp;"amage despite being carried around in my bag on a daily basis overall i am extremely satisfied with my purchase of the mi power bank i mah and would highly recommend it to others it is a reliable and high quality power bank that delivers on its advertised"&amp;" capacity")</f>
        <v>i haven’t used any other battery pack so will not be able to provide the exact expected performance simply put it is not divide by the battery size of your phone will be the expected cycle times if i consider this as a measure then i would say that the battery capacity is around mah happy with the product 👍 but it’s very heavy day by day battery life is reducing remaining parameters are good slim easy to carry for travelling very good looking i m very satisfied with this product overall good but it takes to hours to charge very heavy must be about kg very quick charge takes ages almost hrs to fully charge charged my samsung m twice once full charged i recently purchased the mi power bank i mah and have been extremely impressed with its performance i have personally tested it with laboratory equipment and have found that it has a capacity of around mah which is very good compared to other power banks on the market one of the things that i appreciate about the mi power bank i is that it is able to hold its charge for a long period of time i have not had to recharge it as frequently as i have had to with other power banks in terms of durability the mi power bank i has held up well over time the construction is solid and the power bank has not suffered any damage despite being carried around in my bag on a daily basis overall i am extremely satisfied with my purchase of the mi power bank i mah and would highly recommend it to others it is a reliable and high quality power bank that delivers on its advertised capacity</v>
      </c>
      <c r="E442" s="1" t="s">
        <v>4062</v>
      </c>
      <c r="F442" s="9" t="s">
        <v>3252</v>
      </c>
      <c r="G442" s="9">
        <f>IFERROR(__xludf.DUMMYFUNCTION("""COMPUTED_VALUE"""),0.0)</f>
        <v>0</v>
      </c>
      <c r="H442" s="9">
        <f>IFERROR(__xludf.DUMMYFUNCTION("""COMPUTED_VALUE"""),0.0)</f>
        <v>0</v>
      </c>
      <c r="I442" s="9">
        <f>IFERROR(__xludf.DUMMYFUNCTION("""COMPUTED_VALUE"""),1.0)</f>
        <v>1</v>
      </c>
      <c r="J442" s="9">
        <f>IFERROR(__xludf.DUMMYFUNCTION("""COMPUTED_VALUE"""),0.0)</f>
        <v>0</v>
      </c>
    </row>
    <row r="443">
      <c r="A443" s="1">
        <v>4.0</v>
      </c>
      <c r="B443" s="5" t="s">
        <v>3330</v>
      </c>
      <c r="C443" s="5" t="s">
        <v>3331</v>
      </c>
      <c r="D443" s="9" t="str">
        <f>IFERROR(__xludf.DUMMYFUNCTION("""COMPUTED_VALUE"""),"phone is ok except middle button it’s a headache rest all is good battery lyf is about hrs when fully charged superb battery life for more then days i bought this phone to use as a replacement of my smartphone for calling alarm listening songs purposes i "&amp;"didn t face any problem but the sound its quality is somewhat low compared to normal smartphones song quality is not that good not even bad but ok when listening through earphones i only use it for receiving sms calls occassionally to listen songs battery"&amp;" backup is very good that it lasts upto days etc for full charge it would ve been much better if it included more alarm options than the limited alarms stopwatch timer overall it s a good replacement of smartphone for me till now action button center butt"&amp;"on is not good it takes more than attempt sometimes to perform ok action battery backup bad needs to improve ringtone sound best phone hai nokia is always best price thodi kam karni chahiye i like this product")</f>
        <v>phone is ok except middle button it’s a headache rest all is good battery lyf is about hrs when fully charged superb battery life for more then days i bought this phone to use as a replacement of my smartphone for calling alarm listening songs purposes i didn t face any problem but the sound its quality is somewhat low compared to normal smartphones song quality is not that good not even bad but ok when listening through earphones i only use it for receiving sms calls occassionally to listen songs battery backup is very good that it lasts upto days etc for full charge it would ve been much better if it included more alarm options than the limited alarms stopwatch timer overall it s a good replacement of smartphone for me till now action button center button is not good it takes more than attempt sometimes to perform ok action battery backup bad needs to improve ringtone sound best phone hai nokia is always best price thodi kam karni chahiye i like this product</v>
      </c>
      <c r="E443" s="1" t="s">
        <v>4067</v>
      </c>
      <c r="F443" s="9" t="s">
        <v>3324</v>
      </c>
      <c r="G443" s="9">
        <f>IFERROR(__xludf.DUMMYFUNCTION("""COMPUTED_VALUE"""),0.0)</f>
        <v>0</v>
      </c>
      <c r="H443" s="9">
        <f>IFERROR(__xludf.DUMMYFUNCTION("""COMPUTED_VALUE"""),0.0)</f>
        <v>0</v>
      </c>
      <c r="I443" s="9">
        <f>IFERROR(__xludf.DUMMYFUNCTION("""COMPUTED_VALUE"""),0.0)</f>
        <v>0</v>
      </c>
      <c r="J443" s="9">
        <f>IFERROR(__xludf.DUMMYFUNCTION("""COMPUTED_VALUE"""),0.0)</f>
        <v>0</v>
      </c>
    </row>
    <row r="444">
      <c r="A444" s="1">
        <v>4.1</v>
      </c>
      <c r="B444" s="5" t="s">
        <v>3608</v>
      </c>
      <c r="C444" s="5" t="s">
        <v>3609</v>
      </c>
      <c r="D444" s="9" t="str">
        <f>IFERROR(__xludf.DUMMYFUNCTION("""COMPUTED_VALUE"""),"i purchased the gb variant to sum it up in to pros and cons pros good design in terms of look of the phone and it s build quality screen quality is good with little boosted colour tone the new processor is very smooth and responsive speaker quality is goo"&amp;"d without too much treble camera is ok for selfie and main camera performance is above average with less noise camera in front is small so notch is not distracting while playing video cons main camera struggles after x zoom and video call performance of f"&amp;"ront camera is inferior to stock selfie photo watt charger took hr mins to charge of the phone so charging speed is not time saving for this big battery good one under this price one of the best android phone by vivo 💚 its super good for normal usage cam"&amp;"era is ok for normal it s working fine and no issuew iqoo providing quality devices compared to other brands camera quality is not that high value for money phone is very handy and battery is also good quality of phone is good")</f>
        <v>i purchased the gb variant to sum it up in to pros and cons pros good design in terms of look of the phone and it s build quality screen quality is good with little boosted colour tone the new processor is very smooth and responsive speaker quality is good without too much treble camera is ok for selfie and main camera performance is above average with less noise camera in front is small so notch is not distracting while playing video cons main camera struggles after x zoom and video call performance of front camera is inferior to stock selfie photo watt charger took hr mins to charge of the phone so charging speed is not time saving for this big battery good one under this price one of the best android phone by vivo 💚 its super good for normal usage camera is ok for normal it s working fine and no issuew iqoo providing quality devices compared to other brands camera quality is not that high value for money phone is very handy and battery is also good quality of phone is good</v>
      </c>
      <c r="E444" s="1" t="s">
        <v>4073</v>
      </c>
      <c r="F444" s="9" t="s">
        <v>3265</v>
      </c>
      <c r="G444" s="9">
        <f>IFERROR(__xludf.DUMMYFUNCTION("""COMPUTED_VALUE"""),0.0)</f>
        <v>0</v>
      </c>
      <c r="H444" s="9">
        <f>IFERROR(__xludf.DUMMYFUNCTION("""COMPUTED_VALUE"""),0.0)</f>
        <v>0</v>
      </c>
      <c r="I444" s="9">
        <f>IFERROR(__xludf.DUMMYFUNCTION("""COMPUTED_VALUE"""),0.0)</f>
        <v>0</v>
      </c>
      <c r="J444" s="9">
        <f>IFERROR(__xludf.DUMMYFUNCTION("""COMPUTED_VALUE"""),0.0)</f>
        <v>0</v>
      </c>
    </row>
    <row r="445">
      <c r="A445" s="1">
        <v>4.2</v>
      </c>
      <c r="B445" s="5" t="s">
        <v>60</v>
      </c>
      <c r="C445" s="5" t="s">
        <v>61</v>
      </c>
      <c r="D445" s="9" t="str">
        <f>IFERROR(__xludf.DUMMYFUNCTION("""COMPUTED_VALUE"""),"good product long wire charges good nice i bought this cable for rs worthy product for this price i tested it in various charger adapters w and w it supports fast charging as well good ok i had got this at good price on sale on amazon and product is usefu"&amp;"l with warranty but for warranty you need to go very far not practical for such a cost and mine micro to type c connector stopped working after few days only i like this product")</f>
        <v>good product long wire charges good nice i bought this cable for rs worthy product for this price i tested it in various charger adapters w and w it supports fast charging as well good ok i had got this at good price on sale on amazon and product is useful with warranty but for warranty you need to go very far not practical for such a cost and mine micro to type c connector stopped working after few days only i like this product</v>
      </c>
      <c r="E445" s="1" t="s">
        <v>140</v>
      </c>
      <c r="F445" s="9" t="s">
        <v>18</v>
      </c>
      <c r="G445" s="9">
        <f>IFERROR(__xludf.DUMMYFUNCTION("""COMPUTED_VALUE"""),0.0)</f>
        <v>0</v>
      </c>
      <c r="H445" s="9">
        <f>IFERROR(__xludf.DUMMYFUNCTION("""COMPUTED_VALUE"""),0.0)</f>
        <v>0</v>
      </c>
      <c r="I445" s="9">
        <f>IFERROR(__xludf.DUMMYFUNCTION("""COMPUTED_VALUE"""),0.0)</f>
        <v>0</v>
      </c>
      <c r="J445" s="9">
        <f>IFERROR(__xludf.DUMMYFUNCTION("""COMPUTED_VALUE"""),0.0)</f>
        <v>0</v>
      </c>
    </row>
    <row r="446">
      <c r="A446" s="1">
        <v>4.0</v>
      </c>
      <c r="B446" s="5" t="s">
        <v>3881</v>
      </c>
      <c r="C446" s="5" t="s">
        <v>3882</v>
      </c>
      <c r="D446" s="9" t="str">
        <f>IFERROR(__xludf.DUMMYFUNCTION("""COMPUTED_VALUE"""),"i am very happy after using it this power bank is very good i have seen a video on youtube with an amazing rating before buying it enjoyed buying it good product value for money esme ek choti torch jaisi light add karke thoda price badha den to mast raho "&amp;"over all a great product but i have faced a problem while charging the power bank with my mi w charger it never accept quick charge and sometimes takes more than hours to charge while with macbook pro charger it accepts quick charge that green light i bou"&amp;"ght a separate charger for this power bank😭 good i like it power bank is good the only issue was the cable which came with it broke after a day of use and also damaged power port of phone just good as expected compact size came with a premium good packin"&amp;"g need see how it performance with mah u can charge devices at a time but good for a single charge of mah mobile they have given one usb a type to c type cable if you have another c type cable with that u can charge another device i like the carrying pouc"&amp;"h they provided i didnt got any pouch with this power bank")</f>
        <v>i am very happy after using it this power bank is very good i have seen a video on youtube with an amazing rating before buying it enjoyed buying it good product value for money esme ek choti torch jaisi light add karke thoda price badha den to mast raho over all a great product but i have faced a problem while charging the power bank with my mi w charger it never accept quick charge and sometimes takes more than hours to charge while with macbook pro charger it accepts quick charge that green light i bought a separate charger for this power bank😭 good i like it power bank is good the only issue was the cable which came with it broke after a day of use and also damaged power port of phone just good as expected compact size came with a premium good packing need see how it performance with mah u can charge devices at a time but good for a single charge of mah mobile they have given one usb a type to c type cable if you have another c type cable with that u can charge another device i like the carrying pouch they provided i didnt got any pouch with this power bank</v>
      </c>
      <c r="E446" s="1" t="s">
        <v>4079</v>
      </c>
      <c r="F446" s="9" t="s">
        <v>3252</v>
      </c>
      <c r="G446" s="9">
        <f>IFERROR(__xludf.DUMMYFUNCTION("""COMPUTED_VALUE"""),0.0)</f>
        <v>0</v>
      </c>
      <c r="H446" s="9">
        <f>IFERROR(__xludf.DUMMYFUNCTION("""COMPUTED_VALUE"""),0.0)</f>
        <v>0</v>
      </c>
      <c r="I446" s="9">
        <f>IFERROR(__xludf.DUMMYFUNCTION("""COMPUTED_VALUE"""),1.0)</f>
        <v>1</v>
      </c>
      <c r="J446" s="9">
        <f>IFERROR(__xludf.DUMMYFUNCTION("""COMPUTED_VALUE"""),0.0)</f>
        <v>0</v>
      </c>
    </row>
    <row r="447">
      <c r="A447" s="1">
        <v>4.1</v>
      </c>
      <c r="B447" s="5" t="s">
        <v>3504</v>
      </c>
      <c r="C447" s="5" t="s">
        <v>3505</v>
      </c>
      <c r="D447" s="9" t="str">
        <f>IFERROR(__xludf.DUMMYFUNCTION("""COMPUTED_VALUE"""),"i am not big on camera usage personally i was even mentally prepared for a bad camera based on some reviews here but i was pleasantly surprised that camera clicks good photos they are not awesome but they are decent photos that can even be shared now comi"&amp;"ng to my biggest grouse heating issue the phone started heating up while charging but it was just a little and so i could have ignored it but then it started heating up more and got me very concerned i even ordered a replacement thinking i got a defective"&amp;" piece but then after further tests i found that it is heating more when i download huge amounts of data for example when i restore data of my old phone from back up this is ok with me as i don t perform huge data loads regularly definitely not on phone t"&amp;"hen i tested by running tasks i usually perform such as checking office mails attending office meeting on phone watching a video from amazon prime and so on the phone did not heat up even a little personally this is good for me at this price range this is"&amp;" a good phone but if you are camera heavy user and expect to perform heavy downloads frequently this phone may not for you i am personally satisfied with this phone as it works for my type of usage i will not go into plus points of this phone as they are "&amp;"covered by other reviews already i am only attempting to clarify about how this phone can suit you or not in terms of camera and heating i had many questions about these aspects before buying perhaps this review will help you make an informed decision to "&amp;"buy or avoid cheers display beautycamera decentperformance amazingbattery ok in mah u expect more tbh overall good phone also after day of use i found some network connectivity issue in my jiosim which i m using right now in this phone but i ll keep updat"&amp;"e this review after month of usage it s a decent mobile under this price but few things worried me weight of the phone too many procedure to change some settings no screen casting apart from that it has good touch a decent camera for day light battery lif"&amp;"e is good i bought this smartphone for my mom samusung interface is very handful for easy use battery is superb last whole day camera is mediocre but provide original colour pictures all in all satisfied with this smartphone that i got in sale for unable "&amp;"to do video call within same service provider as in volte within same service provider video call feature is available product is fine nothing fancy but for the budget it is a good phone battery more than enough for normal use not sure in gamingcamera goo"&amp;"d in this segment can record videos in fhd fpsdisplay since it s a lcd display the quality is a bit less but goodv ram you can add upto gb of virtual ram but have to sacrifice your storage space to use it overall a good budget phone finger print is workin"&amp;"g speedy battery backup is good camera quality is also good")</f>
        <v>i am not big on camera usage personally i was even mentally prepared for a bad camera based on some reviews here but i was pleasantly surprised that camera clicks good photos they are not awesome but they are decent photos that can even be shared 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 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 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 display beautycamera decentperformance amazingbattery ok in mah u expect more tbh overall good phone also after day of use i found some network connectivity issue in my jiosim which i m using right now in this phone but i ll keep update this review after month of usage it s a decent mobile under this price but few things worried me weight of the phone too many procedure to change some settings no screen casting apart from that it has good touch a decent camera for day light battery life is good i bought this smartphone for my mom samusung interface is very handful for easy use battery is superb last whole day camera is mediocre but provide original colour pictures all in all satisfied with this smartphone that i got in sale for unable to do video call within same service provider as in volte within same service provider video call feature is available product is fine nothing fancy but for the budget it is a good phone battery more than enough for normal use not sure in gamingcamera good in this segment can record videos in fhd fpsdisplay since it s a lcd display the quality is a bit less but goodv ram you can add upto gb of virtual ram but have to sacrifice your storage space to use it overall a good budget phone finger print is working speedy battery backup is good camera quality is also good</v>
      </c>
      <c r="E447" s="1" t="s">
        <v>4084</v>
      </c>
      <c r="F447" s="9" t="s">
        <v>3265</v>
      </c>
      <c r="G447" s="9">
        <f>IFERROR(__xludf.DUMMYFUNCTION("""COMPUTED_VALUE"""),1.0)</f>
        <v>1</v>
      </c>
      <c r="H447" s="9">
        <f>IFERROR(__xludf.DUMMYFUNCTION("""COMPUTED_VALUE"""),0.0)</f>
        <v>0</v>
      </c>
      <c r="I447" s="9">
        <f>IFERROR(__xludf.DUMMYFUNCTION("""COMPUTED_VALUE"""),0.0)</f>
        <v>0</v>
      </c>
      <c r="J447" s="9">
        <f>IFERROR(__xludf.DUMMYFUNCTION("""COMPUTED_VALUE"""),0.0)</f>
        <v>0</v>
      </c>
    </row>
    <row r="448">
      <c r="A448" s="1">
        <v>4.2</v>
      </c>
      <c r="B448" s="5" t="s">
        <v>3666</v>
      </c>
      <c r="C448" s="5" t="s">
        <v>3667</v>
      </c>
      <c r="D448" s="9" t="str">
        <f>IFERROR(__xludf.DUMMYFUNCTION("""COMPUTED_VALUE"""),"i like it great phone in smaller amount these camera amazing and display very smoothly play mobile is good but amazon very low service very product value for money product very nice sometimes fingerprint sensor is not working properly camera quality is go"&amp;"od battery life is best overall it is a good product review added after month of use best phone in this range except battery life")</f>
        <v>i like it great phone in smaller amount these camera amazing and display very smoothly play mobile is good but amazon very low service very product value for money product very nice sometimes fingerprint sensor is not working properly camera quality is good battery life is best overall it is a good product review added after month of use best phone in this range except battery life</v>
      </c>
      <c r="E448" s="1" t="s">
        <v>4088</v>
      </c>
      <c r="F448" s="9" t="s">
        <v>3265</v>
      </c>
      <c r="G448" s="9">
        <f>IFERROR(__xludf.DUMMYFUNCTION("""COMPUTED_VALUE"""),1.0)</f>
        <v>1</v>
      </c>
      <c r="H448" s="9">
        <f>IFERROR(__xludf.DUMMYFUNCTION("""COMPUTED_VALUE"""),0.0)</f>
        <v>0</v>
      </c>
      <c r="I448" s="9">
        <f>IFERROR(__xludf.DUMMYFUNCTION("""COMPUTED_VALUE"""),0.0)</f>
        <v>0</v>
      </c>
      <c r="J448" s="9">
        <f>IFERROR(__xludf.DUMMYFUNCTION("""COMPUTED_VALUE"""),0.0)</f>
        <v>0</v>
      </c>
    </row>
    <row r="449">
      <c r="A449" s="1">
        <v>4.6</v>
      </c>
      <c r="B449" s="5" t="s">
        <v>4101</v>
      </c>
      <c r="C449" s="5" t="s">
        <v>4102</v>
      </c>
      <c r="D449" s="9" t="str">
        <f>IFERROR(__xludf.DUMMYFUNCTION("""COMPUTED_VALUE"""),"i used my pro without a screen guard for a year now this screen guard was easy to apply but is a bit slippery and when you do the long press ex when you long press on whatsapp for reaction or other options it automatically takes random press also a bit sh"&amp;"iny when you use it near lights very good product value for money i have tried many screen guards and many types for my iphone this one takes the cake the application was a smooth process the screen guard is so smooth for some reason compared to ones i ha"&amp;"ve used before i have use many screen guards that say they don’t dont catch fingerprint but always end up but this is does not catch fingerprint at allif u pay inr higher u will get the spigen ones which protects the front sensors toohappy with my purchas"&amp;"e and moving forward will be applying spigen screen guards for all my products this is hands down the best screen protector for iphones i got the iphone one and it’s excellent so easy to install anybody can do it it’s so smooth and soft to touch and fits "&amp;"perfectly on my iphone highly recommended maybe bit pricey but you get in the box fingerprint free and smudge free very nice product to buy this tempered glass is easy to install no need to worry about airbubbles while installing tempered glass it is very"&amp;" easy to install on any mobiles as it designed for worth for your money the quality and adhesion is good instalation was pretty easy what i would have liked had it had a black bezel so it blends well with the phone so that no one could make out that a pro"&amp;"tective tempered glass is stuck had it also covered the front camera like the esr protective glass does it would have been better would have appreciated a price around definitely overpriced super easy to install the screen guard got attached without any h"&amp;"assles and was perfect fit the ez fit tray works like magic i used this product for my iphone pro with a peak design phone case the quality of the screen protector is excellent and the engineering concept used for the installation is the best i’ve ever se"&amp;"en they even include useful tools and guidelines to minimise the possibility of error")</f>
        <v>i used my pro without a screen guard for a year now this screen guard was easy to apply but is a bit slippery and when you do the long press ex when you long press on whatsapp for reaction or other options it automatically takes random press also a bit shiny when you use it near lights very good product value for money i have tried many screen guards and many types for my iphone 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inr higher u will get the spigen ones which protects the front sensors toohappy with my purchase and moving forward will be applying spigen screen guards for all my products this is hands down the best screen protector for iphones i got the iphone one and it’s excellent so easy to install anybody can do it it’s so smooth and soft to touch and fits perfectly on my iphone highly recommended maybe bit pricey but you get in the box fingerprint free and smudge free very nice product to buy this tempered glass is easy to install no need to worry about airbubbles while installing tempered glass it is very easy to install on any mobiles as it designed for worth for your money the quality and adhesion is good instalation was pretty easy what i would have liked had it had a black bezel so it blends well with the phone so that no one could make out that a protective tempered glass is stuck had it also covered the front camera like the esr protective glass does it would have been better would have appreciated a price around definitely overpriced super easy to install the screen guard got attached without any hassles and was perfect fit the ez fit tray works like magic i used this product for my iphone pro with a peak design phone case the quality of the screen protector is excellent and the engineering concept used for the installation is the best i’ve ever seen they even include useful tools and guidelines to minimise the possibility of error</v>
      </c>
      <c r="E449" s="1" t="s">
        <v>4093</v>
      </c>
      <c r="F449" s="9" t="s">
        <v>4095</v>
      </c>
      <c r="G449" s="9">
        <f>IFERROR(__xludf.DUMMYFUNCTION("""COMPUTED_VALUE"""),0.0)</f>
        <v>0</v>
      </c>
      <c r="H449" s="9">
        <f>IFERROR(__xludf.DUMMYFUNCTION("""COMPUTED_VALUE"""),0.0)</f>
        <v>0</v>
      </c>
      <c r="I449" s="9">
        <f>IFERROR(__xludf.DUMMYFUNCTION("""COMPUTED_VALUE"""),1.0)</f>
        <v>1</v>
      </c>
      <c r="J449" s="9">
        <f>IFERROR(__xludf.DUMMYFUNCTION("""COMPUTED_VALUE"""),0.0)</f>
        <v>0</v>
      </c>
    </row>
    <row r="450">
      <c r="A450" s="1">
        <v>4.0</v>
      </c>
      <c r="B450" s="5" t="s">
        <v>4111</v>
      </c>
      <c r="C450" s="5" t="s">
        <v>4112</v>
      </c>
      <c r="D450" s="9" t="str">
        <f>IFERROR(__xludf.DUMMYFUNCTION("""COMPUTED_VALUE"""),"good fit nice smart watch in this price range especially for those who need only basic features i bought grey color it s been long i m using this now it has no issues the battery touch screen bluetooth connection every thing works fine i was looking for s"&amp;"omething simple and i got this nice design and functionscan t connect to whatsapp and other social media app 👎 the modes in the watch are good the ui sucks responsiveness could have been better battery life is moderately upto days if worn constantly colo"&amp;"ur of the band is a bit faded too activity record sleep tracking is good good product i bought it for my wife and she was very glad good")</f>
        <v>good fit nice smart watch in this price range especially for those who need only basic features i bought grey color it s been long i m using this now it has no issues the battery touch screen bluetooth connection every thing works fine i was looking for something simple and i got this nice design and functionscan t connect to whatsapp and other social media app 👎 the modes in the watch are good the ui sucks responsiveness could have been better battery life is moderately upto days if worn constantly colour of the band is a bit faded too activity record sleep tracking is good good product i bought it for my wife and she was very glad good</v>
      </c>
      <c r="E450" s="1" t="s">
        <v>4105</v>
      </c>
      <c r="F450" s="9" t="s">
        <v>3219</v>
      </c>
      <c r="G450" s="9">
        <f>IFERROR(__xludf.DUMMYFUNCTION("""COMPUTED_VALUE"""),0.0)</f>
        <v>0</v>
      </c>
      <c r="H450" s="9">
        <f>IFERROR(__xludf.DUMMYFUNCTION("""COMPUTED_VALUE"""),1.0)</f>
        <v>1</v>
      </c>
      <c r="I450" s="9">
        <f>IFERROR(__xludf.DUMMYFUNCTION("""COMPUTED_VALUE"""),0.0)</f>
        <v>0</v>
      </c>
      <c r="J450" s="9">
        <f>IFERROR(__xludf.DUMMYFUNCTION("""COMPUTED_VALUE"""),0.0)</f>
        <v>0</v>
      </c>
    </row>
    <row r="451">
      <c r="A451" s="1">
        <v>4.0</v>
      </c>
      <c r="B451" s="5" t="s">
        <v>3330</v>
      </c>
      <c r="C451" s="5" t="s">
        <v>3331</v>
      </c>
      <c r="D451" s="9" t="str">
        <f>IFERROR(__xludf.DUMMYFUNCTION("""COMPUTED_VALUE"""),"phone is ok except middle button it’s a headache rest all is good battery lyf is about hrs when fully charged superb battery life for more then days i bought this phone to use as a replacement of my smartphone for calling alarm listening songs purposes i "&amp;"didn t face any problem but the sound its quality is somewhat low compared to normal smartphones song quality is not that good not even bad but ok when listening through earphones i only use it for receiving sms calls occassionally to listen songs battery"&amp;" backup is very good that it lasts upto days etc for full charge it would ve been much better if it included more alarm options than the limited alarms stopwatch timer overall it s a good replacement of smartphone for me till now action button center butt"&amp;"on is not good it takes more than attempt sometimes to perform ok action battery backup bad needs to improve ringtone sound best phone hai nokia is always best price thodi kam karni chahiye i like this product")</f>
        <v>phone is ok except middle button it’s a headache rest all is good battery lyf is about hrs when fully charged superb battery life for more then days i bought this phone to use as a replacement of my smartphone for calling alarm listening songs purposes i didn t face any problem but the sound its quality is somewhat low compared to normal smartphones song quality is not that good not even bad but ok when listening through earphones i only use it for receiving sms calls occassionally to listen songs battery backup is very good that it lasts upto days etc for full charge it would ve been much better if it included more alarm options than the limited alarms stopwatch timer overall it s a good replacement of smartphone for me till now action button center button is not good it takes more than attempt sometimes to perform ok action battery backup bad needs to improve ringtone sound best phone hai nokia is always best price thodi kam karni chahiye i like this product</v>
      </c>
      <c r="E451" s="1" t="s">
        <v>4115</v>
      </c>
      <c r="F451" s="9" t="s">
        <v>3324</v>
      </c>
      <c r="G451" s="9">
        <f>IFERROR(__xludf.DUMMYFUNCTION("""COMPUTED_VALUE"""),0.0)</f>
        <v>0</v>
      </c>
      <c r="H451" s="9">
        <f>IFERROR(__xludf.DUMMYFUNCTION("""COMPUTED_VALUE"""),0.0)</f>
        <v>0</v>
      </c>
      <c r="I451" s="9">
        <f>IFERROR(__xludf.DUMMYFUNCTION("""COMPUTED_VALUE"""),0.0)</f>
        <v>0</v>
      </c>
      <c r="J451" s="9">
        <f>IFERROR(__xludf.DUMMYFUNCTION("""COMPUTED_VALUE"""),0.0)</f>
        <v>0</v>
      </c>
    </row>
    <row r="452">
      <c r="A452" s="1">
        <v>4.3</v>
      </c>
      <c r="B452" s="5" t="s">
        <v>4124</v>
      </c>
      <c r="C452" s="5" t="s">
        <v>4125</v>
      </c>
      <c r="D452" s="9" t="str">
        <f>IFERROR(__xludf.DUMMYFUNCTION("""COMPUTED_VALUE"""),"the camera is good phone is quite respponsive fast charging there are some niggling software issues and do not forget password pin there is no way you will be able to get it back to factory settings this is my second iqoo z pro and my humble advice to all"&amp;" the users and purchasers out there is that please do not update your device to the latest software version doing so will definitely cause serious overnight battery drain issues i speak from my experience my first iqoo z pro gb is updated to the latest au"&amp;"gust security patch update and drains battery at the rate of percentage overnight for no specific reason the idle drain is very pronounced however my second iqoo z pro which i purchased is still running on the original software version and has excellent b"&amp;"attery back up with negligible idle battery drain so i think it s best not to update till iqoo rolls out a better update resolving the battery drain issue above average performanceno heating issuefastest fingerprint reader face unloakgood battery lifeok c"&amp;"amera qualitylight weight comfortable on hand all the features of this mobile was good no doubtly anyone can buy this but nor for games withinh the budget only it was available for me dual tone flash light is not working i think it s only single led light"&amp;" two things missing pin hole camera earphones jack overall 👍 camera excellent but battery life not good maximum hours as this price limit its a good mobile with camera battery screen quality")</f>
        <v>the camera is good phone is quite respponsive fast charging there are some niggling software issues and do not forget password pin there is no way you will be able to get it back to factory settings this is my second iqoo z pro and my humble advice to all the users and purchasers out there is that please do not update your device to the latest software version doing so will definitely cause serious overnight battery drain issues i speak from my experience my first iqoo z pro gb is updated to the latest august security patch update and drains battery at the rate of percentage overnight for no specific reason the idle drain is very pronounced however my second iqoo z pro which i purchased is still running on the original software version and has excellent battery back up with negligible idle battery drain so i think it s best not to update till iqoo rolls out a better update resolving the battery drain issue above average performanceno heating issuefastest fingerprint reader face unloakgood battery lifeok camera qualitylight weight comfortable on hand all the features of this mobile was good no doubtly anyone can buy this but nor for games withinh the budget only it was available for me dual tone flash light is not working i think it s only single led light two things missing pin hole camera earphones jack overall 👍 camera excellent but battery life not good maximum hours as this price limit its a good mobile with camera battery screen quality</v>
      </c>
      <c r="E452" s="1" t="s">
        <v>4118</v>
      </c>
      <c r="F452" s="9" t="s">
        <v>3265</v>
      </c>
      <c r="G452" s="9">
        <f>IFERROR(__xludf.DUMMYFUNCTION("""COMPUTED_VALUE"""),1.0)</f>
        <v>1</v>
      </c>
      <c r="H452" s="9">
        <f>IFERROR(__xludf.DUMMYFUNCTION("""COMPUTED_VALUE"""),1.0)</f>
        <v>1</v>
      </c>
      <c r="I452" s="9">
        <f>IFERROR(__xludf.DUMMYFUNCTION("""COMPUTED_VALUE"""),0.0)</f>
        <v>0</v>
      </c>
      <c r="J452" s="9">
        <f>IFERROR(__xludf.DUMMYFUNCTION("""COMPUTED_VALUE"""),0.0)</f>
        <v>0</v>
      </c>
    </row>
    <row r="453">
      <c r="A453" s="1">
        <v>4.3</v>
      </c>
      <c r="B453" s="5" t="s">
        <v>4134</v>
      </c>
      <c r="C453" s="5" t="s">
        <v>4135</v>
      </c>
      <c r="D453" s="9" t="str">
        <f>IFERROR(__xludf.DUMMYFUNCTION("""COMPUTED_VALUE"""),"very fast charging it s a original item and does it s job price can be low on other sites bye overall very good product with blink of the eyes service by amazon fully fast charger i really like the power of this charger this charge my device so fast reall"&amp;"y value for money sachme achcha hai aap kharid sakte hai it s good at this price really doing fast valuable product")</f>
        <v>very fast charging it s a original item and does it s job price can be low on other sites bye overall very good product with blink of the eyes service by amazon fully fast charger i really like the power of this charger this charge my device so fast really value for money sachme achcha hai aap kharid sakte hai it s good at this price really doing fast valuable product</v>
      </c>
      <c r="E453" s="1" t="s">
        <v>4128</v>
      </c>
      <c r="F453" s="9" t="s">
        <v>3450</v>
      </c>
      <c r="G453" s="9">
        <f>IFERROR(__xludf.DUMMYFUNCTION("""COMPUTED_VALUE"""),0.0)</f>
        <v>0</v>
      </c>
      <c r="H453" s="9">
        <f>IFERROR(__xludf.DUMMYFUNCTION("""COMPUTED_VALUE"""),0.0)</f>
        <v>0</v>
      </c>
      <c r="I453" s="9">
        <f>IFERROR(__xludf.DUMMYFUNCTION("""COMPUTED_VALUE"""),0.0)</f>
        <v>0</v>
      </c>
      <c r="J453" s="9">
        <f>IFERROR(__xludf.DUMMYFUNCTION("""COMPUTED_VALUE"""),0.0)</f>
        <v>0</v>
      </c>
    </row>
    <row r="454">
      <c r="A454" s="1">
        <v>4.2</v>
      </c>
      <c r="B454" s="5" t="s">
        <v>4145</v>
      </c>
      <c r="C454" s="5" t="s">
        <v>4146</v>
      </c>
      <c r="D454" s="9" t="str">
        <f>IFERROR(__xludf.DUMMYFUNCTION("""COMPUTED_VALUE"""),"i like this product it s okay for a backup emergency phone or a naive user who uses it just for other extra sim or basic needs all are fine good finger print is good for this phone battery life is excellent and camera quality too best budget phone between"&amp;" k adapter pin is a type battery life is ok and half day this is a good product at this price the battery is really good with gb ram octa core processor and gb ram it s a good phone however it should not be compared with other similar products available a"&amp;"t higher price because those products use different processors for which the price goes up the camera is just a decent one but not very good it depends what are you looking for if you want a good camera with better processor then you have to spend more at"&amp;" such price it will replace redmi phones because it does outshine redmi phones in all aspects good")</f>
        <v>i like this product it s okay for a backup emergency phone or a naive user who uses it just for other extra sim or basic needs all are fine good finger print is good for this phone battery life is excellent and camera quality too best budget phone between k adapter pin is a type battery life is ok and half day this is a good product at this price the battery is really good with gb ram octa core processor and gb ram it s a good phone however it should not be compared with other similar products available at higher price because those products use different processors for which the price goes up the camera is just a decent one but not very good it depends what are you looking for if you want a good camera with better processor then you have to spend more at such price it will replace redmi phones because it does outshine redmi phones in all aspects good</v>
      </c>
      <c r="E454" s="1" t="s">
        <v>4138</v>
      </c>
      <c r="F454" s="9" t="s">
        <v>3265</v>
      </c>
      <c r="G454" s="9">
        <f>IFERROR(__xludf.DUMMYFUNCTION("""COMPUTED_VALUE"""),0.0)</f>
        <v>0</v>
      </c>
      <c r="H454" s="9">
        <f>IFERROR(__xludf.DUMMYFUNCTION("""COMPUTED_VALUE"""),0.0)</f>
        <v>0</v>
      </c>
      <c r="I454" s="9">
        <f>IFERROR(__xludf.DUMMYFUNCTION("""COMPUTED_VALUE"""),0.0)</f>
        <v>0</v>
      </c>
      <c r="J454" s="9">
        <f>IFERROR(__xludf.DUMMYFUNCTION("""COMPUTED_VALUE"""),0.0)</f>
        <v>0</v>
      </c>
    </row>
    <row r="455">
      <c r="A455" s="1">
        <v>4.0</v>
      </c>
      <c r="B455" s="5" t="s">
        <v>3535</v>
      </c>
      <c r="C455" s="5" t="s">
        <v>3536</v>
      </c>
      <c r="D455" s="9" t="str">
        <f>IFERROR(__xludf.DUMMYFUNCTION("""COMPUTED_VALUE"""),"this is my first g iqoo mobile purchased on th december at amazon till now i didnt feel anything bad in this mobile happy with the purchase camera quality is good it works smoothly in all the options this is good performance handset but the quality of the"&amp;" camera is not good even though they said it s a mp camera it s doesn t take that sharp picture so you re not thinking about camera it s a good choice for this much amount it s also have a problem with g jio connectivity touch not good na good phone but c"&amp;"amera quality is not good enough but proccessor are great very nice budget mein sabse mast phone camera quality is not up to the expectations")</f>
        <v>this is my first g iqoo mobile purchased on th december at amazon till now i didnt feel anything bad in this mobile happy with the purchase camera quality is good it works smoothly in all the options this is good performance handset but the quality of the camera is not good even though they said it s a mp camera it s doesn t take that sharp picture so you re not thinking about camera it s a good choice for this much amount it s also have a problem with g jio connectivity touch not good na good phone but camera quality is not good enough but proccessor are great very nice budget mein sabse mast phone camera quality is not up to the expectations</v>
      </c>
      <c r="E455" s="1" t="s">
        <v>4149</v>
      </c>
      <c r="F455" s="9" t="s">
        <v>3265</v>
      </c>
      <c r="G455" s="9">
        <f>IFERROR(__xludf.DUMMYFUNCTION("""COMPUTED_VALUE"""),0.0)</f>
        <v>0</v>
      </c>
      <c r="H455" s="9">
        <f>IFERROR(__xludf.DUMMYFUNCTION("""COMPUTED_VALUE"""),0.0)</f>
        <v>0</v>
      </c>
      <c r="I455" s="9">
        <f>IFERROR(__xludf.DUMMYFUNCTION("""COMPUTED_VALUE"""),0.0)</f>
        <v>0</v>
      </c>
      <c r="J455" s="9">
        <f>IFERROR(__xludf.DUMMYFUNCTION("""COMPUTED_VALUE"""),0.0)</f>
        <v>0</v>
      </c>
    </row>
    <row r="456">
      <c r="A456" s="1">
        <v>4.2</v>
      </c>
      <c r="B456" s="5" t="s">
        <v>168</v>
      </c>
      <c r="C456" s="5" t="s">
        <v>169</v>
      </c>
      <c r="D456" s="9" t="str">
        <f>IFERROR(__xludf.DUMMYFUNCTION("""COMPUTED_VALUE"""),"definitely isn’t as good as the original cord but works fast charging and pretty sturdy worth it so i had a faulty cable i was lazy and have a lot of money so instead of calling apple i bought this for like bucks didn’t expected much but for my surprise t"&amp;"his cable actually works and has fast charging just go for it felt quite sturdy the connectors look premium and were easy to insert i used this cable to switch all my data from iphone to an m s cable worked like charm while using smart switch app all my d"&amp;"ata including whatsapp data was transferred successfully satisfied with performance just good quality is very goodworking smoothly using same portronics pd charger this is a real fast charging cable that is serving the purpose very good")</f>
        <v>definitely isn’t as good as the original cord but works fast charging and pretty sturdy worth it so i had a faulty cable i was lazy and have a lot of money so instead of calling apple i bought this for like bucks didn’t expected much but for my surprise this cable actually works and has fast charging just go for it felt quite sturdy the connectors look premium and were easy to insert i used this cable to switch all my data from iphone to an m s cable worked like charm while using smart switch app all my data including whatsapp data was transferred successfully satisfied with performance just good quality is very goodworking smoothly using same portronics pd charger this is a real fast charging cable that is serving the purpose very good</v>
      </c>
      <c r="E456" s="1" t="s">
        <v>160</v>
      </c>
      <c r="F456" s="9" t="s">
        <v>18</v>
      </c>
      <c r="G456" s="9">
        <f>IFERROR(__xludf.DUMMYFUNCTION("""COMPUTED_VALUE"""),0.0)</f>
        <v>0</v>
      </c>
      <c r="H456" s="9">
        <f>IFERROR(__xludf.DUMMYFUNCTION("""COMPUTED_VALUE"""),0.0)</f>
        <v>0</v>
      </c>
      <c r="I456" s="9">
        <f>IFERROR(__xludf.DUMMYFUNCTION("""COMPUTED_VALUE"""),0.0)</f>
        <v>0</v>
      </c>
      <c r="J456" s="9">
        <f>IFERROR(__xludf.DUMMYFUNCTION("""COMPUTED_VALUE"""),0.0)</f>
        <v>0</v>
      </c>
    </row>
    <row r="457">
      <c r="A457" s="1">
        <v>4.0</v>
      </c>
      <c r="B457" s="5" t="s">
        <v>4162</v>
      </c>
      <c r="C457" s="5" t="s">
        <v>4163</v>
      </c>
      <c r="D457" s="9" t="str">
        <f>IFERROR(__xludf.DUMMYFUNCTION("""COMPUTED_VALUE"""),"rating everything is okay except voice sound during call battery life is very good sound is also loud economical charger quality bad lasted for days with low medium usage all functionality works fine perfect for someone wanting to limit the distractions o"&amp;"f a smartphone good product for elders working well for about year everything okay there is some disturbance in the sound while using wireless fm")</f>
        <v>rating everything is okay except voice sound during call battery life is very good sound is also loud economical charger quality bad lasted for days with low medium usage all functionality works fine perfect for someone wanting to limit the distractions of a smartphone good product for elders working well for about year everything okay there is some disturbance in the sound while using wireless fm</v>
      </c>
      <c r="E457" s="1" t="s">
        <v>4155</v>
      </c>
      <c r="F457" s="9" t="s">
        <v>3324</v>
      </c>
      <c r="G457" s="9">
        <f>IFERROR(__xludf.DUMMYFUNCTION("""COMPUTED_VALUE"""),0.0)</f>
        <v>0</v>
      </c>
      <c r="H457" s="9">
        <f>IFERROR(__xludf.DUMMYFUNCTION("""COMPUTED_VALUE"""),0.0)</f>
        <v>0</v>
      </c>
      <c r="I457" s="9">
        <f>IFERROR(__xludf.DUMMYFUNCTION("""COMPUTED_VALUE"""),0.0)</f>
        <v>0</v>
      </c>
      <c r="J457" s="9">
        <f>IFERROR(__xludf.DUMMYFUNCTION("""COMPUTED_VALUE"""),0.0)</f>
        <v>0</v>
      </c>
    </row>
    <row r="458">
      <c r="A458" s="1">
        <v>4.1</v>
      </c>
      <c r="B458" s="5" t="s">
        <v>178</v>
      </c>
      <c r="C458" s="5" t="s">
        <v>179</v>
      </c>
      <c r="D458" s="9" t="str">
        <f>IFERROR(__xludf.DUMMYFUNCTION("""COMPUTED_VALUE"""),"loosing charging cable of apple is costly affair this wire was great purchase made to correct it worked well for six months that’s it now it’s stopped working now planning to buy one more because the price has come down to very good product compatible wit"&amp;"h ipad nd generation and charging very well quality of the product is very good and also works fine totally worth for its price product is super i m using from last month till now it was good functioning now i noticed phone gets disconnected at multiple o"&amp;"ccasions might be cable may be damaged overall worked well for month takes hours to charge full good item value it is the best product i have used till now")</f>
        <v>loosing charging cable of apple is costly affair this wire was great purchase made to correct it worked well for six months that’s it now it’s stopped working now planning to buy one more because the price has come down to very good product compatible with ipad nd generation and charging very well quality of the product is very good and also works fine totally worth for its price product is super i m using from last month till now it was good functioning now i noticed phone gets disconnected at multiple occasions might be cable may be damaged overall worked well for month takes hours to charge full good item value it is the best product i have used till now</v>
      </c>
      <c r="E458" s="1" t="s">
        <v>172</v>
      </c>
      <c r="F458" s="9" t="s">
        <v>18</v>
      </c>
      <c r="G458" s="9">
        <f>IFERROR(__xludf.DUMMYFUNCTION("""COMPUTED_VALUE"""),0.0)</f>
        <v>0</v>
      </c>
      <c r="H458" s="9">
        <f>IFERROR(__xludf.DUMMYFUNCTION("""COMPUTED_VALUE"""),0.0)</f>
        <v>0</v>
      </c>
      <c r="I458" s="9">
        <f>IFERROR(__xludf.DUMMYFUNCTION("""COMPUTED_VALUE"""),1.0)</f>
        <v>1</v>
      </c>
      <c r="J458" s="9">
        <f>IFERROR(__xludf.DUMMYFUNCTION("""COMPUTED_VALUE"""),0.0)</f>
        <v>0</v>
      </c>
    </row>
    <row r="459">
      <c r="A459" s="1">
        <v>3.9</v>
      </c>
      <c r="B459" s="5" t="s">
        <v>3341</v>
      </c>
      <c r="C459" s="5" t="s">
        <v>3342</v>
      </c>
      <c r="D459" s="9" t="str">
        <f>IFERROR(__xludf.DUMMYFUNCTION("""COMPUTED_VALUE"""),"this was indeed an ideal purchase good performance good built up to the mark functionality at this price stable and sturdy recommend 👍🏻👍🏻👍🏻 looks ok हार्ट रेट एवं ऑक्सीजन good for normal users not for heavy users like daily activities good looking o"&amp;"n hand app is not working properly some times the battery power is amazing 👍🏻 it s a good watch but the strap always comes out nice watch not so special but average in this price")</f>
        <v>this was indeed an ideal purchase good performance good built up to the mark functionality at this price stable and sturdy recommend 👍🏻👍🏻👍🏻 looks ok हार्ट रेट एवं ऑक्सीजन good for normal users not for heavy users like daily activities good looking on hand app is not working properly some times the battery power is amazing 👍🏻 it s a good watch but the strap always comes out nice watch not so special but average in this price</v>
      </c>
      <c r="E459" s="1" t="s">
        <v>4168</v>
      </c>
      <c r="F459" s="9" t="s">
        <v>3219</v>
      </c>
      <c r="G459" s="9">
        <f>IFERROR(__xludf.DUMMYFUNCTION("""COMPUTED_VALUE"""),1.0)</f>
        <v>1</v>
      </c>
      <c r="H459" s="9">
        <f>IFERROR(__xludf.DUMMYFUNCTION("""COMPUTED_VALUE"""),0.0)</f>
        <v>0</v>
      </c>
      <c r="I459" s="9">
        <f>IFERROR(__xludf.DUMMYFUNCTION("""COMPUTED_VALUE"""),0.0)</f>
        <v>0</v>
      </c>
      <c r="J459" s="9">
        <f>IFERROR(__xludf.DUMMYFUNCTION("""COMPUTED_VALUE"""),0.0)</f>
        <v>0</v>
      </c>
    </row>
    <row r="460">
      <c r="A460" s="1">
        <v>3.8</v>
      </c>
      <c r="B460" s="5" t="s">
        <v>3246</v>
      </c>
      <c r="C460" s="5" t="s">
        <v>3247</v>
      </c>
      <c r="D460" s="9" t="str">
        <f>IFERROR(__xludf.DUMMYFUNCTION("""COMPUTED_VALUE"""),"update sept boat seems to have heard the feedback 😀 and updated the watch faces now there are a few good ones to pick but a slight improvement over the ones the watch earlier had bit impressed added one star for it not a very polished product the fonts a"&amp;"re tacky and look ugly in the watch for notification text and caller name text the watch faces are a lazy design job no point having watch faces if only are good or usable rest are useless update oct boat seems to be on a smartwatch launch spree and thank"&amp;"s to that they are constantly updating the phone app and the watch faces now you have many good looking watch faces to choose from so overall still the smartwatch ui needs work but atleast you have good watch faces good screen quality battery life looks a"&amp;"nd the metallic frame call clarity bt calling at the price reasonably accurate sensorsbad the ui fonts they are all very ugly and tacky they could have tried to give the chinese software some makeover but it is a clearly lazy job by the tech team a copy p"&amp;"aste job to be precise of getting an outsourced software and plastering it with brand logos restarts randomly when the call is going on on the watch even for min or so watch faces again a job of the design tech ui team boat doesn t have a good team of des"&amp;"igners and ui guys to really offer simple yet good software features like good watch faces and good watch ui no option to silence a call or reply with quick replies look for noise smart watches in the same range noise colorfit pulse go buzz is cheaper and"&amp;" better alternative has better watch faces and ui and quick reply to notifications and call silence and mute options for lower prices which this watch has clearly missed you can go for boat wave call also it isn t an outright bad watch but there are bette"&amp;"r options available for the price boat if you have a team who reads and wants to improve get some good ui and design folks in your team your products are good but the ui and design is what the people see and that s what makes them feel good about your pro"&amp;"ducts you have really average ui boat wave call watch is best for budget call is too good and sound quality is also too good battery is good totally the watch is good for range it s good value for money smart watch light weight touch is smooth all the fea"&amp;"tures are accurate a good product in this price range must buy itgood lookinggood quality good product is mst h average for calling good looking i m really happy to purchase this watch it s very affordable having so many features the calling feature works"&amp;" really well overall if you re looking so good brand good features go for this product does not turn onplease return the item please")</f>
        <v>update sept boat seems to have heard the feedback 😀 and updated the watch faces now there are a few good ones to pick but a slight improvement over the ones the watch earlier had bit impressed added one star for it not a very polished product the fonts are tacky and look ugly in the watch for notification text and caller name text the watch faces are a lazy design job no point having watch faces if only are good or usable rest are useless update oct boat seems to be on a smartwatch launch spree and thanks to that they are constantly updating the phone app and the watch faces now you have many good looking watch faces to choose from so overall still the smartwatch ui needs work but atleast you have good watch faces good screen quality battery life looks and the metallic frame call clarity bt calling at the price reasonably accurate sensorsbad the ui fonts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min or so watch faces again a job of the design tech ui team boat doesn t have a good team of designers and ui guys to really offer simple yet good software features like good watch faces and good watch ui no option to silence a call or reply with quick replies look for noise smart watches in the same range noise colorfit pulse go buzz is cheaper and better alternative has better watch faces and ui and quick reply to notifications and call silence and mute options for lower prices which this watch has clearly missed you can go for boat wave call also it isn t an outright bad watch but there are better options available for the price boat if you have a team who reads and wants to improve get some good ui and design folks in your team your products are good but the ui and design is what the people see and that s what makes them feel good about your products you have really average ui boat wave call watch is best for budget call is too good and sound quality is also too good battery is good totally the watch is good for range it s good value for money smart watch light weight touch is smooth all the features are accurate a good product in this price range must buy itgood lookinggood quality good product is mst h average for calling good looking i m really happy to purchase this watch it s very affordable having so many features the calling feature works really well overall if you re looking so good brand good features go for this product does not turn onplease return the item please</v>
      </c>
      <c r="E460" s="1" t="s">
        <v>4172</v>
      </c>
      <c r="F460" s="9" t="s">
        <v>3219</v>
      </c>
      <c r="G460" s="9">
        <f>IFERROR(__xludf.DUMMYFUNCTION("""COMPUTED_VALUE"""),1.0)</f>
        <v>1</v>
      </c>
      <c r="H460" s="9">
        <f>IFERROR(__xludf.DUMMYFUNCTION("""COMPUTED_VALUE"""),0.0)</f>
        <v>0</v>
      </c>
      <c r="I460" s="9">
        <f>IFERROR(__xludf.DUMMYFUNCTION("""COMPUTED_VALUE"""),0.0)</f>
        <v>0</v>
      </c>
      <c r="J460" s="9">
        <f>IFERROR(__xludf.DUMMYFUNCTION("""COMPUTED_VALUE"""),0.0)</f>
        <v>0</v>
      </c>
    </row>
    <row r="461">
      <c r="A461" s="1">
        <v>4.7</v>
      </c>
      <c r="B461" s="5" t="s">
        <v>4182</v>
      </c>
      <c r="C461" s="5" t="s">
        <v>4183</v>
      </c>
      <c r="D461" s="9" t="str">
        <f>IFERROR(__xludf.DUMMYFUNCTION("""COMPUTED_VALUE"""),"it is easy to install at home the kit has all that is required to install the protector it does not affect the touch or the front camera but at times fingerprint marks are often seen on it the installer is so precisely made to fit the phone to attach the "&amp;"cover on to the screen not tedious at all easy systematic and value for money i will only buy this screen cover from now no issue of getting dust under the screen guard plus two in the pack total value for money especially when i do not have to spend a lo"&amp;"t of time and energy on installing a screen guard the screen guard is very easy to install spigen is time tested brand you get everything in the pack for easy installing there is a video available as and it s very simple process as well follow the steps m"&amp;"entioned in the included document and you should be done with installing this without issues in under minutes works well with other spigen cases doesn t seem to even touch the case edges cost wise you could get something cheaper but i chose this due to th"&amp;"e brand plastic waste is really high and each protector comes with a heavy plastic template mother earth please forgive me this is the best tempered glass for iphone pro max it’s so smooth that it almost feels like you’re touching the phone screen the ins"&amp;"tallation process is very easy it’s truly a value for money product this is a very good tempered glass which covers end to end of the screen if you want a high quality tempered go for it it’s not much scratch resistant but fingerprint resistant and qualit"&amp;"y is amazing its just like slicing a butter effortless absolute value fir money")</f>
        <v>it is easy to install at home the kit has all that is required to install the protector it does not affect the touch or the front camera but at times fingerprint marks are often seen on it 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 the screen guard is very easy to install spigen is time tested brand you get everything in the pack for easy installing there is a video available as and it s very simple process as well follow the steps mentioned in the included document and you should be done with installing this without issues in under minutes works well with other spigen cases doesn t seem to even touch the case edges cost wise you could get something cheaper but i chose this due to the brand plastic waste is really high and each protector comes with a heavy plastic template mother earth please forgive me this is the best tempered glass for iphone pro max it’s so smooth that it almost feels like you’re touching the phone screen the installation process is very easy it’s truly a value for money product this is a very good tempered glass which covers end to end of the screen if you want a high quality tempered go for it it’s not much scratch resistant but fingerprint resistant and quality is amazing its just like slicing a butter effortless absolute value fir money</v>
      </c>
      <c r="E461" s="1" t="s">
        <v>4176</v>
      </c>
      <c r="F461" s="9" t="s">
        <v>4095</v>
      </c>
      <c r="G461" s="9">
        <f>IFERROR(__xludf.DUMMYFUNCTION("""COMPUTED_VALUE"""),1.0)</f>
        <v>1</v>
      </c>
      <c r="H461" s="9">
        <f>IFERROR(__xludf.DUMMYFUNCTION("""COMPUTED_VALUE"""),1.0)</f>
        <v>1</v>
      </c>
      <c r="I461" s="9">
        <f>IFERROR(__xludf.DUMMYFUNCTION("""COMPUTED_VALUE"""),0.0)</f>
        <v>0</v>
      </c>
      <c r="J461" s="9">
        <f>IFERROR(__xludf.DUMMYFUNCTION("""COMPUTED_VALUE"""),0.0)</f>
        <v>0</v>
      </c>
    </row>
    <row r="462">
      <c r="A462" s="1">
        <v>4.3</v>
      </c>
      <c r="B462" s="5" t="s">
        <v>4194</v>
      </c>
      <c r="C462" s="5" t="s">
        <v>4195</v>
      </c>
      <c r="D462" s="9" t="str">
        <f>IFERROR(__xludf.DUMMYFUNCTION("""COMPUTED_VALUE"""),"pros really like the stylus it works fine using it from last two months excellent for note taking tip quality is good doesn t wearing off extra tips provided it provides all the functions which are mentioned charges quickly response time is really fast co"&amp;"ns few times it automatically turned off while using but not a big concern as it happens rarely not for professional sketching and drawing as it is clearly mentioned that it doesn t support pressure features conclusion for price under k i think it is the "&amp;"best stylus i am using it with ipad air didn t face any issues till now so don t know how helpful customer care support is so the quality of packaging and product quality is pretty good i’ve seen it turn off in just seconds a couple of times but that’s al"&amp;"l by the way i ordered it for my old ipad pro inch a as i don’t want to buy new apple pencil at full price and i somehow couldn’t find the right alternative for st gen apple pencil either but i found some questions here answering it works for a after deli"&amp;"very i found out it actually won’t work and then magically the right model of stylus was on my amazon home screen when i wanted to return this gonna order a new one which kingone says works with a let’s see very good product build quality is aluminium so "&amp;"feels premium working is good as well best for note taking and basic operations budget friendly full recharge is completed in mins👍 affordable price 👍 wish double tap gesture as at the apple pencil nd gen ease of use accurate all is good upto now and al"&amp;"so looks good feels good feels premium product at this price deserves star good product while using it automatically off s itself this happen when it is in use but worth buying than a expensive apple pencil ✏")</f>
        <v>pros really like the stylus it works fine using it from last two months excellent for note taking tip quality is good doesn t wearing off extra tips provided it provides all the functions which are mentioned charges quickly response time is really fast cons few times it automatically turned off while using but not a big concern as it happens rarely not for professional sketching and drawing as it is clearly mentioned that it doesn t support pressure features conclusion for price under k i think it is the best stylus i am using it with ipad air didn t face any issues till now so don t know how helpful customer care support is so the quality of packaging and product quality is pretty good i’ve seen it turn off in just seconds a couple of times but that’s all by the way i ordered it for my old ipad pro inch a as i don’t want to buy new apple pencil at full price and i somehow couldn’t find the right alternative for st gen apple pencil either but i found some questions here answering it works for a after delivery i found out it actually won’t work and then magically the right model of stylus was on my amazon home screen when i wanted to return this gonna order a new one which kingone says works with a let’s see very good product build quality is aluminium so feels premium working is good as well best for note taking and basic operations budget friendly full recharge is completed in mins👍 affordable price 👍 wish double tap gesture as at the apple pencil nd gen ease of use accurate all is good upto now and also looks good feels good feels premium product at this price deserves star good product while using it automatically off s itself this happen when it is in use but worth buying than a expensive apple pencil ✏</v>
      </c>
      <c r="E462" s="1" t="s">
        <v>4186</v>
      </c>
      <c r="F462" s="9" t="s">
        <v>4188</v>
      </c>
      <c r="G462" s="9">
        <f>IFERROR(__xludf.DUMMYFUNCTION("""COMPUTED_VALUE"""),0.0)</f>
        <v>0</v>
      </c>
      <c r="H462" s="9">
        <f>IFERROR(__xludf.DUMMYFUNCTION("""COMPUTED_VALUE"""),1.0)</f>
        <v>1</v>
      </c>
      <c r="I462" s="9">
        <f>IFERROR(__xludf.DUMMYFUNCTION("""COMPUTED_VALUE"""),0.0)</f>
        <v>0</v>
      </c>
      <c r="J462" s="9">
        <f>IFERROR(__xludf.DUMMYFUNCTION("""COMPUTED_VALUE"""),0.0)</f>
        <v>0</v>
      </c>
    </row>
    <row r="463">
      <c r="A463" s="1">
        <v>4.2</v>
      </c>
      <c r="B463" s="5" t="s">
        <v>4205</v>
      </c>
      <c r="C463" s="5" t="s">
        <v>4206</v>
      </c>
      <c r="D463" s="9" t="str">
        <f>IFERROR(__xludf.DUMMYFUNCTION("""COMPUTED_VALUE"""),"good charging speed supports well for suzuki burgman also it s dash charge oneplus devices product is good you can charge your iphone easy it is built really well is very compact in size it also supports fast charging my poco x pro w though it seems to be"&amp;" a bit loose for my car it gets unplugged from the car ford ikon even if the wire is moved a bit working good and small design as i wanted fast charging good quality plastic used value for money go for it hi alli connected in my car and came to know its o"&amp;"nly use for charging it will not show any maps on music displaythank you excellent product does it job well charges phones fast with usb c with usb a the charging speed is lesser but not like some other car chargers which can barely keep up with battery d"&amp;"rain from phone usage small size does not come into your way would work for everybody the packaging would be suspicious you would think a cheap unreliable product but it does the job well you can save money on expensive car chargers and invest some of the"&amp;" savings on a good usb c cable p s tested only on android phones")</f>
        <v>good charging speed supports well for suzuki burgman also it s dash charge oneplus devices product is good you can charge your iphone easy it is built really well is very compact in size it also supports fast charging my poco x pro w though it seems to be a bit loose for my car it gets unplugged from the car ford ikon even if the wire is moved a bit working good and small design as i wanted fast charging good quality plastic used value for money go for it hi alli connected in my car and came to know its only use for charging it will not show any maps on music displaythank you excellent product does it job well charges phones fast with usb c with usb a the charging speed is lesser but not like some other car chargers which can barely keep up with battery drain from phone usage small size does not come into your way would work for everybody the packaging would be suspicious you would think a cheap unreliable product but it does the job well you can save money on expensive car chargers and invest some of the savings on a good usb c cable p s tested only on android phones</v>
      </c>
      <c r="E463" s="1" t="s">
        <v>4198</v>
      </c>
      <c r="F463" s="9" t="s">
        <v>3391</v>
      </c>
      <c r="G463" s="9">
        <f>IFERROR(__xludf.DUMMYFUNCTION("""COMPUTED_VALUE"""),1.0)</f>
        <v>1</v>
      </c>
      <c r="H463" s="9">
        <f>IFERROR(__xludf.DUMMYFUNCTION("""COMPUTED_VALUE"""),0.0)</f>
        <v>0</v>
      </c>
      <c r="I463" s="9">
        <f>IFERROR(__xludf.DUMMYFUNCTION("""COMPUTED_VALUE"""),0.0)</f>
        <v>0</v>
      </c>
      <c r="J463" s="9">
        <f>IFERROR(__xludf.DUMMYFUNCTION("""COMPUTED_VALUE"""),0.0)</f>
        <v>0</v>
      </c>
    </row>
    <row r="464">
      <c r="A464" s="1">
        <v>4.1</v>
      </c>
      <c r="B464" s="5" t="s">
        <v>4215</v>
      </c>
      <c r="C464" s="5" t="s">
        <v>4216</v>
      </c>
      <c r="D464" s="9" t="str">
        <f>IFERROR(__xludf.DUMMYFUNCTION("""COMPUTED_VALUE"""),"this review is based on my two days of usage work fine on activity and fitness tracking but sometimes software does misbehave need some improvement on the software and not work only with bluetooth connect it requires an internet connection for sync and so"&amp;"metimes bluetooth does not fully work i believe problems which are coming may be solved by the next software updates entry label smartwatch with calling features wise ok i only have one problem sometimes it acts as a speaker and all the sounds of whatever"&amp;" that is playing on phone comes from the watch also i would like to know if i can silent the ringtone coming from the watch is there any way please help i am using iphone the product is really good it feels so light during workouts it s so comfortable to "&amp;"wear and the reason i gave stars is that the sound quality is not so great good looking and two things are missing female health cycle belt strap was very smallscreen touch is very smooth and u can give some lengthy strapover all and gps also missing this"&amp;" watch is good at this price range as compared to other smartwatches but it has delayed in wake up wrists feature overall good look good performance good quality and affordable price nice texture of this watch it is light in weight very comfortable to wea"&amp;"r")</f>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 i only have one problem sometimes it acts as a speaker and all the sounds of whatever that is playing on phone comes from the watch also i would like to know if i can silent the ringtone coming from the watch is there any way please help i am using iphone the product is really good it feels so light during workouts it s so comfortable to wear and the reason i gave stars is that the sound quality is not so great good looking and two things are missing female health cycle belt strap was very smallscreen touch is very smooth and u can give some lengthy strapover all and gps also missing this watch is good at this price range as compared to other smartwatches but it has delayed in wake up wrists feature overall good look good performance good quality and affordable price nice texture of this watch it is light in weight very comfortable to wear</v>
      </c>
      <c r="E464" s="1" t="s">
        <v>4209</v>
      </c>
      <c r="F464" s="9" t="s">
        <v>3219</v>
      </c>
      <c r="G464" s="9">
        <f>IFERROR(__xludf.DUMMYFUNCTION("""COMPUTED_VALUE"""),0.0)</f>
        <v>0</v>
      </c>
      <c r="H464" s="9">
        <f>IFERROR(__xludf.DUMMYFUNCTION("""COMPUTED_VALUE"""),1.0)</f>
        <v>1</v>
      </c>
      <c r="I464" s="9">
        <f>IFERROR(__xludf.DUMMYFUNCTION("""COMPUTED_VALUE"""),0.0)</f>
        <v>0</v>
      </c>
      <c r="J464" s="9">
        <f>IFERROR(__xludf.DUMMYFUNCTION("""COMPUTED_VALUE"""),0.0)</f>
        <v>0</v>
      </c>
    </row>
    <row r="465">
      <c r="A465" s="1">
        <v>3.3</v>
      </c>
      <c r="B465" s="5" t="s">
        <v>4225</v>
      </c>
      <c r="C465" s="5" t="s">
        <v>4226</v>
      </c>
      <c r="D465" s="9" t="str">
        <f>IFERROR(__xludf.DUMMYFUNCTION("""COMPUTED_VALUE"""),"just a watch not smart one all features are to make fool of you worst watch connecting problem with phone nd automatically disconnecting from phone very good quality of product and price is very low very good ভালো ঘড়ি টা। dislike after use of months obse"&amp;"rved battery life is getting only one day max with only normal usage with out audio ok for regular usage superb")</f>
        <v>just a watch not smart one all features are to make fool of you worst watch connecting problem with phone nd automatically disconnecting from phone very good quality of product and price is very low very good ভালো ঘড়ি টা। dislike after use of months observed battery life is getting only one day max with only normal usage with out audio ok for regular usage superb</v>
      </c>
      <c r="E465" s="1" t="s">
        <v>4219</v>
      </c>
      <c r="F465" s="9" t="s">
        <v>3219</v>
      </c>
      <c r="G465" s="9">
        <f>IFERROR(__xludf.DUMMYFUNCTION("""COMPUTED_VALUE"""),0.0)</f>
        <v>0</v>
      </c>
      <c r="H465" s="9">
        <f>IFERROR(__xludf.DUMMYFUNCTION("""COMPUTED_VALUE"""),0.0)</f>
        <v>0</v>
      </c>
      <c r="I465" s="9">
        <f>IFERROR(__xludf.DUMMYFUNCTION("""COMPUTED_VALUE"""),0.0)</f>
        <v>0</v>
      </c>
      <c r="J465" s="9">
        <f>IFERROR(__xludf.DUMMYFUNCTION("""COMPUTED_VALUE"""),1.0)</f>
        <v>1</v>
      </c>
    </row>
    <row r="466">
      <c r="A466" s="1">
        <v>4.4</v>
      </c>
      <c r="B466" s="5" t="s">
        <v>188</v>
      </c>
      <c r="C466" s="5" t="s">
        <v>4229</v>
      </c>
      <c r="D466" s="9" t="str">
        <f>IFERROR(__xludf.DUMMYFUNCTION("""COMPUTED_VALUE"""),"i like it 👍👍 best charging power i used this cable on note pro mi using month also fast working might be a little expensive but physically it’s so good feels premium but power limitation is there it is not suitable for fast charging data cable charging "&amp;"fast very good quality and good durability overall good but need some improvement")</f>
        <v>i like it 👍👍 best charging power i used this cable on note pro mi using month also fast working might be a little expensive but physically it’s so good feels premium but power limitation is there it is not suitable for fast charging data cable charging fast very good quality and good durability overall good but need some improvement</v>
      </c>
      <c r="E466" s="1" t="s">
        <v>182</v>
      </c>
      <c r="F466" s="9" t="s">
        <v>18</v>
      </c>
      <c r="G466" s="9">
        <f>IFERROR(__xludf.DUMMYFUNCTION("""COMPUTED_VALUE"""),0.0)</f>
        <v>0</v>
      </c>
      <c r="H466" s="9">
        <f>IFERROR(__xludf.DUMMYFUNCTION("""COMPUTED_VALUE"""),0.0)</f>
        <v>0</v>
      </c>
      <c r="I466" s="9">
        <f>IFERROR(__xludf.DUMMYFUNCTION("""COMPUTED_VALUE"""),0.0)</f>
        <v>0</v>
      </c>
      <c r="J466" s="9">
        <f>IFERROR(__xludf.DUMMYFUNCTION("""COMPUTED_VALUE"""),0.0)</f>
        <v>0</v>
      </c>
    </row>
    <row r="467">
      <c r="A467" s="1">
        <v>4.0</v>
      </c>
      <c r="B467" s="5" t="s">
        <v>3535</v>
      </c>
      <c r="C467" s="5" t="s">
        <v>3536</v>
      </c>
      <c r="D467" s="9" t="str">
        <f>IFERROR(__xludf.DUMMYFUNCTION("""COMPUTED_VALUE"""),"this is my first g iqoo mobile purchased on th december at amazon till now i didnt feel anything bad in this mobile happy with the purchase camera quality is good it works smoothly in all the options this is good performance handset but the quality of the"&amp;" camera is not good even though they said it s a mp camera it s doesn t take that sharp picture so you re not thinking about camera it s a good choice for this much amount it s also have a problem with g jio connectivity touch not good na good phone but c"&amp;"amera quality is not good enough but proccessor are great very nice budget mein sabse mast phone camera quality is not up to the expectations")</f>
        <v>this is my first g iqoo mobile purchased on th december at amazon till now i didnt feel anything bad in this mobile happy with the purchase camera quality is good it works smoothly in all the options this is good performance handset but the quality of the camera is not good even though they said it s a mp camera it s doesn t take that sharp picture so you re not thinking about camera it s a good choice for this much amount it s also have a problem with g jio connectivity touch not good na good phone but camera quality is not good enough but proccessor are great very nice budget mein sabse mast phone camera quality is not up to the expectations</v>
      </c>
      <c r="E467" s="1" t="s">
        <v>4232</v>
      </c>
      <c r="F467" s="9" t="s">
        <v>3265</v>
      </c>
      <c r="G467" s="9">
        <f>IFERROR(__xludf.DUMMYFUNCTION("""COMPUTED_VALUE"""),0.0)</f>
        <v>0</v>
      </c>
      <c r="H467" s="9">
        <f>IFERROR(__xludf.DUMMYFUNCTION("""COMPUTED_VALUE"""),0.0)</f>
        <v>0</v>
      </c>
      <c r="I467" s="9">
        <f>IFERROR(__xludf.DUMMYFUNCTION("""COMPUTED_VALUE"""),0.0)</f>
        <v>0</v>
      </c>
      <c r="J467" s="9">
        <f>IFERROR(__xludf.DUMMYFUNCTION("""COMPUTED_VALUE"""),0.0)</f>
        <v>0</v>
      </c>
    </row>
    <row r="468">
      <c r="A468" s="1">
        <v>4.2</v>
      </c>
      <c r="B468" s="5" t="s">
        <v>4242</v>
      </c>
      <c r="C468" s="5" t="s">
        <v>4243</v>
      </c>
      <c r="D468" s="9" t="str">
        <f>IFERROR(__xludf.DUMMYFUNCTION("""COMPUTED_VALUE"""),"the sound quality is excellent for the price and so are the three buttons however the material quality isn t good and the wite breaks after months or so less bass good sound quality might be better i like to buy this headphones good product very much i li"&amp;"ke you 👍good sound quality good its really very nice product thank you so much samsung galaxy i have tried many wired earphones almost every brand but this is just perfect mids and lows are superb treble and bass are balanced well the remote has buttons "&amp;"mic works well during the call not so good not so bad like but")</f>
        <v>the sound quality is excellent for the price and so are the three buttons however the material quality isn t good and the wite breaks after months or so less bass good sound quality might be better i like to buy this headphones good product very much i like you 👍good sound quality good its really very nice product thank you so much samsung galaxy i have tried many wired earphones almost every brand but this is just perfect mids and lows are superb treble and bass are balanced well the remote has buttons mic works well during the call not so good not so bad like but</v>
      </c>
      <c r="E468" s="1" t="s">
        <v>4236</v>
      </c>
      <c r="F468" s="9" t="s">
        <v>3347</v>
      </c>
      <c r="G468" s="9">
        <f>IFERROR(__xludf.DUMMYFUNCTION("""COMPUTED_VALUE"""),0.0)</f>
        <v>0</v>
      </c>
      <c r="H468" s="9">
        <f>IFERROR(__xludf.DUMMYFUNCTION("""COMPUTED_VALUE"""),0.0)</f>
        <v>0</v>
      </c>
      <c r="I468" s="9">
        <f>IFERROR(__xludf.DUMMYFUNCTION("""COMPUTED_VALUE"""),0.0)</f>
        <v>0</v>
      </c>
      <c r="J468" s="9">
        <f>IFERROR(__xludf.DUMMYFUNCTION("""COMPUTED_VALUE"""),0.0)</f>
        <v>0</v>
      </c>
    </row>
    <row r="469">
      <c r="A469" s="1">
        <v>4.5</v>
      </c>
      <c r="B469" s="5" t="s">
        <v>241</v>
      </c>
      <c r="C469" s="5" t="s">
        <v>242</v>
      </c>
      <c r="D469" s="9" t="str">
        <f>IFERROR(__xludf.DUMMYFUNCTION("""COMPUTED_VALUE"""),"i trust this product works well with car play very good quality and charging is fine as good as original build quality is awesome best lightening cable ever seen better than a official lightening from if ur looking for a cable close your eyes and go for "&amp;"it 🔥 or you can buy a amazon basics one i was using that for past years that a bit a cheaper side i recommend both these cables had better build quality and value for money gr product overall just loved it very good charging speed good quality it well pa"&amp;"cked all sealed coveredthe wire looks of a very good qualityrecommended")</f>
        <v>i trust this product works well with car play very good quality and charging is fine as good as original build quality is awesome best lightening cable ever seen better than a official lightening from if ur looking for a cable close your eyes and go for it 🔥 or you can buy a amazon basics one i was using that for past years that a bit a cheaper side i recommend both these cables had better build quality and value for money gr product overall just loved it very good charging speed good quality it well packed all sealed coveredthe wire looks of a very good qualityrecommended</v>
      </c>
      <c r="E469" s="1" t="s">
        <v>233</v>
      </c>
      <c r="F469" s="9" t="s">
        <v>18</v>
      </c>
      <c r="G469" s="9">
        <f>IFERROR(__xludf.DUMMYFUNCTION("""COMPUTED_VALUE"""),1.0)</f>
        <v>1</v>
      </c>
      <c r="H469" s="9">
        <f>IFERROR(__xludf.DUMMYFUNCTION("""COMPUTED_VALUE"""),0.0)</f>
        <v>0</v>
      </c>
      <c r="I469" s="9">
        <f>IFERROR(__xludf.DUMMYFUNCTION("""COMPUTED_VALUE"""),1.0)</f>
        <v>1</v>
      </c>
      <c r="J469" s="9">
        <f>IFERROR(__xludf.DUMMYFUNCTION("""COMPUTED_VALUE"""),0.0)</f>
        <v>0</v>
      </c>
    </row>
    <row r="470">
      <c r="A470" s="1">
        <v>4.6</v>
      </c>
      <c r="B470" s="5" t="s">
        <v>4254</v>
      </c>
      <c r="C470" s="5" t="s">
        <v>4255</v>
      </c>
      <c r="D470" s="9" t="str">
        <f>IFERROR(__xludf.DUMMYFUNCTION("""COMPUTED_VALUE"""),"it’s a good purchase for long term personally i like it because it came with install kits and costed me around ₹ and trust me it’s very easy to install and it’s protected the device for a fall of bed to ground overall nice product 👍 it s very nice i saw "&amp;"a video on youtube and got to know that the best way to apply this is as soon as you remove the paper which comes along the phone hence you can easily avoid dust particles it worked well with me i m happy but scratch resistance capabilities have to be che"&amp;"cked yet but it s also a bit pricy for glass need to wait and check its life span and protection quality after putting lots of screen protectors i found this was the easiest no need to think about alignment as the alignment tray makes it a breeze i found "&amp;"two big air bubbles after installation but those were removed very easily with the squeege tool overall the process took hardly mins just clean the screen properly before installing to avoid any dust mark below screen protector good and easy to install it"&amp;"’s easy to install quality is great doesn’t cause issues with camera and is better than the original screen itself in terms of touch feel oleophobic coating on it is really good i’ve been using it since over months now and it’s not faded at all it’s a bit"&amp;" expensive but it keeps phone’s screen looking new and shiny and it is much much better than the cheap ones in doing so it’s night and day difference fit and finish is really good too applying it is super easy otherwise i don’t see it protecting the phone"&amp;" screen from cracking or scratching more than the cheaper or the more expensive ones i recommend getting this over others primarily because it’ll keep your expensive phone looking new the product is good easy to install and comes with a wonderful package "&amp;"but it s too costly rs k if u happen to get this for a discount or deal then go for it this screen protector is super quick and easy to install all the tools and institutions provided makes it a breeze")</f>
        <v>it’s a good purchase for long term personally i like it because it came with install kits and costed me around ₹ and trust me it’s very easy to install and it’s protected the device for a fall of bed to ground overall nice product 👍 it s very nice i saw a video on youtube and got to know that the best way to apply this is as soon as you remove the paper which comes along the phone hence you can easily avoid dust particles it worked well with me i m happy but scratch resistance capabilities have to be checked yet but it s also a bit pricy for glass need to wait and check its life span and protection quality after putting lots of screen protectors i found this was the easiest no need to think about alignment as the alignment tray makes it a breeze i found two big air bubbles after installation but those were removed very easily with the squeege tool overall the process took hardly mins just clean the screen properly before installing to avoid any dust mark below screen protector good and easy to install it’s easy to install quality is great doesn’t cause issues with camera and is better than the original screen itself in terms of touch feel oleophobic coating on it is really good i’ve been using it since over months now and it’s not faded at all it’s a bit expensive but it keeps phone’s screen looking new and shiny and it is much much better than the cheap ones in doing so it’s night and day difference fit and finish is really good too applying it is super easy otherwise i don’t see it protecting the phone screen from cracking or scratching more than the cheaper or the more expensive ones i recommend getting this over others primarily because it’ll keep your expensive phone looking new the product is good easy to install and comes with a wonderful package but it s too costly rs k if u happen to get this for a discount or deal then go for it this screen protector is super quick and easy to install all the tools and institutions provided makes it a breeze</v>
      </c>
      <c r="E470" s="1" t="s">
        <v>4248</v>
      </c>
      <c r="F470" s="9" t="s">
        <v>4095</v>
      </c>
      <c r="G470" s="9">
        <f>IFERROR(__xludf.DUMMYFUNCTION("""COMPUTED_VALUE"""),1.0)</f>
        <v>1</v>
      </c>
      <c r="H470" s="9">
        <f>IFERROR(__xludf.DUMMYFUNCTION("""COMPUTED_VALUE"""),0.0)</f>
        <v>0</v>
      </c>
      <c r="I470" s="9">
        <f>IFERROR(__xludf.DUMMYFUNCTION("""COMPUTED_VALUE"""),1.0)</f>
        <v>1</v>
      </c>
      <c r="J470" s="9">
        <f>IFERROR(__xludf.DUMMYFUNCTION("""COMPUTED_VALUE"""),0.0)</f>
        <v>0</v>
      </c>
    </row>
    <row r="471">
      <c r="A471" s="1">
        <v>4.2</v>
      </c>
      <c r="B471" s="5" t="s">
        <v>3365</v>
      </c>
      <c r="C471" s="5" t="s">
        <v>3366</v>
      </c>
      <c r="D471" s="9" t="str">
        <f>IFERROR(__xludf.DUMMYFUNCTION("""COMPUTED_VALUE"""),"it s original price is not worth any praise so try to purchase on some card offers or other free bundles the screen is not full hd but still offers good brightness and color accuracy speaker also sounds good enough front camera is not for selfies only for"&amp;" video calls but back camera produces satisfactory clicks for entry level battery backup is one of the best features of this device samsung softwares are all well optimised and my only complaint in this department is the pre installed bloatwares ui feels "&amp;"smooth enough and the mediatek processor coupled with gb ram is well suited for daily normal usage games are not recommended biggest disadvantage of this device is it s in box charger which is only watts v a that takes about hours for a decent charge 🔥 h"&amp;"eating issues during use with in minutes uses touch screen 📱 issues some times it s too great and some time u have to touch several times even on samsung key pad while typing we all family are using samsung mobiles but this time i worried of issues if i "&amp;"have to face same issues i have to change mobile and transfer data it s very irritating work i wish to if any one of samsung is reading this review please reply me through amazon 🔥 मिनट में उपयोग के दौरान हीटिंग की समस्या।टच स्क्रीन 📱 कभी कभी जारी करती "&amp;"है यह बहुत बढ़िया है और कभी 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"&amp;"होगा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 didnt want to go for "&amp;"realme xiaomi redmi poco products because of their support this already comes with android and two year updates are assured the display is really good not full hd screen though call quality is good i wanted a smaller size but unfortunately the price doesn"&amp;"t fall under for them if you are buying for lots of photos videos this is not the phone for you if you want to use for call do basic things like whatsapp and other things this would be a good phone for you this phone was bought for a first time smartphone"&amp;" user it was a good fit for the said user thank you samsung and amazon normal phone with very average screen quality battery backup also not very good but yes its worth it thumbs up under this budget samsung m exlent mobile battery and screen best quality"&amp;" rejonabule price midle class best of mobile better price with discount performing well an affordable mobile from a premium company ❤️")</f>
        <v>it 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 installed bloatwares ui feels smooth enough and the mediatek processor coupled with gb ram is well suited for daily normal usage games are not recommended biggest disadvantage of this device is it s in box charger which is only watts v a that takes about hours for a decent charge 🔥 heating issues during use with in minutes uses touch screen 📱 issues some times it s too great and some time u have to touch several times even on samsung key pad while typing we all family are using samsung mobiles but this time i worried of issues if i have to face same issues i have to change mobile and transfer data it s very irritating work i wish to if any one of samsung is reading this review please reply me through amazon 🔥 मिनट में उपयोग के दौरान हीटिंग की समस्या।टच स्क्रीन 📱 कभी कभी जारी करती है यह बहुत बढ़िया है और कभी 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 didnt want to go for realme xiaomi redmi poco products because of their support this already comes with android and two year updates are assured the display is really good not full hd screen though call quality is good i wanted a smaller size but unfortunately the price doesnt fall under for them if you are buying for lots of photos videos this is not the phone for you if you want to use for call do basic things like whatsapp and other things this would be a good phone for you this phone was bought for a first time smartphone user it was a good fit for the said user thank you samsung and amazon normal phone with very average screen quality battery backup also not very good but yes its worth it thumbs up under this budget samsung m exlent mobile battery and screen best quality rejonabule price midle class best of mobile better price with discount performing well an affordable mobile from a premium company ❤️</v>
      </c>
      <c r="E471" s="1" t="s">
        <v>4258</v>
      </c>
      <c r="F471" s="9" t="s">
        <v>3265</v>
      </c>
      <c r="G471" s="9">
        <f>IFERROR(__xludf.DUMMYFUNCTION("""COMPUTED_VALUE"""),0.0)</f>
        <v>0</v>
      </c>
      <c r="H471" s="9">
        <f>IFERROR(__xludf.DUMMYFUNCTION("""COMPUTED_VALUE"""),0.0)</f>
        <v>0</v>
      </c>
      <c r="I471" s="9">
        <f>IFERROR(__xludf.DUMMYFUNCTION("""COMPUTED_VALUE"""),1.0)</f>
        <v>1</v>
      </c>
      <c r="J471" s="9">
        <f>IFERROR(__xludf.DUMMYFUNCTION("""COMPUTED_VALUE"""),1.0)</f>
        <v>1</v>
      </c>
    </row>
    <row r="472">
      <c r="A472" s="1">
        <v>4.0</v>
      </c>
      <c r="B472" s="5" t="s">
        <v>37</v>
      </c>
      <c r="C472" s="5" t="s">
        <v>38</v>
      </c>
      <c r="D472" s="9" t="str">
        <f>IFERROR(__xludf.DUMMYFUNCTION("""COMPUTED_VALUE"""),"i ordered this cable to connect my phone to android auto of car the cable is really strong and the connection ports are really well made i already has a micro usb cable from ambrane and it s still in good shape i connected my phone to the car using the ca"&amp;"ble and it got connected well and no issues i also connected it to the charging port and yes it has fast charging support it quality is good at this price and the main thing is that i didn t ever thought that this cable will be so long it s good one and c"&amp;"harging power is too good and also supports fast charging value for money with extra length👍 good working fine product quality is good good very good bought for my daughter s old phone brand new cable it was not charging i already repacked and requested "&amp;"for replacement i checked again and there was some green colour paste fungus inside the micro usb connector i cleaned with an alcoholic and starts working again checked the ampere of charging speed got around ma ma not bad came with braided m long cable p"&amp;"retty impressive for the price can t blame the manufacturer but quality issues by the distributor they might have stored in very humid place")</f>
        <v>i ordered this cable to connect my phone to android auto of car the cable is really strong and the connection ports are really well made i already has a micro usb cable from ambrane and it s still in good shape i connected my phone to the car using the cable and it got connected well and no issues i also connected it to the charging port and yes it has fast charging support it quality is good at this price and the main thing is that i didn t ever thought that this cable will be so long it s good one and charging power is too good and also supports fast charging value for money with extra length👍 good working fine product quality is good good very good bought for my daughter s old phone brand new cable it was not charging i already repacked and requested for replacement i checked again and there was some green colour paste fungus inside the micro usb connector i cleaned with an alcoholic and starts working again checked the ampere of charging speed got around ma ma not bad came with braided m long cable pretty impressive for the price can t blame the manufacturer but quality issues by the distributor they might have stored in very humid place</v>
      </c>
      <c r="E472" s="1" t="s">
        <v>205</v>
      </c>
      <c r="F472" s="9" t="s">
        <v>18</v>
      </c>
      <c r="G472" s="9">
        <f>IFERROR(__xludf.DUMMYFUNCTION("""COMPUTED_VALUE"""),0.0)</f>
        <v>0</v>
      </c>
      <c r="H472" s="9">
        <f>IFERROR(__xludf.DUMMYFUNCTION("""COMPUTED_VALUE"""),0.0)</f>
        <v>0</v>
      </c>
      <c r="I472" s="9">
        <f>IFERROR(__xludf.DUMMYFUNCTION("""COMPUTED_VALUE"""),0.0)</f>
        <v>0</v>
      </c>
      <c r="J472" s="9">
        <f>IFERROR(__xludf.DUMMYFUNCTION("""COMPUTED_VALUE"""),0.0)</f>
        <v>0</v>
      </c>
    </row>
    <row r="473">
      <c r="A473" s="1">
        <v>3.7</v>
      </c>
      <c r="B473" s="5" t="s">
        <v>4272</v>
      </c>
      <c r="C473" s="5" t="s">
        <v>4273</v>
      </c>
      <c r="D473" s="9" t="str">
        <f>IFERROR(__xludf.DUMMYFUNCTION("""COMPUTED_VALUE"""),"oh this is really nice and sturdy product keeps my phone stable while i draw or paint i tried it immediately as it was delivered amazing it s good for moderate usage the metal clamp is strong it holds the table properly the string is quite flexible as wel"&amp;"l overall okayish quality wished the string arm would be a little strong hold the device more firmly works well with lighter weight phones good product received stability not very good but overall it s good product with this price good it has a potential "&amp;"to hold phone good product stability some average but product is very good clip at one side is of metal but the other side clip which holds phone is built of plastic and seems delicate every time i mount or unmount my device i have to take care a lot so t"&amp;"hat it might not get broken")</f>
        <v>oh this is really nice and sturdy product keeps my phone stable while i draw or paint i tried it immediately as it was delivered amazing it s good for moderate usage the metal clamp is strong it holds the table properly the string is quite flexible as well overall okayish quality wished the string arm would be a little strong hold the device more firmly works well with lighter weight phones good product received stability not very good but overall it s good product with this price good it has a potential to hold phone good product stability some average but product is very good clip at one side is of metal but the other side clip which holds phone is built of plastic and seems delicate every time i mount or unmount my device i have to take care a lot so that it might not get broken</v>
      </c>
      <c r="E473" s="1" t="s">
        <v>4264</v>
      </c>
      <c r="F473" s="9" t="s">
        <v>4266</v>
      </c>
      <c r="G473" s="9">
        <f>IFERROR(__xludf.DUMMYFUNCTION("""COMPUTED_VALUE"""),1.0)</f>
        <v>1</v>
      </c>
      <c r="H473" s="9">
        <f>IFERROR(__xludf.DUMMYFUNCTION("""COMPUTED_VALUE"""),0.0)</f>
        <v>0</v>
      </c>
      <c r="I473" s="9">
        <f>IFERROR(__xludf.DUMMYFUNCTION("""COMPUTED_VALUE"""),1.0)</f>
        <v>1</v>
      </c>
      <c r="J473" s="9">
        <f>IFERROR(__xludf.DUMMYFUNCTION("""COMPUTED_VALUE"""),0.0)</f>
        <v>0</v>
      </c>
    </row>
    <row r="474">
      <c r="A474" s="1">
        <v>4.1</v>
      </c>
      <c r="B474" s="5" t="s">
        <v>4279</v>
      </c>
      <c r="C474" s="5" t="s">
        <v>4280</v>
      </c>
      <c r="D474" s="9" t="str">
        <f>IFERROR(__xludf.DUMMYFUNCTION("""COMPUTED_VALUE"""),"check for offera before buying w charging cable awesome cable charging data transfer and durability is simply awesome and there is not a single disconnection issue which i always faced in original mi cable from box bought more time as last cable damaged w"&amp;"hen phone fell on usb cable port as my phone is heavy and i never faced any issues so i bought one more time and didn t went for replacement as its waste of time and energy i also have boat earphones that is also awesome 😄 good charging is very slow forg"&amp;"et about fast charging not useful at all cable is not fit properly on my samsung galaxy m type c port if little hit happens then cable is plug it out otherwise length and cable quality is very nice works as expecte can charge as well as do data transfer p"&amp;"orts fit well i have been using boat cable for iphone for some years now and they are very durable")</f>
        <v>check for offera before buying w charging cable awesome cable charging data transfer and durability is simply awesome and there is not a single disconnection issue which i always faced in original mi cable from box bought more time as last cable damaged when phone fell on usb cable port as my phone is heavy and i never faced any issues so i bought one more time and didn t went for replacement as its waste of time and energy i also have boat earphones that is also awesome 😄 good charging is very slow forget about fast charging not useful at all cable is not fit properly on my samsung galaxy m type c port if little hit happens then cable is plug it out otherwise length and cable quality is very nice works as expecte can charge as well as do data transfer ports fit well i have been using boat cable for iphone for some years now and they are very durable</v>
      </c>
      <c r="E474" s="1" t="s">
        <v>211</v>
      </c>
      <c r="F474" s="9" t="s">
        <v>18</v>
      </c>
      <c r="G474" s="9">
        <f>IFERROR(__xludf.DUMMYFUNCTION("""COMPUTED_VALUE"""),0.0)</f>
        <v>0</v>
      </c>
      <c r="H474" s="9">
        <f>IFERROR(__xludf.DUMMYFUNCTION("""COMPUTED_VALUE"""),0.0)</f>
        <v>0</v>
      </c>
      <c r="I474" s="9">
        <f>IFERROR(__xludf.DUMMYFUNCTION("""COMPUTED_VALUE"""),1.0)</f>
        <v>1</v>
      </c>
      <c r="J474" s="9">
        <f>IFERROR(__xludf.DUMMYFUNCTION("""COMPUTED_VALUE"""),1.0)</f>
        <v>1</v>
      </c>
    </row>
    <row r="475">
      <c r="A475" s="1">
        <v>4.1</v>
      </c>
      <c r="B475" s="5" t="s">
        <v>3552</v>
      </c>
      <c r="C475" s="5" t="s">
        <v>3553</v>
      </c>
      <c r="D475" s="9" t="str">
        <f>IFERROR(__xludf.DUMMYFUNCTION("""COMPUTED_VALUE"""),"if you want a smart phone for just the use of calling and using social media this is a very good option for you i bought it for my mother who specifically told she just want a phone for calling purpose this has only gb of ram so don t think of running gam"&amp;"es like bgmi or asphalt and it also won t run very smooth under above normal conditions there is no fingerprint sensor and the camera is trash but the battery is mah and has considerably high battery life there is no fast charging only normal charger is g"&amp;"iven so in my opinion this is a phone for a below average user who uses the smart phone just for calling or for scrolling through social media this is worth for price has the latest technical softwares and perform well for minimal usage ofcourse it has co"&amp;"nfiguration less so we should not look better than thisbattery life more than expected we could buy for this budget range simple and good ok camera ok overall good quality product good unit good good mobile for basic users")</f>
        <v>if you want a smart phone for just the use of calling and using social media this is a very good option for you i bought it for my mother who specifically told she just want a phone for calling purpose this has only gb of ram so don t think of running games like bgmi or asphalt and it also won t run very smooth under above normal conditions there is no fingerprint sensor and the camera is trash but the battery is mah and has considerably high battery life there is no fast charging only normal charger is given so in my opinion this is a phone for a below average user who uses the smart phone just for calling or for scrolling through social media this is worth for price has the latest technical softwares and perform well for minimal usage ofcourse it has configuration less so we should not look better than thisbattery life more than expected we could buy for this budget range simple and good ok camera ok overall good quality product good unit good good mobile for basic users</v>
      </c>
      <c r="E475" s="1" t="s">
        <v>4283</v>
      </c>
      <c r="F475" s="9" t="s">
        <v>3265</v>
      </c>
      <c r="G475" s="9">
        <f>IFERROR(__xludf.DUMMYFUNCTION("""COMPUTED_VALUE"""),0.0)</f>
        <v>0</v>
      </c>
      <c r="H475" s="9">
        <f>IFERROR(__xludf.DUMMYFUNCTION("""COMPUTED_VALUE"""),1.0)</f>
        <v>1</v>
      </c>
      <c r="I475" s="9">
        <f>IFERROR(__xludf.DUMMYFUNCTION("""COMPUTED_VALUE"""),0.0)</f>
        <v>0</v>
      </c>
      <c r="J475" s="9">
        <f>IFERROR(__xludf.DUMMYFUNCTION("""COMPUTED_VALUE"""),0.0)</f>
        <v>0</v>
      </c>
    </row>
    <row r="476">
      <c r="A476" s="1">
        <v>4.2</v>
      </c>
      <c r="B476" s="5" t="s">
        <v>4295</v>
      </c>
      <c r="C476" s="5" t="s">
        <v>4296</v>
      </c>
      <c r="D476" s="9" t="str">
        <f>IFERROR(__xludf.DUMMYFUNCTION("""COMPUTED_VALUE"""),"smart watch is good with proper large displayvoice assistance siri for iphone userscalling facilityface time facilityone deficiency that you are unable to message or type text in whatsappif you have small wrist dont go for it or else its a perfect choice "&amp;"for your loved ones this is the first time that i have purchased a smart watch a good watch for newbies like me with lots of amazing functionalities apart from that this watch is a value for money at this price range the sleep tracker works decently well "&amp;"could have been better we can call directly using the watch i like that feature well need not reach for phone everytime the screen touch is also well there are lots of watch faces which you can change to or upload one from your own galary which is a plus "&amp;"point the product looks exactly as shown in the pictures the calorie and heart beat tracker are also quite accurate the watch is a bit uncomfortable to watch at times but otherwise the straps are good and strong i have been using this watch since a month "&amp;"and its really great all features are working quite well and connectivity with phone is also good screen quality may be improved actually my smart watch bsw ring is not charging to days it s off i tired to msg fireballs but it alway say to follow our page"&amp;" on instagram and when we follow its shows you their new offers i don t know what to do now i just submitted the warranty form the watch worked for the months and got switched off automatically and rear panel also got opened automatically i didn t charge "&amp;"it for days now after charging also it is not getting on i have been using this watch since a month and its really great all features are working quite well and connectivity with phone is also good product quality and look was good but have some issues af"&amp;"ter few months usage")</f>
        <v>smart watch is good with proper large displayvoice assistance siri for iphone userscalling facilityface time facilityone deficiency that you are unable to message or type text in whatsappif you have small wrist dont go for it or else its a perfect choice for your loved ones 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 i have been using this watch since a month and its really great all features are working quite well and connectivity with phone is also good screen quality may be improved actually my smart watch bsw ring is not charging to days it s off i tired to msg fireballs but it alway say to follow our page on instagram and when we follow its shows you their new offers i don t know what to do now i just submitted the warranty form the watch worked for the months and got switched off automatically and rear panel also got opened automatically i didn t charge it for days now after charging also it is not getting on i have been using this watch since a month and its really great all features are working quite well and connectivity with phone is also good product quality and look was good but have some issues after few months usage</v>
      </c>
      <c r="E476" s="1" t="s">
        <v>4289</v>
      </c>
      <c r="F476" s="9" t="s">
        <v>3219</v>
      </c>
      <c r="G476" s="9">
        <f>IFERROR(__xludf.DUMMYFUNCTION("""COMPUTED_VALUE"""),0.0)</f>
        <v>0</v>
      </c>
      <c r="H476" s="9">
        <f>IFERROR(__xludf.DUMMYFUNCTION("""COMPUTED_VALUE"""),0.0)</f>
        <v>0</v>
      </c>
      <c r="I476" s="9">
        <f>IFERROR(__xludf.DUMMYFUNCTION("""COMPUTED_VALUE"""),0.0)</f>
        <v>0</v>
      </c>
      <c r="J476" s="9">
        <f>IFERROR(__xludf.DUMMYFUNCTION("""COMPUTED_VALUE"""),0.0)</f>
        <v>0</v>
      </c>
    </row>
    <row r="477">
      <c r="A477" s="1">
        <v>4.2</v>
      </c>
      <c r="B477" s="5" t="s">
        <v>4306</v>
      </c>
      <c r="C477" s="5" t="s">
        <v>4307</v>
      </c>
      <c r="D477" s="9" t="str">
        <f>IFERROR(__xludf.DUMMYFUNCTION("""COMPUTED_VALUE"""),"product has good quality of metrical use cover is sturdy but gets yellow within days it turns yellow within few weeks of usage value for money local shops are selling for to but this one at this price is good good quality clear sturdy and perfect fit 👍🏽"&amp;"recommended case is strong but it turns yellow in montheven tough i have used it less the product is awesome quality is very good i really recommend this to buy for iphone users so far this product has been absolutely amazing for me specially since i got "&amp;"it for a discount believe me it will keep your phone absolutely secured with how freaking hard and secure it is so far not a trace of yellowing though i don t use my phone a lot so yeah idk its fine so far i can t really find a downfall for this absolutel"&amp;"y amazing case looks fabulous too and simplistic premium quality back cover looks costly and transparent")</f>
        <v>product has good quality of metrical use cover is sturdy but gets yellow within days it turns yellow within few weeks of usage value for money local shops are selling for to but this one at this price is good good quality clear sturdy and perfect fit 👍🏽recommended case is strong but it turns yellow in montheven tough i have used it less the product is awesome quality is very good i really recommend this to buy for iphone users so far this product has been absolutely amazing for me specially since i got it for a discount believe me it will keep your phone absolutely secured with how freaking hard and secure it is so far not a trace of yellowing though i don t use my phone a lot so yeah idk its fine so far i can t really find a downfall for this absolutely amazing case looks fabulous too and simplistic premium quality back cover looks costly and transparent</v>
      </c>
      <c r="E477" s="1" t="s">
        <v>4299</v>
      </c>
      <c r="F477" s="9" t="s">
        <v>4301</v>
      </c>
      <c r="G477" s="9">
        <f>IFERROR(__xludf.DUMMYFUNCTION("""COMPUTED_VALUE"""),0.0)</f>
        <v>0</v>
      </c>
      <c r="H477" s="9">
        <f>IFERROR(__xludf.DUMMYFUNCTION("""COMPUTED_VALUE"""),0.0)</f>
        <v>0</v>
      </c>
      <c r="I477" s="9">
        <f>IFERROR(__xludf.DUMMYFUNCTION("""COMPUTED_VALUE"""),0.0)</f>
        <v>0</v>
      </c>
      <c r="J477" s="9">
        <f>IFERROR(__xludf.DUMMYFUNCTION("""COMPUTED_VALUE"""),0.0)</f>
        <v>0</v>
      </c>
    </row>
    <row r="478">
      <c r="A478" s="1">
        <v>4.5</v>
      </c>
      <c r="B478" s="5" t="s">
        <v>4316</v>
      </c>
      <c r="C478" s="5" t="s">
        <v>4317</v>
      </c>
      <c r="D478" s="9" t="str">
        <f>IFERROR(__xludf.DUMMYFUNCTION("""COMPUTED_VALUE"""),"good quality can buy if it’s price is below good product but little expensive good product holds mobile and mediumsize tab a little costly very nicely designed mobile holder with good quality the best that i have purchased so far go for it the package arr"&amp;"ived a days early and it is a great product for the price it’s is very sturdyand looks of good quality excellent product good build quality bigger compared to similar products")</f>
        <v>good quality can buy if it’s price is below good product but little expensive good product holds mobile and mediumsize tab a little costly very nicely designed mobile holder with good quality the best that i have purchased so far go for it the package arrived a days early and it is a great product for the price it’s is very sturdyand looks of good quality excellent product good build quality bigger compared to similar products</v>
      </c>
      <c r="E478" s="1" t="s">
        <v>4310</v>
      </c>
      <c r="F478" s="9" t="s">
        <v>3802</v>
      </c>
      <c r="G478" s="9">
        <f>IFERROR(__xludf.DUMMYFUNCTION("""COMPUTED_VALUE"""),0.0)</f>
        <v>0</v>
      </c>
      <c r="H478" s="9">
        <f>IFERROR(__xludf.DUMMYFUNCTION("""COMPUTED_VALUE"""),0.0)</f>
        <v>0</v>
      </c>
      <c r="I478" s="9">
        <f>IFERROR(__xludf.DUMMYFUNCTION("""COMPUTED_VALUE"""),1.0)</f>
        <v>1</v>
      </c>
      <c r="J478" s="9">
        <f>IFERROR(__xludf.DUMMYFUNCTION("""COMPUTED_VALUE"""),0.0)</f>
        <v>0</v>
      </c>
    </row>
    <row r="479">
      <c r="A479" s="1">
        <v>3.8</v>
      </c>
      <c r="B479" s="5" t="s">
        <v>4326</v>
      </c>
      <c r="C479" s="5" t="s">
        <v>4327</v>
      </c>
      <c r="D479" s="9" t="str">
        <f>IFERROR(__xludf.DUMMYFUNCTION("""COMPUTED_VALUE"""),"overall meets the requirements nothing to say negative with respect tolthis phone charging is very slowly maine is product ko apni beti ke liye kharida tha fingerprint is good battery life good camera is ok good phone at this price nice in this range best"&amp;" in this price range👍👍")</f>
        <v>overall meets the requirements nothing to say negative with respect tolthis phone charging is very slowly maine is product ko apni beti ke liye kharida tha fingerprint is good battery life good camera is ok good phone at this price nice in this range best in this price range👍👍</v>
      </c>
      <c r="E479" s="1" t="s">
        <v>4320</v>
      </c>
      <c r="F479" s="9" t="s">
        <v>3265</v>
      </c>
      <c r="G479" s="9">
        <f>IFERROR(__xludf.DUMMYFUNCTION("""COMPUTED_VALUE"""),0.0)</f>
        <v>0</v>
      </c>
      <c r="H479" s="9">
        <f>IFERROR(__xludf.DUMMYFUNCTION("""COMPUTED_VALUE"""),0.0)</f>
        <v>0</v>
      </c>
      <c r="I479" s="9">
        <f>IFERROR(__xludf.DUMMYFUNCTION("""COMPUTED_VALUE"""),0.0)</f>
        <v>0</v>
      </c>
      <c r="J479" s="9">
        <f>IFERROR(__xludf.DUMMYFUNCTION("""COMPUTED_VALUE"""),0.0)</f>
        <v>0</v>
      </c>
    </row>
    <row r="480">
      <c r="A480" s="1">
        <v>4.0</v>
      </c>
      <c r="B480" s="5" t="s">
        <v>274</v>
      </c>
      <c r="C480" s="5" t="s">
        <v>275</v>
      </c>
      <c r="D480" s="9" t="str">
        <f>IFERROR(__xludf.DUMMYFUNCTION("""COMPUTED_VALUE"""),"worked on iphone and didn’t work on iphone xr i didn’t like it still i use it for my work product is quite good and is fast charging loved it i like it looks last long the sturdiness will depend on the manner of its use but its speed of charging is great "&amp;"very good product for the average income group it s great for charging devices with various types of ports but works best when charging one device at a time good item")</f>
        <v>worked on iphone and didn’t work on iphone xr i didn’t like it still i use it for my work product is quite good and is fast charging loved it i like it looks last long the sturdiness will depend on the manner of its use but its speed of charging is great very good product for the average income group it s great for charging devices with various types of ports but works best when charging one device at a time good item</v>
      </c>
      <c r="E480" s="1" t="s">
        <v>267</v>
      </c>
      <c r="F480" s="9" t="s">
        <v>18</v>
      </c>
      <c r="G480" s="9">
        <f>IFERROR(__xludf.DUMMYFUNCTION("""COMPUTED_VALUE"""),0.0)</f>
        <v>0</v>
      </c>
      <c r="H480" s="9">
        <f>IFERROR(__xludf.DUMMYFUNCTION("""COMPUTED_VALUE"""),0.0)</f>
        <v>0</v>
      </c>
      <c r="I480" s="9">
        <f>IFERROR(__xludf.DUMMYFUNCTION("""COMPUTED_VALUE"""),0.0)</f>
        <v>0</v>
      </c>
      <c r="J480" s="9">
        <f>IFERROR(__xludf.DUMMYFUNCTION("""COMPUTED_VALUE"""),0.0)</f>
        <v>0</v>
      </c>
    </row>
    <row r="481">
      <c r="A481" s="1">
        <v>4.1</v>
      </c>
      <c r="B481" s="5" t="s">
        <v>3353</v>
      </c>
      <c r="C481" s="5" t="s">
        <v>3354</v>
      </c>
      <c r="D481" s="9" t="str">
        <f>IFERROR(__xludf.DUMMYFUNCTION("""COMPUTED_VALUE"""),"the quality is not upto mark for the price paid other brands offer good quality earphones with lesser price but per my experience none of my earphones have lasted more than years given that this is jbl lets see how long it lasts can someone build a earpho"&amp;"ne which lasts couple of years i ll buy i had purchased two units of same headset of which one was found to be defective since i was on travel i couldn t check the items immediately and by time i found item to be defective the return replacement window ha"&amp;"s elapsed build quality is average considering jbl a global brand providing u an amazing sounding earphone under highly recommended if u r a music lover sound quality is awesome but not bassmic is below averageit come out from ears if you walk fastnot for"&amp;" game you can t hear footsteps of enemyreview after use of earphones c si year experience awesome product but resolve its tangling issue please otherwise nice product nice after months left side speaker has no bass and not as loud as the right speaker sup"&amp;"erb voice quality")</f>
        <v>the quality is not upto mark for the price paid other brands offer good quality earphones with lesser price but per my experience none of my earphones have lasted more than years given that this is jbl lets see how long it lasts can someone build a earphone which lasts couple of years i ll buy i had purchased two units of same headset of which one was found to be defective since i was on travel i couldn t check the items immediately and by time i found item to be defective the return replacement window has elapsed build quality is average considering jbl a global brand providing u an amazing sounding earphone under highly recommended if u r a music lover sound quality is awesome but not bassmic is below averageit come out from ears if you walk fastnot for game you can t hear footsteps of enemyreview after use of earphones c si year experience awesome product but resolve its tangling issue please otherwise nice product nice after months left side speaker has no bass and not as loud as the right speaker superb voice quality</v>
      </c>
      <c r="E481" s="1" t="s">
        <v>4332</v>
      </c>
      <c r="F481" s="9" t="s">
        <v>3347</v>
      </c>
      <c r="G481" s="9">
        <f>IFERROR(__xludf.DUMMYFUNCTION("""COMPUTED_VALUE"""),1.0)</f>
        <v>1</v>
      </c>
      <c r="H481" s="9">
        <f>IFERROR(__xludf.DUMMYFUNCTION("""COMPUTED_VALUE"""),0.0)</f>
        <v>0</v>
      </c>
      <c r="I481" s="9">
        <f>IFERROR(__xludf.DUMMYFUNCTION("""COMPUTED_VALUE"""),0.0)</f>
        <v>0</v>
      </c>
      <c r="J481" s="9">
        <f>IFERROR(__xludf.DUMMYFUNCTION("""COMPUTED_VALUE"""),0.0)</f>
        <v>0</v>
      </c>
    </row>
    <row r="482">
      <c r="A482" s="1">
        <v>3.8</v>
      </c>
      <c r="B482" s="5" t="s">
        <v>4344</v>
      </c>
      <c r="C482" s="5" t="s">
        <v>4345</v>
      </c>
      <c r="D482" s="9" t="str">
        <f>IFERROR(__xludf.DUMMYFUNCTION("""COMPUTED_VALUE"""),"this was a saviour for me as i didn’t want to buy expensive stylus and max dont work with iphones it’s not too precise but it gets the job done i love it unexpectedly this product works very well but when i buy this the spare disk was missing this item is"&amp;" simple awesome for this price it is doing good without any glitches and worth buying for the price amazon is offering though it is good but the tip of the stylus pen should be umbrella free no handle grips too there is a delay between writing and also i "&amp;"get wrong color i ordered bluse and i get gray this is a good digital pen for digital art work and very smooth working techniques using so easily works perfectly on samsung s plus i often use it for video editing too but i think it s overpriced i got it f"&amp;"or rs including delivery charges it should cost max upto stars have been cut for overpricing it is definitely worth the money tho it does give some scratches it s not that see tho so it s fine for it s price light weight")</f>
        <v>this was a saviour for me as i didn’t want to buy expensive stylus and max dont work with iphones it’s not too precise but it gets the job done i love it unexpectedly this product works very well but when i buy this the spare disk was missing this item is simple awesome for this price it is doing good without any glitches and worth buying for the price amazon is offering though it is good but the tip of the stylus pen should be umbrella free no handle grips too there is a delay between writing and also i get wrong color i ordered bluse and i get gray this is a good digital pen for digital art work and very smooth working techniques using so easily works perfectly on samsung s plus i often use it for video editing too but i think it s overpriced i got it for rs including delivery charges it should cost max upto stars have been cut for overpricing it is definitely worth the money tho it does give some scratches it s not that see tho so it s fine for it s price light weight</v>
      </c>
      <c r="E482" s="1" t="s">
        <v>4338</v>
      </c>
      <c r="F482" s="9" t="s">
        <v>4188</v>
      </c>
      <c r="G482" s="9">
        <f>IFERROR(__xludf.DUMMYFUNCTION("""COMPUTED_VALUE"""),0.0)</f>
        <v>0</v>
      </c>
      <c r="H482" s="9">
        <f>IFERROR(__xludf.DUMMYFUNCTION("""COMPUTED_VALUE"""),1.0)</f>
        <v>1</v>
      </c>
      <c r="I482" s="9">
        <f>IFERROR(__xludf.DUMMYFUNCTION("""COMPUTED_VALUE"""),0.0)</f>
        <v>0</v>
      </c>
      <c r="J482" s="9">
        <f>IFERROR(__xludf.DUMMYFUNCTION("""COMPUTED_VALUE"""),0.0)</f>
        <v>0</v>
      </c>
    </row>
    <row r="483">
      <c r="A483" s="1">
        <v>4.1</v>
      </c>
      <c r="B483" s="5" t="s">
        <v>3504</v>
      </c>
      <c r="C483" s="5" t="s">
        <v>3505</v>
      </c>
      <c r="D483" s="9" t="str">
        <f>IFERROR(__xludf.DUMMYFUNCTION("""COMPUTED_VALUE"""),"i am not big on camera usage personally i was even mentally prepared for a bad camera based on some reviews here but i was pleasantly surprised that camera clicks good photos they are not awesome but they are decent photos that can even be shared now comi"&amp;"ng to my biggest grouse heating issue the phone started heating up while charging but it was just a little and so i could have ignored it but then it started heating up more and got me very concerned i even ordered a replacement thinking i got a defective"&amp;" piece but then after further tests i found that it is heating more when i download huge amounts of data for example when i restore data of my old phone from back up this is ok with me as i don t perform huge data loads regularly definitely not on phone t"&amp;"hen i tested by running tasks i usually perform such as checking office mails attending office meeting on phone watching a video from amazon prime and so on the phone did not heat up even a little personally this is good for me at this price range this is"&amp;" a good phone but if you are camera heavy user and expect to perform heavy downloads frequently this phone may not for you i am personally satisfied with this phone as it works for my type of usage i will not go into plus points of this phone as they are "&amp;"covered by other reviews already i am only attempting to clarify about how this phone can suit you or not in terms of camera and heating i had many questions about these aspects before buying perhaps this review will help you make an informed decision to "&amp;"buy or avoid cheers display beautycamera decentperformance amazingbattery ok in mah u expect more tbh overall good phone also after day of use i found some network connectivity issue in my jiosim which i m using right now in this phone but i ll keep updat"&amp;"e this review after month of usage it s a decent mobile under this price but few things worried me weight of the phone too many procedure to change some settings no screen casting apart from that it has good touch a decent camera for day light battery lif"&amp;"e is good i bought this smartphone for my mom samusung interface is very handful for easy use battery is superb last whole day camera is mediocre but provide original colour pictures all in all satisfied with this smartphone that i got in sale for unable "&amp;"to do video call within same service provider as in volte within same service provider video call feature is available product is fine nothing fancy but for the budget it is a good phone battery more than enough for normal use not sure in gamingcamera goo"&amp;"d in this segment can record videos in fhd fpsdisplay since it s a lcd display the quality is a bit less but goodv ram you can add upto gb of virtual ram but have to sacrifice your storage space to use it overall a good budget phone finger print is workin"&amp;"g speedy battery backup is good camera quality is also good")</f>
        <v>i am not big on camera usage personally i was even mentally prepared for a bad camera based on some reviews here but i was pleasantly surprised that camera clicks good photos they are not awesome but they are decent photos that can even be shared 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 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 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 display beautycamera decentperformance amazingbattery ok in mah u expect more tbh overall good phone also after day of use i found some network connectivity issue in my jiosim which i m using right now in this phone but i ll keep update this review after month of usage it s a decent mobile under this price but few things worried me weight of the phone too many procedure to change some settings no screen casting apart from that it has good touch a decent camera for day light battery life is good i bought this smartphone for my mom samusung interface is very handful for easy use battery is superb last whole day camera is mediocre but provide original colour pictures all in all satisfied with this smartphone that i got in sale for unable to do video call within same service provider as in volte within same service provider video call feature is available product is fine nothing fancy but for the budget it is a good phone battery more than enough for normal use not sure in gamingcamera good in this segment can record videos in fhd fpsdisplay since it s a lcd display the quality is a bit less but goodv ram you can add upto gb of virtual ram but have to sacrifice your storage space to use it overall a good budget phone finger print is working speedy battery backup is good camera quality is also good</v>
      </c>
      <c r="E483" s="1" t="s">
        <v>4348</v>
      </c>
      <c r="F483" s="9" t="s">
        <v>3265</v>
      </c>
      <c r="G483" s="9">
        <f>IFERROR(__xludf.DUMMYFUNCTION("""COMPUTED_VALUE"""),1.0)</f>
        <v>1</v>
      </c>
      <c r="H483" s="9">
        <f>IFERROR(__xludf.DUMMYFUNCTION("""COMPUTED_VALUE"""),0.0)</f>
        <v>0</v>
      </c>
      <c r="I483" s="9">
        <f>IFERROR(__xludf.DUMMYFUNCTION("""COMPUTED_VALUE"""),0.0)</f>
        <v>0</v>
      </c>
      <c r="J483" s="9">
        <f>IFERROR(__xludf.DUMMYFUNCTION("""COMPUTED_VALUE"""),0.0)</f>
        <v>0</v>
      </c>
    </row>
    <row r="484">
      <c r="A484" s="1">
        <v>3.8</v>
      </c>
      <c r="B484" s="5" t="s">
        <v>4344</v>
      </c>
      <c r="C484" s="5" t="s">
        <v>4345</v>
      </c>
      <c r="D484" s="9" t="str">
        <f>IFERROR(__xludf.DUMMYFUNCTION("""COMPUTED_VALUE"""),"this was a saviour for me as i didn’t want to buy expensive stylus and max dont work with iphones it’s not too precise but it gets the job done i love it unexpectedly this product works very well but when i buy this the spare disk was missing this item is"&amp;" simple awesome for this price it is doing good without any glitches and worth buying for the price amazon is offering though it is good but the tip of the stylus pen should be umbrella free no handle grips too there is a delay between writing and also i "&amp;"get wrong color i ordered bluse and i get gray this is a good digital pen for digital art work and very smooth working techniques using so easily works perfectly on samsung s plus i often use it for video editing too but i think it s overpriced i got it f"&amp;"or rs including delivery charges it should cost max upto stars have been cut for overpricing it is definitely worth the money tho it does give some scratches it s not that see tho so it s fine for it s price light weight")</f>
        <v>this was a saviour for me as i didn’t want to buy expensive stylus and max dont work with iphones it’s not too precise but it gets the job done i love it unexpectedly this product works very well but when i buy this the spare disk was missing this item is simple awesome for this price it is doing good without any glitches and worth buying for the price amazon is offering though it is good but the tip of the stylus pen should be umbrella free no handle grips too there is a delay between writing and also i get wrong color i ordered bluse and i get gray this is a good digital pen for digital art work and very smooth working techniques using so easily works perfectly on samsung s plus i often use it for video editing too but i think it s overpriced i got it for rs including delivery charges it should cost max upto stars have been cut for overpricing it is definitely worth the money tho it does give some scratches it s not that see tho so it s fine for it s price light weight</v>
      </c>
      <c r="E484" s="1" t="s">
        <v>4350</v>
      </c>
      <c r="F484" s="9" t="s">
        <v>4188</v>
      </c>
      <c r="G484" s="9">
        <f>IFERROR(__xludf.DUMMYFUNCTION("""COMPUTED_VALUE"""),0.0)</f>
        <v>0</v>
      </c>
      <c r="H484" s="9">
        <f>IFERROR(__xludf.DUMMYFUNCTION("""COMPUTED_VALUE"""),1.0)</f>
        <v>1</v>
      </c>
      <c r="I484" s="9">
        <f>IFERROR(__xludf.DUMMYFUNCTION("""COMPUTED_VALUE"""),0.0)</f>
        <v>0</v>
      </c>
      <c r="J484" s="9">
        <f>IFERROR(__xludf.DUMMYFUNCTION("""COMPUTED_VALUE"""),0.0)</f>
        <v>0</v>
      </c>
    </row>
    <row r="485">
      <c r="A485" s="1">
        <v>4.2</v>
      </c>
      <c r="B485" s="5" t="s">
        <v>4361</v>
      </c>
      <c r="C485" s="5" t="s">
        <v>4362</v>
      </c>
      <c r="D485" s="9" t="str">
        <f>IFERROR(__xludf.DUMMYFUNCTION("""COMPUTED_VALUE"""),"ordinary nice pic 👍 i m happy its original mi charger which gives a fast and smooth charging great product i m using it for weeks now no issues with the product i am satisfied with the product thank you mi mobile chagerwire adopter ki quality and durabil"&amp;"ity bahut acchi hai star is liye diya kyu ki charge karta hai lakin uttna fast charge nhi karta bt jinko fast charge se matlab nhi hai descent charger chahiye mi company ki toh lelo lamba chalega top quality charger original mi brand do buy it if you need"&amp;" a b type original product")</f>
        <v>ordinary nice pic 👍 i m happy its original mi charger which gives a fast and smooth charging great product i m using it for weeks now no issues with the product i am satisfied with the product thank you mi mobile chagerwire adopter ki quality and durability bahut acchi hai star is liye diya kyu ki charge karta hai lakin uttna fast charge nhi karta bt jinko fast charge se matlab nhi hai descent charger chahiye mi company ki toh lelo lamba chalega top quality charger original mi brand do buy it if you need a b type original product</v>
      </c>
      <c r="E485" s="1" t="s">
        <v>4355</v>
      </c>
      <c r="F485" s="9" t="s">
        <v>3450</v>
      </c>
      <c r="G485" s="9">
        <f>IFERROR(__xludf.DUMMYFUNCTION("""COMPUTED_VALUE"""),0.0)</f>
        <v>0</v>
      </c>
      <c r="H485" s="9">
        <f>IFERROR(__xludf.DUMMYFUNCTION("""COMPUTED_VALUE"""),0.0)</f>
        <v>0</v>
      </c>
      <c r="I485" s="9">
        <f>IFERROR(__xludf.DUMMYFUNCTION("""COMPUTED_VALUE"""),0.0)</f>
        <v>0</v>
      </c>
      <c r="J485" s="9">
        <f>IFERROR(__xludf.DUMMYFUNCTION("""COMPUTED_VALUE"""),0.0)</f>
        <v>0</v>
      </c>
    </row>
    <row r="486">
      <c r="A486" s="1">
        <v>4.2</v>
      </c>
      <c r="B486" s="5" t="s">
        <v>3518</v>
      </c>
      <c r="C486" s="5" t="s">
        <v>3519</v>
      </c>
      <c r="D486" s="9" t="str">
        <f>IFERROR(__xludf.DUMMYFUNCTION("""COMPUTED_VALUE"""),"received the product today the packing was intact though i found watch not at its proper place it fell down inside the box and found the inner holding box damaged also not expecting any kind of tampering but thought to share the product packaging overall "&amp;"nice product will share detailed review once use it for atleast a week good watch through fire 🔥 boulti am impressed for this watch is so computableand all features are properly working like mean feature voice calling are properly working andthis price r"&amp;"ange are no any brand are give this feature i am happy for this watchthank you fire 🔥 boult pros the phone supports both phone and apps calling has long charge phone finder phone camera shutter are good features beautiful looking watch cons not a full sc"&amp;"reen display display is smaller than the watch my watch is not center alligned limited number of watch face sometimes tends to call on recent number with false touch phone book should be a little larger than numbers just bought it so my review is basicall"&amp;"y the first impression i will write a detailed review after few days of use i like the style and it looks good so far touch operation is also good it s good product in this range because i have one more of pebble smart watch in same price range but after "&amp;"using fire boltt it s better only one issue that not stop call ring during office or meeting time i liked everything except hearbeat and o level accuracy but it s close to real levels so average in this respect otherwise it s a kill for the money very goo"&amp;"d overall the product is good as per the price charged one feedback to supplier to improve the glass of watch there are lots of scratches within one month of usage all is good satisfied auto selection of sport mode is not there you have to select each spo"&amp;"rt mode for each workout")</f>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 good watch through fire 🔥 boulti am impressed for this watch is so computableand all features are properly working like mean feature voice calling are properly working andthis price range are no any brand are give this feature i am happy for this watchthank you fire 🔥 boult pros the phone supports both phone and apps calling has long charge phone finder phone camera shutter are good features beautiful looking watch cons not a full screen display display is smaller than the watch my watch is not center alligned limited number of watch face sometimes tends to call on recent number with false touch phone book should be a little larger than numbers just bought it so my review is basically the first impression i will write a detailed review after few days of use i like the style and it looks good so far touch operation is also good it s good product in this range because i have one more of pebble smart watch in same price range but after using fire boltt it s better only one issue that not stop call ring during office or meeting time i liked everything except hearbeat and o level accuracy but it s close to real levels so average in this respect otherwise it s a kill for the money very good overall the product is good as per the price charged one feedback to supplier to improve the glass of watch there are lots of scratches within one month of usage all is good satisfied auto selection of sport mode is not there you have to select each sport mode for each workout</v>
      </c>
      <c r="E486" s="1" t="s">
        <v>4365</v>
      </c>
      <c r="F486" s="9" t="s">
        <v>3219</v>
      </c>
      <c r="G486" s="9">
        <f>IFERROR(__xludf.DUMMYFUNCTION("""COMPUTED_VALUE"""),0.0)</f>
        <v>0</v>
      </c>
      <c r="H486" s="9">
        <f>IFERROR(__xludf.DUMMYFUNCTION("""COMPUTED_VALUE"""),0.0)</f>
        <v>0</v>
      </c>
      <c r="I486" s="9">
        <f>IFERROR(__xludf.DUMMYFUNCTION("""COMPUTED_VALUE"""),1.0)</f>
        <v>1</v>
      </c>
      <c r="J486" s="9">
        <f>IFERROR(__xludf.DUMMYFUNCTION("""COMPUTED_VALUE"""),0.0)</f>
        <v>0</v>
      </c>
    </row>
    <row r="487">
      <c r="A487" s="1">
        <v>4.2</v>
      </c>
      <c r="B487" s="5" t="s">
        <v>4376</v>
      </c>
      <c r="C487" s="5" t="s">
        <v>4377</v>
      </c>
      <c r="D487" s="9" t="str">
        <f>IFERROR(__xludf.DUMMYFUNCTION("""COMPUTED_VALUE"""),"a bucks piece can save cable worth hundreds totally recommend i just received it and applied on my iphone related cables and connectors specially apple accessories are not that sturdy and doesn’t last long due to breakage at the end points due to wear and"&amp;" tear this seems to be a very good and low cost investment to protect all of such cables to break due to usage and wear tear have applied in earphones also will be watching over the period if time if it indeed increases the cables life till now feeling go"&amp;"od about this useful product price is high you can go for this it is useful after using it the durability of the cable is good very good product it definitely protect your cable it doesn t really protect your cable if the cable is starting to wear out you"&amp;" need to use this before the cable starts wearing out it works only if the cable is thick enough but overall good quality good")</f>
        <v>a bucks piece can save cable worth hundreds totally recommend i just received it and applied on my iphone related cables and connectors specially apple accessories are not that sturdy and doesn’t last long due to breakage at the end points due to wear and tear this seems to be a very good and low cost investment to protect all of such cables to break due to usage and wear tear have applied in earphones also will be watching over the period if time if it indeed increases the cables life till now feeling good about this useful product price is high you can go for this it is useful after using it the durability of the cable is good very good product it definitely protect your cable it doesn t really protect your cable if the cable is starting to wear out you need to use this before the cable starts wearing out it works only if the cable is thick enough but overall good quality good</v>
      </c>
      <c r="E487" s="1" t="s">
        <v>4369</v>
      </c>
      <c r="F487" s="9" t="s">
        <v>3950</v>
      </c>
      <c r="G487" s="9">
        <f>IFERROR(__xludf.DUMMYFUNCTION("""COMPUTED_VALUE"""),0.0)</f>
        <v>0</v>
      </c>
      <c r="H487" s="9">
        <f>IFERROR(__xludf.DUMMYFUNCTION("""COMPUTED_VALUE"""),1.0)</f>
        <v>1</v>
      </c>
      <c r="I487" s="9">
        <f>IFERROR(__xludf.DUMMYFUNCTION("""COMPUTED_VALUE"""),0.0)</f>
        <v>0</v>
      </c>
      <c r="J487" s="9">
        <f>IFERROR(__xludf.DUMMYFUNCTION("""COMPUTED_VALUE"""),0.0)</f>
        <v>0</v>
      </c>
    </row>
    <row r="488">
      <c r="A488" s="1">
        <v>4.0</v>
      </c>
      <c r="B488" s="5" t="s">
        <v>274</v>
      </c>
      <c r="C488" s="5" t="s">
        <v>275</v>
      </c>
      <c r="D488" s="9" t="str">
        <f>IFERROR(__xludf.DUMMYFUNCTION("""COMPUTED_VALUE"""),"worked on iphone and didn’t work on iphone xr i didn’t like it still i use it for my work product is quite good and is fast charging loved it i like it looks last long the sturdiness will depend on the manner of its use but its speed of charging is great "&amp;"very good product for the average income group it s great for charging devices with various types of ports but works best when charging one device at a time good item")</f>
        <v>worked on iphone and didn’t work on iphone xr i didn’t like it still i use it for my work product is quite good and is fast charging loved it i like it looks last long the sturdiness will depend on the manner of its use but its speed of charging is great very good product for the average income group it s great for charging devices with various types of ports but works best when charging one device at a time good item</v>
      </c>
      <c r="E488" s="1" t="s">
        <v>4380</v>
      </c>
      <c r="F488" s="9" t="s">
        <v>18</v>
      </c>
      <c r="G488" s="9">
        <f>IFERROR(__xludf.DUMMYFUNCTION("""COMPUTED_VALUE"""),0.0)</f>
        <v>0</v>
      </c>
      <c r="H488" s="9">
        <f>IFERROR(__xludf.DUMMYFUNCTION("""COMPUTED_VALUE"""),0.0)</f>
        <v>0</v>
      </c>
      <c r="I488" s="9">
        <f>IFERROR(__xludf.DUMMYFUNCTION("""COMPUTED_VALUE"""),0.0)</f>
        <v>0</v>
      </c>
      <c r="J488" s="9">
        <f>IFERROR(__xludf.DUMMYFUNCTION("""COMPUTED_VALUE"""),0.0)</f>
        <v>0</v>
      </c>
    </row>
    <row r="489">
      <c r="A489" s="1">
        <v>3.5</v>
      </c>
      <c r="B489" s="5" t="s">
        <v>4391</v>
      </c>
      <c r="C489" s="5" t="s">
        <v>4392</v>
      </c>
      <c r="D489" s="9" t="str">
        <f>IFERROR(__xludf.DUMMYFUNCTION("""COMPUTED_VALUE"""),"sometimes tap to wake up screen work little bit lag in touch screen productsbut hand wash screen off problemre start problem automatic restart problem for the first time i purchased a smartwatch seen many smartwatches for the last months seen many brands "&amp;"with price ranging from rs to rs this is very recently launched pros quite nice product bought it for rs amoled screen enough brightness nice features bt call volume above average so far fully satisfied many features are yet to be explored by me cons some"&amp;"times bt connection may get broken not very often more i will write after few weeks")</f>
        <v>sometimes tap to wake up screen work little bit lag in touch screen productsbut hand wash screen off problemre start problem automatic restart problem for the first time i purchased a smartwatch seen many smartwatches for the last months seen many brands with price ranging from rs to rs this is very recently launched pros quite nice product bought it for rs amoled screen enough brightness nice features bt call volume above average so far fully satisfied many features are yet to be explored by me cons sometimes bt connection may get broken not very often more i will write after few weeks</v>
      </c>
      <c r="E489" s="1" t="s">
        <v>4384</v>
      </c>
      <c r="F489" s="9" t="s">
        <v>3219</v>
      </c>
      <c r="G489" s="9">
        <f>IFERROR(__xludf.DUMMYFUNCTION("""COMPUTED_VALUE"""),1.0)</f>
        <v>1</v>
      </c>
      <c r="H489" s="9">
        <f>IFERROR(__xludf.DUMMYFUNCTION("""COMPUTED_VALUE"""),0.0)</f>
        <v>0</v>
      </c>
      <c r="I489" s="9">
        <f>IFERROR(__xludf.DUMMYFUNCTION("""COMPUTED_VALUE"""),1.0)</f>
        <v>1</v>
      </c>
      <c r="J489" s="9">
        <f>IFERROR(__xludf.DUMMYFUNCTION("""COMPUTED_VALUE"""),0.0)</f>
        <v>0</v>
      </c>
    </row>
    <row r="490">
      <c r="A490" s="1">
        <v>4.3</v>
      </c>
      <c r="B490" s="5" t="s">
        <v>4401</v>
      </c>
      <c r="C490" s="5" t="s">
        <v>4402</v>
      </c>
      <c r="D490" s="9" t="str">
        <f>IFERROR(__xludf.DUMMYFUNCTION("""COMPUTED_VALUE"""),"amazing product very useful too a good product good value for money bought it for rs if height was ” more would be great it s heavy and stable good product but can t change as given in photo because space is very low near base i loved the build quality of"&amp;" this stand at this price point the stability is pretty good and it holds my phone even with a thick case properly there is only one downside while connecting the charging cable with your phone in portrait mode the cable bends sharply as the stand is quit"&amp;"e low but i place it on the box the stand came in and it works for me so no problem for me at all value for money product quality if the product is very good it s been a while since i m using this sturdy too totally worth the money ok good")</f>
        <v>amazing product very useful too a good product good value for money bought it for rs if height was ” more would be great it s heavy and stable good product but can t change as given in photo because space is very low near base 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 quality if the product is very good it s been a while since i m using this sturdy too totally worth the money ok good</v>
      </c>
      <c r="E490" s="1" t="s">
        <v>4395</v>
      </c>
      <c r="F490" s="9" t="s">
        <v>3802</v>
      </c>
      <c r="G490" s="9">
        <f>IFERROR(__xludf.DUMMYFUNCTION("""COMPUTED_VALUE"""),0.0)</f>
        <v>0</v>
      </c>
      <c r="H490" s="9">
        <f>IFERROR(__xludf.DUMMYFUNCTION("""COMPUTED_VALUE"""),0.0)</f>
        <v>0</v>
      </c>
      <c r="I490" s="9">
        <f>IFERROR(__xludf.DUMMYFUNCTION("""COMPUTED_VALUE"""),1.0)</f>
        <v>1</v>
      </c>
      <c r="J490" s="9">
        <f>IFERROR(__xludf.DUMMYFUNCTION("""COMPUTED_VALUE"""),0.0)</f>
        <v>0</v>
      </c>
    </row>
    <row r="491">
      <c r="A491" s="1">
        <v>4.1</v>
      </c>
      <c r="B491" s="5" t="s">
        <v>3608</v>
      </c>
      <c r="C491" s="5" t="s">
        <v>3609</v>
      </c>
      <c r="D491" s="9" t="str">
        <f>IFERROR(__xludf.DUMMYFUNCTION("""COMPUTED_VALUE"""),"i purchased the gb variant to sum it up in to pros and cons pros good design in terms of look of the phone and it s build quality screen quality is good with little boosted colour tone the new processor is very smooth and responsive speaker quality is goo"&amp;"d without too much treble camera is ok for selfie and main camera performance is above average with less noise camera in front is small so notch is not distracting while playing video cons main camera struggles after x zoom and video call performance of f"&amp;"ront camera is inferior to stock selfie photo watt charger took hr mins to charge of the phone so charging speed is not time saving for this big battery good one under this price one of the best android phone by vivo 💚 its super good for normal usage cam"&amp;"era is ok for normal it s working fine and no issuew iqoo providing quality devices compared to other brands camera quality is not that high value for money phone is very handy and battery is also good quality of phone is good")</f>
        <v>i purchased the gb variant to sum it up in to pros and cons pros good design in terms of look of the phone and it s build quality screen quality is good with little boosted colour tone the new processor is very smooth and responsive speaker quality is good without too much treble camera is ok for selfie and main camera performance is above average with less noise camera in front is small so notch is not distracting while playing video cons main camera struggles after x zoom and video call performance of front camera is inferior to stock selfie photo watt charger took hr mins to charge of the phone so charging speed is not time saving for this big battery good one under this price one of the best android phone by vivo 💚 its super good for normal usage camera is ok for normal it s working fine and no issuew iqoo providing quality devices compared to other brands camera quality is not that high value for money phone is very handy and battery is also good quality of phone is good</v>
      </c>
      <c r="E491" s="1" t="s">
        <v>4405</v>
      </c>
      <c r="F491" s="9" t="s">
        <v>3265</v>
      </c>
      <c r="G491" s="9">
        <f>IFERROR(__xludf.DUMMYFUNCTION("""COMPUTED_VALUE"""),0.0)</f>
        <v>0</v>
      </c>
      <c r="H491" s="9">
        <f>IFERROR(__xludf.DUMMYFUNCTION("""COMPUTED_VALUE"""),0.0)</f>
        <v>0</v>
      </c>
      <c r="I491" s="9">
        <f>IFERROR(__xludf.DUMMYFUNCTION("""COMPUTED_VALUE"""),0.0)</f>
        <v>0</v>
      </c>
      <c r="J491" s="9">
        <f>IFERROR(__xludf.DUMMYFUNCTION("""COMPUTED_VALUE"""),0.0)</f>
        <v>0</v>
      </c>
    </row>
    <row r="492">
      <c r="A492" s="1">
        <v>3.9</v>
      </c>
      <c r="B492" s="5" t="s">
        <v>4414</v>
      </c>
      <c r="C492" s="5" t="s">
        <v>4415</v>
      </c>
      <c r="D492" s="9" t="str">
        <f>IFERROR(__xludf.DUMMYFUNCTION("""COMPUTED_VALUE"""),"overall it is nice phone at this price go for it tbh it s a good phone for your parents of you are a heavy user then don t consider this phone cons slow charging this phone usually takes around hours for full charge in initial days you will be impressed b"&amp;"y the battery consumption i e it runs days after only charging once but after few days it comes back to normal you will not get features like slow motion etc etc in this price range you can get these feature on other phone or mi variantsthis is my days re"&amp;"viewhence i haven t tried every feature of the phonewill come back soon after using it for months extent awesome phone recommend to buy it its all okay g phone in cheap price")</f>
        <v>overall it is nice phone at this price go for it tbh it s a good phone for your parents of you are a heavy user then don t consider this phone cons slow charging this phone usually takes around hours for full charge in initial days you will be impressed by the battery consumption i e it runs days after only charging once but after few days it comes back to normal you will not get features like slow motion etc etc in this price range you can get these feature on other phone or mi variantsthis is my days reviewhence i haven t tried every feature of the phonewill come back soon after using it for months extent awesome phone recommend to buy it its all okay g phone in cheap price</v>
      </c>
      <c r="E492" s="1" t="s">
        <v>4408</v>
      </c>
      <c r="F492" s="9" t="s">
        <v>3265</v>
      </c>
      <c r="G492" s="9">
        <f>IFERROR(__xludf.DUMMYFUNCTION("""COMPUTED_VALUE"""),1.0)</f>
        <v>1</v>
      </c>
      <c r="H492" s="9">
        <f>IFERROR(__xludf.DUMMYFUNCTION("""COMPUTED_VALUE"""),0.0)</f>
        <v>0</v>
      </c>
      <c r="I492" s="9">
        <f>IFERROR(__xludf.DUMMYFUNCTION("""COMPUTED_VALUE"""),0.0)</f>
        <v>0</v>
      </c>
      <c r="J492" s="9">
        <f>IFERROR(__xludf.DUMMYFUNCTION("""COMPUTED_VALUE"""),0.0)</f>
        <v>0</v>
      </c>
    </row>
    <row r="493">
      <c r="A493" s="1">
        <v>3.9</v>
      </c>
      <c r="B493" s="5" t="s">
        <v>4424</v>
      </c>
      <c r="C493" s="5" t="s">
        <v>4425</v>
      </c>
      <c r="D493" s="9" t="str">
        <f>IFERROR(__xludf.DUMMYFUNCTION("""COMPUTED_VALUE"""),"the watch is good the app is very bad no google fit integration or anything watch face is barely customisable i don t know why they used the new noise fit prime app with it the app is very glitchy if you want this watch for calling go for it otherwise don"&amp;" t i hope they make this watch compatible with actual noise app also wrist awake does not work properly on the plus side it is good for calling it is great for the price range i bought it for my son and he is very happy can pair with a phone and make and "&amp;"receive calls nice ui great watch faces step count looks to be fairly accurate all in all a good buy just work like a smart watch its very light weight with all the added features battery life is max day it drains your phone charge rapidly nice like very "&amp;"much nice comfort and nice to see")</f>
        <v>the watch is good the app is very bad no google fit integration or anything watch face is barely customisable i don t know why they used the new noise fit prime app with it the app is very glitchy if you want this watch for calling go for it otherwise don t i hope they make this watch compatible with actual noise app also wrist awake does not work properly on the plus side it is good for calling it is great for the price range i bought it for my son and he is very happy can pair with a phone and make and receive calls nice ui great watch faces step count looks to be fairly accurate all in all a good buy just work like a smart watch its very light weight with all the added features battery life is max day it drains your phone charge rapidly nice like very much nice comfort and nice to see</v>
      </c>
      <c r="E493" s="1" t="s">
        <v>4418</v>
      </c>
      <c r="F493" s="9" t="s">
        <v>3219</v>
      </c>
      <c r="G493" s="9">
        <f>IFERROR(__xludf.DUMMYFUNCTION("""COMPUTED_VALUE"""),0.0)</f>
        <v>0</v>
      </c>
      <c r="H493" s="9">
        <f>IFERROR(__xludf.DUMMYFUNCTION("""COMPUTED_VALUE"""),0.0)</f>
        <v>0</v>
      </c>
      <c r="I493" s="9">
        <f>IFERROR(__xludf.DUMMYFUNCTION("""COMPUTED_VALUE"""),0.0)</f>
        <v>0</v>
      </c>
      <c r="J493" s="9">
        <f>IFERROR(__xludf.DUMMYFUNCTION("""COMPUTED_VALUE"""),0.0)</f>
        <v>0</v>
      </c>
    </row>
    <row r="494">
      <c r="A494" s="1">
        <v>3.3</v>
      </c>
      <c r="B494" s="5" t="s">
        <v>4225</v>
      </c>
      <c r="C494" s="5" t="s">
        <v>4226</v>
      </c>
      <c r="D494" s="9" t="str">
        <f>IFERROR(__xludf.DUMMYFUNCTION("""COMPUTED_VALUE"""),"just a watch not smart one all features are to make fool of you worst watch connecting problem with phone nd automatically disconnecting from phone very good quality of product and price is very low very good ভালো ঘড়ি টা। dislike after use of months obse"&amp;"rved battery life is getting only one day max with only normal usage with out audio ok for regular usage superb")</f>
        <v>just a watch not smart one all features are to make fool of you worst watch connecting problem with phone nd automatically disconnecting from phone very good quality of product and price is very low very good ভালো ঘড়ি টা। dislike after use of months observed battery life is getting only one day max with only normal usage with out audio ok for regular usage superb</v>
      </c>
      <c r="E494" s="1" t="s">
        <v>4428</v>
      </c>
      <c r="F494" s="9" t="s">
        <v>3219</v>
      </c>
      <c r="G494" s="9">
        <f>IFERROR(__xludf.DUMMYFUNCTION("""COMPUTED_VALUE"""),0.0)</f>
        <v>0</v>
      </c>
      <c r="H494" s="9">
        <f>IFERROR(__xludf.DUMMYFUNCTION("""COMPUTED_VALUE"""),0.0)</f>
        <v>0</v>
      </c>
      <c r="I494" s="9">
        <f>IFERROR(__xludf.DUMMYFUNCTION("""COMPUTED_VALUE"""),0.0)</f>
        <v>0</v>
      </c>
      <c r="J494" s="9">
        <f>IFERROR(__xludf.DUMMYFUNCTION("""COMPUTED_VALUE"""),1.0)</f>
        <v>1</v>
      </c>
    </row>
    <row r="495">
      <c r="A495" s="1">
        <v>4.0</v>
      </c>
      <c r="B495" s="5" t="s">
        <v>4439</v>
      </c>
      <c r="C495" s="5" t="s">
        <v>4440</v>
      </c>
      <c r="D495" s="9" t="str">
        <f>IFERROR(__xludf.DUMMYFUNCTION("""COMPUTED_VALUE"""),"this works by clamping on to ac vent it holds on sturdily minor block on ac flow is not of much consequence the phone clamp is spring loaded and accommodates all phone sizes most holders working on suction does not hold onto glass they fall off while driv"&amp;"ing could lead to accidents good product but didn t work for me as it was unable to hold my moto g device s weight the clamp mechanism was great i loved it but the back clip which goes inside the ac vent was loose and kept on moving also the lock which ti"&amp;"ghtens the back clip was average received today the product is of good build quality it gives a feel of premium product not used it so cant say about functinality product is good but fitment in ac vent with mobile phone placed on the holder increases weig"&amp;"ht which is not desirable good quality in this price range it will however block your ac vent easy to mount and unmount your phone quite sturdy although not perfect has been able to maintain its composure even on bad roads will post the long term review a"&amp;"fter a few months but so far so good good nice product i am satisfied with my product")</f>
        <v>this works by clamping on to ac vent it holds on sturdily minor block on ac flow is not of much consequence the phone clamp is spring loaded and accommodates all phone sizes most holders working on suction does not hold onto glass they fall off while driving could lead to accidents good product but didn t work for me as it was unable to hold my moto g device s weight the clamp mechanism was great i loved it but the back clip which goes inside the ac vent was loose and kept on moving also the lock which tightens the back clip was average received today the product is of good build quality it gives a feel of premium product not used it so cant say about functinality product is good but fitment in ac vent with mobile phone placed on the holder increases weight which is not desirable good quality in this price range it will however block your ac vent easy to mount and unmount your phone quite sturdy although not perfect has been able to maintain its composure even on bad roads will post the long term review after a few months but so far so good good nice product i am satisfied with my product</v>
      </c>
      <c r="E495" s="1" t="s">
        <v>4433</v>
      </c>
      <c r="F495" s="9" t="s">
        <v>3439</v>
      </c>
      <c r="G495" s="9">
        <f>IFERROR(__xludf.DUMMYFUNCTION("""COMPUTED_VALUE"""),0.0)</f>
        <v>0</v>
      </c>
      <c r="H495" s="9">
        <f>IFERROR(__xludf.DUMMYFUNCTION("""COMPUTED_VALUE"""),0.0)</f>
        <v>0</v>
      </c>
      <c r="I495" s="9">
        <f>IFERROR(__xludf.DUMMYFUNCTION("""COMPUTED_VALUE"""),0.0)</f>
        <v>0</v>
      </c>
      <c r="J495" s="9">
        <f>IFERROR(__xludf.DUMMYFUNCTION("""COMPUTED_VALUE"""),0.0)</f>
        <v>0</v>
      </c>
    </row>
    <row r="496">
      <c r="A496" s="1">
        <v>4.0</v>
      </c>
      <c r="B496" s="5" t="s">
        <v>4449</v>
      </c>
      <c r="C496" s="5" t="s">
        <v>4450</v>
      </c>
      <c r="D496" s="9" t="str">
        <f>IFERROR(__xludf.DUMMYFUNCTION("""COMPUTED_VALUE"""),"looks sturdy but there should be more space between the ports fitting two cables is a challenge beats the purpose a grave engineering defect good the adapter heats when charging for more than minutes small weightless and easy to carrycharging power is goo"&amp;"d not supar fast but ok types one value for money bit heating up good for carrying")</f>
        <v>looks sturdy but there should be more space between the ports fitting two cables is a challenge beats the purpose a grave engineering defect good the adapter heats when charging for more than minutes small weightless and easy to carrycharging power is good not supar fast but ok types one value for money bit heating up good for carrying</v>
      </c>
      <c r="E496" s="1" t="s">
        <v>4443</v>
      </c>
      <c r="F496" s="9" t="s">
        <v>3450</v>
      </c>
      <c r="G496" s="9">
        <f>IFERROR(__xludf.DUMMYFUNCTION("""COMPUTED_VALUE"""),1.0)</f>
        <v>1</v>
      </c>
      <c r="H496" s="9">
        <f>IFERROR(__xludf.DUMMYFUNCTION("""COMPUTED_VALUE"""),0.0)</f>
        <v>0</v>
      </c>
      <c r="I496" s="9">
        <f>IFERROR(__xludf.DUMMYFUNCTION("""COMPUTED_VALUE"""),0.0)</f>
        <v>0</v>
      </c>
      <c r="J496" s="9">
        <f>IFERROR(__xludf.DUMMYFUNCTION("""COMPUTED_VALUE"""),0.0)</f>
        <v>0</v>
      </c>
    </row>
    <row r="497">
      <c r="A497" s="1">
        <v>4.0</v>
      </c>
      <c r="B497" s="5" t="s">
        <v>4459</v>
      </c>
      <c r="C497" s="5" t="s">
        <v>4460</v>
      </c>
      <c r="D497" s="9" t="str">
        <f>IFERROR(__xludf.DUMMYFUNCTION("""COMPUTED_VALUE"""),"i got it for and i guess for this price it s good enough don t buy if you are buying it for than this price if you just wanna try out a smart watch this is really nice but if you are expecting too many features in it then go for a pricier one at least for"&amp;" this watch u don t have too many features and you have to use your phone to set up most of the things like alerts and notifications do not disturb mode and even alarms too other than that its touch response is pretty decent has got nice watch faces you c"&amp;"an make your own as well and battery is long lasting at least for my usage lasts more than days also notice that the wrist isn t black its dark grey but the dial is black this item is best quality the price is very worthable this product s overall quality"&amp;" is quite good i will recommend to purchase this item the design of this watch is really good i got this at in amazon sale and it s really value for money 👍 super look screen refresh rate is bit low but a great product for this price best product")</f>
        <v>i got it for and i guess for this price it s good enough don t buy if you are buying it for than this price if you just wanna try out a smart watch this is really nice but if you are expecting too many features in it then go for a pricier one at least for this watch u don t have too many features and you have to use your phone to set up most of the things like alerts and notifications do not disturb mode and even alarms too other than that its touch response is pretty decent has got nice watch faces you can make your own as well and battery is long lasting at least for my usage lasts more than days also notice that the wrist isn t black its dark grey but the dial is black this item is best quality the price is very worthable this product s overall quality is quite good i will recommend to purchase this item the design of this watch is really good i got this at in amazon sale and it s really value for money 👍 super look screen refresh rate is bit low but a great product for this price best product</v>
      </c>
      <c r="E497" s="1" t="s">
        <v>4453</v>
      </c>
      <c r="F497" s="9" t="s">
        <v>3219</v>
      </c>
      <c r="G497" s="9">
        <f>IFERROR(__xludf.DUMMYFUNCTION("""COMPUTED_VALUE"""),0.0)</f>
        <v>0</v>
      </c>
      <c r="H497" s="9">
        <f>IFERROR(__xludf.DUMMYFUNCTION("""COMPUTED_VALUE"""),0.0)</f>
        <v>0</v>
      </c>
      <c r="I497" s="9">
        <f>IFERROR(__xludf.DUMMYFUNCTION("""COMPUTED_VALUE"""),0.0)</f>
        <v>0</v>
      </c>
      <c r="J497" s="9">
        <f>IFERROR(__xludf.DUMMYFUNCTION("""COMPUTED_VALUE"""),0.0)</f>
        <v>0</v>
      </c>
    </row>
    <row r="498">
      <c r="A498" s="1">
        <v>3.9</v>
      </c>
      <c r="B498" s="5" t="s">
        <v>3341</v>
      </c>
      <c r="C498" s="5" t="s">
        <v>3342</v>
      </c>
      <c r="D498" s="9" t="str">
        <f>IFERROR(__xludf.DUMMYFUNCTION("""COMPUTED_VALUE"""),"this was indeed an ideal purchase good performance good built up to the mark functionality at this price stable and sturdy recommend 👍🏻👍🏻👍🏻 looks ok हार्ट रेट एवं ऑक्सीजन good for normal users not for heavy users like daily activities good looking o"&amp;"n hand app is not working properly some times the battery power is amazing 👍🏻 it s a good watch but the strap always comes out nice watch not so special but average in this price")</f>
        <v>this was indeed an ideal purchase good performance good built up to the mark functionality at this price stable and sturdy recommend 👍🏻👍🏻👍🏻 looks ok हार्ट रेट एवं ऑक्सीजन good for normal users not for heavy users like daily activities good looking on hand app is not working properly some times the battery power is amazing 👍🏻 it s a good watch but the strap always comes out nice watch not so special but average in this price</v>
      </c>
      <c r="E498" s="1" t="s">
        <v>4463</v>
      </c>
      <c r="F498" s="9" t="s">
        <v>3219</v>
      </c>
      <c r="G498" s="9">
        <f>IFERROR(__xludf.DUMMYFUNCTION("""COMPUTED_VALUE"""),1.0)</f>
        <v>1</v>
      </c>
      <c r="H498" s="9">
        <f>IFERROR(__xludf.DUMMYFUNCTION("""COMPUTED_VALUE"""),0.0)</f>
        <v>0</v>
      </c>
      <c r="I498" s="9">
        <f>IFERROR(__xludf.DUMMYFUNCTION("""COMPUTED_VALUE"""),0.0)</f>
        <v>0</v>
      </c>
      <c r="J498" s="9">
        <f>IFERROR(__xludf.DUMMYFUNCTION("""COMPUTED_VALUE"""),0.0)</f>
        <v>0</v>
      </c>
    </row>
    <row r="499">
      <c r="A499" s="1">
        <v>4.3</v>
      </c>
      <c r="B499" s="5" t="s">
        <v>4124</v>
      </c>
      <c r="C499" s="5" t="s">
        <v>4125</v>
      </c>
      <c r="D499" s="9" t="str">
        <f>IFERROR(__xludf.DUMMYFUNCTION("""COMPUTED_VALUE"""),"the camera is good phone is quite respponsive fast charging there are some niggling software issues and do not forget password pin there is no way you will be able to get it back to factory settings this is my second iqoo z pro and my humble advice to all"&amp;" the users and purchasers out there is that please do not update your device to the latest software version doing so will definitely cause serious overnight battery drain issues i speak from my experience my first iqoo z pro gb is updated to the latest au"&amp;"gust security patch update and drains battery at the rate of percentage overnight for no specific reason the idle drain is very pronounced however my second iqoo z pro which i purchased is still running on the original software version and has excellent b"&amp;"attery back up with negligible idle battery drain so i think it s best not to update till iqoo rolls out a better update resolving the battery drain issue above average performanceno heating issuefastest fingerprint reader face unloakgood battery lifeok c"&amp;"amera qualitylight weight comfortable on hand all the features of this mobile was good no doubtly anyone can buy this but nor for games withinh the budget only it was available for me dual tone flash light is not working i think it s only single led light"&amp;" two things missing pin hole camera earphones jack overall 👍 camera excellent but battery life not good maximum hours as this price limit its a good mobile with camera battery screen quality")</f>
        <v>the camera is good phone is quite respponsive fast charging there are some niggling software issues and do not forget password pin there is no way you will be able to get it back to factory settings this is my second iqoo z pro and my humble advice to all the users and purchasers out there is that please do not update your device to the latest software version doing so will definitely cause serious overnight battery drain issues i speak from my experience my first iqoo z pro gb is updated to the latest august security patch update and drains battery at the rate of percentage overnight for no specific reason the idle drain is very pronounced however my second iqoo z pro which i purchased is still running on the original software version and has excellent battery back up with negligible idle battery drain so i think it s best not to update till iqoo rolls out a better update resolving the battery drain issue above average performanceno heating issuefastest fingerprint reader face unloakgood battery lifeok camera qualitylight weight comfortable on hand all the features of this mobile was good no doubtly anyone can buy this but nor for games withinh the budget only it was available for me dual tone flash light is not working i think it s only single led light two things missing pin hole camera earphones jack overall 👍 camera excellent but battery life not good maximum hours as this price limit its a good mobile with camera battery screen quality</v>
      </c>
      <c r="E499" s="1" t="s">
        <v>4467</v>
      </c>
      <c r="F499" s="9" t="s">
        <v>3265</v>
      </c>
      <c r="G499" s="9">
        <f>IFERROR(__xludf.DUMMYFUNCTION("""COMPUTED_VALUE"""),1.0)</f>
        <v>1</v>
      </c>
      <c r="H499" s="9">
        <f>IFERROR(__xludf.DUMMYFUNCTION("""COMPUTED_VALUE"""),1.0)</f>
        <v>1</v>
      </c>
      <c r="I499" s="9">
        <f>IFERROR(__xludf.DUMMYFUNCTION("""COMPUTED_VALUE"""),0.0)</f>
        <v>0</v>
      </c>
      <c r="J499" s="9">
        <f>IFERROR(__xludf.DUMMYFUNCTION("""COMPUTED_VALUE"""),0.0)</f>
        <v>0</v>
      </c>
    </row>
    <row r="500">
      <c r="A500" s="1">
        <v>4.1</v>
      </c>
      <c r="B500" s="5" t="s">
        <v>4477</v>
      </c>
      <c r="C500" s="5" t="s">
        <v>4478</v>
      </c>
      <c r="D500" s="9" t="str">
        <f>IFERROR(__xludf.DUMMYFUNCTION("""COMPUTED_VALUE"""),"camera great no words for it s outstanding performance at price of rs it can even beat smartphones upto rs in camera department battery for min charging gets discharged used for quora twitter pininterest for min discharged used for upto mb gaming apps so "&amp;"decent battery remember display being amoled full hd with high ppi consumes more battery generally battery stays one and a half day if used throughout the day without gaming display very colourful being amoled but only once i saw some colourful lines pass"&amp;"ing horizontally on display but that was only once i hope it doesn t occur again edit it happened because i removed some permissions from system apps it never happened again tip try to keep brightness low prefer dark mode for screen and use dark themes fo"&amp;"r apps to avoid ghosting screen burns in far future in amoled display of all samsung mobiles heating i can feel constant heat while holding it after using it for a longer period of time but it s not much want to know how much heat i feel well it feels the"&amp;" same amount of heat which you generally feel on most budget phones after playing games or using mobiles for long time in low battery performance no issue as others are making it out to be you can play many games its just not smooth in heavy games in dail"&amp;"y usage it doesn t lag i have used sd before this has mtk g so near about it gives the same performance as that of sd or we can even say it gives a little better performance and is comparable to sd i didn t play heavy games on this phone but i did play ga"&amp;"mes of about gb on my previous phone which had sd so i think those games will work here without lag as well tip just because some people got defective piece doesn t mean you will too and if you do see any manufacturing defect then you can always place a r"&amp;"eplacement request within days of delivery for defectjve or different product and for damaged product you have to place replacement request before days read return policy for smartphones or check screenshot i uploaded now like my review if you found it he"&amp;"lpful good smartphone for daily use good battery life doesn t hang much my usage is normal and i don t play games so did not experience heating issues received updates now running on android after latest update i write review after using this device almos"&amp;"t month days samsung galaxy m prime editionram gbrom gbcolour black amazonseliyai purchased it on amzon great indian festival ordered placed on september ordered delivered on september delivery package was decent it s a complete package within k price ran"&amp;"ge it s working absolutely fine in day to day normal usage you can also play game like bgmi free fire max call of duty without no lagging pros super amoled display battery backup normal usage days hard usage days sot screen on time youtube video with brig"&amp;"htness approx hours oneui out of the box with android network connectivity it s size inch display hand comfortable w charging support virtual ram upto gb always on display mp selfie was great quality mp true camera it s camera quality is great with price "&amp;"point cons w charger inside box video recording with p only camera capturing sound turned off option is not present no k video support speak volume was decent not much louder fingerprint is not fast face lock is not determine properly no g but it is a qua"&amp;"lity product from samsung if you get it around k price point then it s a great deal ever go for it if you don t need g pros samoled display mp rear mp front camera one ui knox security mah big battery cons helio g processor should be at least helio g or e"&amp;"qual lots of lags jittering issues it must be fixed improved through software updates emmc storage should be ufs storage no carrier aggregation support only w charger in the box should be at least w or w fast charger writing this review after using it for"&amp;" months my father is using this one good for normal use i bought it for around what i don t like about this phone is camera quality without flashlight the photos are quite good but when we click pictures with flashlight on the quality is not good at all s"&amp;"o that’s the main concern in this phone hope this issue can be solved with a update there is no heating problem phone is working very smoothly i am writing this review after month of use phone is overall good battery life is good display is also very good"&amp;" phone has no heating issue although i have not played any games on the phone phone is good for normal use display is very goodbut i faced some jitters in while display light goes off it happened many times before updated the phone after update it happens"&amp;" rarely multiple issue in samsung m lock screen password issue we can t reset the password if you get the lock screen password you have to reset mobile and there is no option for password reset my phone samsung m is not getting charged after usage of year"&amp;" sometimes phone is hang issue and not responding i would recommend not to buy samsung m series if you buy means you would face so many issue and will get frustration definitely this is my first and last mobile in samsung")</f>
        <v>camera great no words for it s outstanding performance at price of rs it can even beat smartphones upto rs in camera department battery for min charging gets discharged used for quora twitter pininterest for min discharged used for upto mb gaming apps so decent battery remember display being amoled full hd with high ppi consumes more battery generally battery stays one and a half day if used throughout the day without gaming display very colourful being amoled but only once i saw some colourful lines passing horizontally on display but that was only once i hope it doesn t occur again edit it happened because i removed some permissions from system apps it never happened again tip try to keep brightness low prefer dark mode for screen and use dark themes for apps to avoid ghosting screen burns in far future in amoled display of all samsung mobiles heating i can feel constant heat while holding it after using it for a longer period of time but it s not much want to know how much heat i feel well it feels the same amount of heat which you generally feel on most budget phones after playing games or using mobiles for long time in low battery performance no issue as others are making it out to be you can play many games its just not smooth in heavy games in daily usage it doesn t lag i have used sd before this has mtk g so near about it gives the same performance as that of sd or we can even say it gives a little better performance and is comparable to sd i didn t play heavy games on this phone but i did play games of about gb on my previous phone which had sd so i think those games will work here without lag as well tip just because some people got defective piece doesn t mean you will too and if you do see any manufacturing defect then you can always place a replacement request within days of delivery for defectjve or different product and for damaged product you have to place replacement request before days read return policy for smartphones or check screenshot i uploaded now like my review if you found it helpful good smartphone for daily use good battery life doesn t hang much my usage is normal and i don t play games so did not experience heating issues received updates now running on android after latest update i write review after using this device almost month days samsung galaxy m prime editionram gbrom gbcolour black amazonseliyai purchased it on amzon great indian festival ordered placed on september ordered delivered on september delivery package was decent it s a complete package within k price range it s working absolutely fine in day to day normal usage you can also play game like bgmi free fire max call of duty without no lagging pros super amoled display battery backup normal usage days hard usage days sot screen on time youtube video with brightness approx hours oneui out of the box with android network connectivity it s size inch display hand comfortable w charging support virtual ram upto gb always on display mp selfie was great quality mp true camera it s camera quality is great with price point cons w charger inside box video recording with p only camera capturing sound turned off option is not present no k video support speak volume was decent not much louder fingerprint is not fast face lock is not determine properly no g but it is a quality product from samsung if you get it around k price point then it s a great deal ever go for it if you don t need g pros samoled display mp rear mp front camera one ui knox security mah big battery cons helio g processor should be at least helio g or equal lots of lags jittering issues it must be fixed improved through software updates emmc storage should be ufs storage no carrier aggregation support only w charger in the box should be at least w or w fast charger writing this review after using it for months my father is using this one good for normal use i bought it for around what i don t like about this phone is camera quality without flashlight the photos are quite good but when we click pictures with flashlight on the quality is not good at all so that’s the main concern in this phone hope this issue can be solved with a update there is no heating problem phone is working very smoothly i am writing this review after month of use phone is overall good battery life is good display is also very good phone has no heating issue although i have not played any games on the phone phone is good for normal use display is very goodbut i faced some jitters in while display light goes off it happened many times before updated the phone after update it happens rarely multiple issue in samsung m lock screen password issue we can t reset the password if you get the lock screen password you have to reset mobile and there is no option for password reset my phone samsung m is not getting charged after usage of year sometimes phone is hang issue and not responding i would recommend not to buy samsung m series if you buy means you would face so many issue and will get frustration definitely this is my first and last mobile in samsung</v>
      </c>
      <c r="E500" s="1" t="s">
        <v>4471</v>
      </c>
      <c r="F500" s="9" t="s">
        <v>3265</v>
      </c>
      <c r="G500" s="9">
        <f>IFERROR(__xludf.DUMMYFUNCTION("""COMPUTED_VALUE"""),1.0)</f>
        <v>1</v>
      </c>
      <c r="H500" s="9">
        <f>IFERROR(__xludf.DUMMYFUNCTION("""COMPUTED_VALUE"""),1.0)</f>
        <v>1</v>
      </c>
      <c r="I500" s="9">
        <f>IFERROR(__xludf.DUMMYFUNCTION("""COMPUTED_VALUE"""),1.0)</f>
        <v>1</v>
      </c>
      <c r="J500" s="9">
        <f>IFERROR(__xludf.DUMMYFUNCTION("""COMPUTED_VALUE"""),0.0)</f>
        <v>0</v>
      </c>
    </row>
    <row r="501">
      <c r="A501" s="1">
        <v>4.1</v>
      </c>
      <c r="B501" s="5" t="s">
        <v>4487</v>
      </c>
      <c r="C501" s="5" t="s">
        <v>4488</v>
      </c>
      <c r="D501" s="9" t="str">
        <f>IFERROR(__xludf.DUMMYFUNCTION("""COMPUTED_VALUE"""),"good one display is good battery life is very good camera quality is good for me finger printer placement is not good can t be used with both hands using it from last months now battery backup is good camera is good and in this price range this is one of "&amp;"the good option as of now the best phone in k i have purchased in sep but on dec my mobile stolen during this period i have used hrs in a day continuesly but there s no lag problem battery life is good the speaker is not good i think in this mobile there "&amp;"is one problem i face phone runs amazing with the dimensity and i only have praise for the performance hz refresh rate is eye opening coming from a hz phone build is pretty solid and the back has a nice texture that doesnt build up fingerprints much redmi"&amp;" has packed the phone with some neat features such as the ir blaster and the surprisingly amazing dac which redmi didnt even flex about in the marketing my headphones sound miles better out of this phone than my laptop smh included phone cover is alright "&amp;"and its nice of redmi to throw one in hole around headphone jack couldve been bigger though as it interferes with any aux cables with chonky housings only complaints id have are that the design is kinda mid doesnt look very amazing but nothing to complain"&amp;" about either hmhm cannot comment on camera quality as i am a pleb who doesnt know how to nitpick at camera quality p included screen protector is reaally bad its only been under a month and there are already scratches around the lower screen where id be "&amp;"typing so highly recommend peeling it off and taking your chances with the gorilla glass or just getting something aftermarketoverall strongly recommend if you re into a solidly built phone that focuses on getting stuff done rather than sitting around and"&amp;" looking pretty good if you buy phone for camera purpose then don t buy this but overall average mobile under this price battery backup very good and changing time apx minutes for to good it s a good product for normal daily use camera quality is not up t"&amp;"o the mark overall a good product")</f>
        <v>good one display is good battery life is very good camera quality is good for me finger printer placement is not good can t be used with both hands using it from last months now battery backup is good camera is good and in this price range this is one of the good option as of now the best phone in k i have purchased in sep but on dec my mobile stolen during this period i have used hrs in a day continuesly but there s no lag problem battery life is good the speaker is not good i think in this mobile there is one problem i face phone runs amazing with the dimensity and i only have praise for the performance hz refresh rate is eye opening coming from a hz phone build is pretty solid and the back has a nice texture that doesnt build up fingerprints much redmi has packed the phone with some neat features such as the ir blaster and the surprisingly amazing dac which redmi didnt even flex about in the marketing my headphones sound miles better out of this phone than my laptop smh included phone cover is alright and its nice of redmi to throw one in hole around headphone jack couldve been bigger though as it interferes with any aux cables with chonky housings only complaints id have are that the design is kinda mid doesnt look very amazing but nothing to complain about either hmhm cannot comment on camera quality as i am a pleb who doesnt know how to nitpick at camera quality p 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 re into a solidly built phone that focuses on getting stuff done rather than sitting around and looking pretty good if you buy phone for camera purpose then don t buy this but overall average mobile under this price battery backup very good and changing time apx minutes for to good it s a good product for normal daily use camera quality is not up to the mark overall a good product</v>
      </c>
      <c r="E501" s="1" t="s">
        <v>4481</v>
      </c>
      <c r="F501" s="9" t="s">
        <v>3265</v>
      </c>
      <c r="G501" s="9">
        <f>IFERROR(__xludf.DUMMYFUNCTION("""COMPUTED_VALUE"""),0.0)</f>
        <v>0</v>
      </c>
      <c r="H501" s="9">
        <f>IFERROR(__xludf.DUMMYFUNCTION("""COMPUTED_VALUE"""),0.0)</f>
        <v>0</v>
      </c>
      <c r="I501" s="9">
        <f>IFERROR(__xludf.DUMMYFUNCTION("""COMPUTED_VALUE"""),0.0)</f>
        <v>0</v>
      </c>
      <c r="J501" s="9">
        <f>IFERROR(__xludf.DUMMYFUNCTION("""COMPUTED_VALUE"""),0.0)</f>
        <v>0</v>
      </c>
    </row>
    <row r="502">
      <c r="A502" s="1">
        <v>4.3</v>
      </c>
      <c r="B502" s="5" t="s">
        <v>4124</v>
      </c>
      <c r="C502" s="5" t="s">
        <v>4125</v>
      </c>
      <c r="D502" s="9" t="str">
        <f>IFERROR(__xludf.DUMMYFUNCTION("""COMPUTED_VALUE"""),"the camera is good phone is quite respponsive fast charging there are some niggling software issues and do not forget password pin there is no way you will be able to get it back to factory settings this is my second iqoo z pro and my humble advice to all"&amp;" the users and purchasers out there is that please do not update your device to the latest software version doing so will definitely cause serious overnight battery drain issues i speak from my experience my first iqoo z pro gb is updated to the latest au"&amp;"gust security patch update and drains battery at the rate of percentage overnight for no specific reason the idle drain is very pronounced however my second iqoo z pro which i purchased is still running on the original software version and has excellent b"&amp;"attery back up with negligible idle battery drain so i think it s best not to update till iqoo rolls out a better update resolving the battery drain issue above average performanceno heating issuefastest fingerprint reader face unloakgood battery lifeok c"&amp;"amera qualitylight weight comfortable on hand all the features of this mobile was good no doubtly anyone can buy this but nor for games withinh the budget only it was available for me dual tone flash light is not working i think it s only single led light"&amp;" two things missing pin hole camera earphones jack overall 👍 camera excellent but battery life not good maximum hours as this price limit its a good mobile with camera battery screen quality")</f>
        <v>the camera is good phone is quite respponsive fast charging there are some niggling software issues and do not forget password pin there is no way you will be able to get it back to factory settings this is my second iqoo z pro and my humble advice to all the users and purchasers out there is that please do not update your device to the latest software version doing so will definitely cause serious overnight battery drain issues i speak from my experience my first iqoo z pro gb is updated to the latest august security patch update and drains battery at the rate of percentage overnight for no specific reason the idle drain is very pronounced however my second iqoo z pro which i purchased is still running on the original software version and has excellent battery back up with negligible idle battery drain so i think it s best not to update till iqoo rolls out a better update resolving the battery drain issue above average performanceno heating issuefastest fingerprint reader face unloakgood battery lifeok camera qualitylight weight comfortable on hand all the features of this mobile was good no doubtly anyone can buy this but nor for games withinh the budget only it was available for me dual tone flash light is not working i think it s only single led light two things missing pin hole camera earphones jack overall 👍 camera excellent but battery life not good maximum hours as this price limit its a good mobile with camera battery screen quality</v>
      </c>
      <c r="E502" s="1" t="s">
        <v>4491</v>
      </c>
      <c r="F502" s="9" t="s">
        <v>3265</v>
      </c>
      <c r="G502" s="9">
        <f>IFERROR(__xludf.DUMMYFUNCTION("""COMPUTED_VALUE"""),1.0)</f>
        <v>1</v>
      </c>
      <c r="H502" s="9">
        <f>IFERROR(__xludf.DUMMYFUNCTION("""COMPUTED_VALUE"""),1.0)</f>
        <v>1</v>
      </c>
      <c r="I502" s="9">
        <f>IFERROR(__xludf.DUMMYFUNCTION("""COMPUTED_VALUE"""),0.0)</f>
        <v>0</v>
      </c>
      <c r="J502" s="9">
        <f>IFERROR(__xludf.DUMMYFUNCTION("""COMPUTED_VALUE"""),0.0)</f>
        <v>0</v>
      </c>
    </row>
    <row r="503">
      <c r="A503" s="1">
        <v>4.1</v>
      </c>
      <c r="B503" s="5" t="s">
        <v>3965</v>
      </c>
      <c r="C503" s="5" t="s">
        <v>3966</v>
      </c>
      <c r="D503" s="9" t="str">
        <f>IFERROR(__xludf.DUMMYFUNCTION("""COMPUTED_VALUE"""),"i was looking for a phone below k i am not a person who believes to burn money for phones my requirement was a phone that has good network reception good wifi reception a balanced software good battery life good screen that don t strain eyes a good hardwa"&amp;"re mm headphone jack and a charger i don t need g network because g drains battery a lot and g spends too much data i don t watch movie or yt on mobile network and i wonder how many does watch fhd k k videos over mobile network for downloading documents s"&amp;"ocial networks banking apps g is more than enough in my budget i found all phones have gb ram realme narzo was during gif and had all those features along with a good processor and another one was redmi note but i found that if i can extend my budget a li"&amp;"ttle more with all coupons and bank offer i can get a redmi note with gb ram at gb ram is always preferred over gb ram because nobody knows whether with future updates the os would demand more ram or not also the softwares may require more ram as time pas"&amp;"ses away so this was the only option i knew then available redmi note has amoled display i am not bothered with hz hz hz i keep the refresh rate at hz and display works without zero lag or stutter all my desktop screen has hz refresh rate and i am happy w"&amp;"ith them so why do i need a hz screen i think this is all just gimmick marketed by companies and online reviewers the display has excellent colour reproduction capability and colours look rich you can adjust colour temperature to warm or cool but i think "&amp;"standard is fine for me also you can calibrate display colours in settings but i think you don t need that display size is inch it could have been better if it were inch i prefer big display phone redmi note has that big display a plastic screen protector"&amp;" is pre applied on screen and i am happy with that the screen protector feels smooth and fingerprints can be easily removed by wiping with a damp cloth the screen has a punch hole camera which looks good this phone duel speakers one is more powerful at bo"&amp;"ttom and another on top but i think the second speaker is actually earpiece which amplifies while watching movies or yt bottom speaker is louder than top speaker and volume is good what more do you expect from such tiny speakers the phone has excellent wi"&amp;"fi and mobile network reception many have complained about poor wifi connectivity but from my experience i can say my phone and wifi modem stays at different floor still i get good signal and never disconnected voice over mobile network sounds nice and cl"&amp;"ear and the other party can hear you well and clear however because the second speaker is an extension of earphone piece the sound will leak if the other person is shouting over phone the phone has mah battery and comes with w charger which is a bonus at "&amp;"this price point the battery gives long backup with good mobile network you can use it for days without charging using basic features like phone sms email fb wa etc but i charge it regularly and battery charge never drops below the phone has sd processor "&amp;"which is more that enough for basic tasks and performs well without any lag the experience is butter smooth however the apps get automatically cleared from ram which i like because i don t have to clear ram manually however after android update the ram ho"&amp;"ld app for longer time but eventually cleared sd doesn t heat up and it is very energy efficient because of that battery drains very little and w charger charges phone within mins for my usage the cable is usb a to c and feels good this phone has ir blast"&amp;"er so in your home office you can control ac or other supported gadgets with this phone when remote is unavailable this phone has ddr x ram and ufs storage the ram is gb and can be expanded additional gb as virtual ram by occupying storage but i have disa"&amp;"bled that option from settings because it increases ssd life this has sim sd card slot which is a great both sim have volte and carrier aggregation the phone has beautiful back and colour is attractive some people may complain about plastic but remember p"&amp;"lastic back phone has better network reception than metal or glass back phones and i have no problem with plastic i don t think plastic back makes your phone or you look cheap i am happy with plastic back the phone also gives a tpu cover and the cover how"&amp;"ever yellowing after i month this is inherent chemistry of tpu and no one can prevent this chemical degradation how ever can be slowed by not exposing it to sunlight the fingerprint scanner is excellent it works flawlessly the touch screen is excellent to"&amp;"o however i dont like some of the preinstalled apps some can be uninstalled a few can t especially mi pay and getapps from mi store i don t like them however i like the pre installed security app there is no ad in notification and all can be easily disabl"&amp;"ed camera at back is good and sufficient for me however the front camera is not good does not show pictures like mp camera i have added some pictures clicked by redmi note back camera miui is fluid and has many user friendliness like oneui miui is now fre"&amp;"e of bugs and has an extremely polished version that will please the user so i give redmi a score of this is an excellent phone the i got at during great indian festival i recommend anyboy with basic usage to buy this phone this phone is not for gamers or"&amp;" people who watch k k videos or shoot such things this is not or those who are crazy for g otherwise this phone will fulfil your every requirement in this price segment days usage good battery life bqest for day day use w charger also good best display bu"&amp;"t should ve hz instead of sturdy in hand feel stereo speaker is loud and crisp split camera above average but good concerning the price buggy ui minor as expected but ui all way better than bloody miui g chipset sd which is fine g always available some mi"&amp;"nor issue with wifi reception don t know may be they will fix it through ota this phone is for people who clicks photos here there casual gamer binge watchers of web shows movies not intended for heavy gaming not for pubg cod lovers the first look of this"&amp;" starbust design is eye catchy no word to express its design in hand feel and and it s all physical dimension the second this which impress me it s battery backup even you playing game hardly for a long time it gives you sufficient battey backup and charg"&amp;"ing speed also w is also a good deal at this price the third impressive factor is it s dual speaker i have an another phone of k and the sound quality is almost same as it media playback experience is also enhanced by it s amoled display very colour charm"&amp;"ing display literally the display quality is unbeatable the camera notch and dual speaker increase the media playing experience other performance like gaming is also good at this price point fingerprint button is also very responsive all other things and "&amp;"features are good to the price point only one thing is very disappointing bcoz the hype of its camera that company shows is very up to the mark and professional photography but the camera is lower grade even my old redmi y which i exchanged with this had "&amp;"better camera than this so plz i request you to all don t buy this for camera just don t the images are shown of camera pictures on the website is illustration according to me i don t recommend you to buy this phone as your camera phone if you are non cam"&amp;"era user then you will surely go for it pros design in hand feel battery and charging amoled display dual speakercons camera😤😤 quite a smooth daily driver phone the overall experience has been satisfactory camera s good durability also seems to be good "&amp;"i ve dropped it quite a few times the gorilla glass seems to be holding up hz feels great charging speed is good too nothing mind blowing though battery life is decent lasts quite a bit but since i keep it in the hz mode all the time it s a little less fo"&amp;"r me but i don t have any problem with battery life for now it does what the description says camera quality not upto the mark compared to other redmi mobiles even a model clicks better pics finger print sensor is same as that of the lock button you need "&amp;"to press the lock button every time to get the fingerprint read volume is good for both call and streaming fast charging but charger gets heated soon battery back up is good unless you don t do heavy gaming and all day video sreaming dual app and dual spa"&amp;"ce option is missing light weight and good video resolution overall good for learning students for online sessions and persons with less need for photography gaming i bought this for my dad and it s working good for him if you are planning to give it to y"&amp;"our parents or elderly people in your family just install third party launcher and hide unnecessary app aslo turn off spamming notification and lockscreen ads overall good phone for elders or first time smartphone user phone is good but i facing weird bug"&amp;"s due to software issues after that i manually installed latest global software then working fine when i was using indian firmware after the update the phone got into bootloop every sec but after manual installation its working fine")</f>
        <v>i was looking for a phone below k i am not a person who believes to burn money for phones my requirement was a phone that has good network reception good wifi reception a balanced software good battery life good screen that don t strain eyes a good hardware mm headphone jack and a charger i don t need g network because g drains battery a lot and g spends too much data i don t watch movie or yt on mobile network and i wonder how many does watch fhd k k videos over mobile network for downloading documents social networks banking apps g is more than enough in my budget i found all phones have gb ram realme narzo was during gif and had all those features along with a good processor and another one was redmi note but i found that if i can extend my budget a little more with all coupons and bank offer i can get a redmi note with gb ram at gb ram is always preferred over gb ram because nobody knows whether with future updates the os would demand more ram or not also the softwares may require more ram as time passes away so this was the only option i knew then available redmi note has amoled display i am not bothered with hz hz hz i keep the refresh rate at hz and display works without zero lag or stutter all my desktop screen has hz refresh rate and i am happy with them so why do i need a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 t need that display size is inch it could have been better if it were inch i prefer big display phone redmi note has that big display a plastic screen protector is pre applied on screen and i am happy with that the screen protector feels smooth and fingerprints can be easily removed by wiping with a damp cloth the screen has a punch hole camera which looks good this phone duel speakers one is more powerful at bottom and another on top but i think the second speaker is actually earpiece which amplifies while watching movies or yt bottom speaker is louder than top speaker and volume is good what more do you expect from such tiny speakers 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 the phone has mah battery and comes with w charger which is a bonus at this price point the battery gives long backup with good mobile network you can use it for days without charging using basic features like phone sms email fb wa etc but i charge it regularly and battery charge never drops below the phone has sd processor which is more that enough for basic tasks and performs well without any lag the experience is butter smooth however the apps get automatically cleared from ram which i like because i don t have to clear ram manually however after android update the ram hold app for longer time but eventually cleared sd doesn t heat up and it is very energy efficient because of that battery drains very little and w charger charges phone within mins for my usage the cable is usb a to c and feels good this phone has ir blaster so in your home office you can control ac or other supported gadgets with this phone when remote is unavailable this phone has ddr x ram and ufs storage the ram is gb and can be expanded additional gb as virtual ram by occupying storage but i have disabled that option from settings because it increases ssd life this has sim sd card slot which is a great both sim have volte and carrier aggregation the phone has beautiful back and colour is attractive some people may complain about plastic but remember plastic back phone has better network reception than metal or glass back phones and i have no problem with plastic i don 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 the fingerprint scanner is excellent it works flawlessly the touch screen is excellent too however i dont like some of the preinstalled apps some can be uninstalled a few can t especially mi pay and getapps from mi store i don t like them however i like the pre installed security app there is no ad in notification and all can be easily disabled camera at back is good and sufficient for me however the front camera is not good does not show pictures like mp camera i have added some pictures clicked by redmi note back camera miui is fluid and has many user friendliness like oneui miui is now free of bugs and has an extremely polished version that will please the user so i give redmi a score of this is an excellent phone the i got at during great indian festival i recommend anyboy with basic usage to buy this phone this phone is not for gamers or people who watch k k videos or shoot such things this is not or those who are crazy for g otherwise this phone will fulfil your every requirement in this price segment days usage good battery life bqest for day day use w charger also good best display but should ve hz instead of sturdy in hand feel stereo speaker is loud and crisp split camera above average but good concerning the price buggy ui minor as expected but ui all way better than bloody miui g chipset sd which is fine g always available some minor issue with wifi reception don t know may be they will fix it through ota this phone is for people who clicks photos here there casual gamer binge watchers of web shows movies not intended for heavy gaming not for pubg cod lovers the first look of this starbust design is eye catchy no word to express its design in hand feel and and it s all physical dimension the second this which impress me it s battery backup even you playing game hardly for a long time it gives you sufficient battey backup and charging speed also w is also a good deal at this price the third impressive factor is it s dual speaker i have an another phone of k and the sound quality is almost same as it media playback experience is also enhanced by it 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 only one thing is very disappointing bcoz the hype of its camera that company shows is very up to the mark and professional photography but the camera is lower grade even my old redmi y which i exchanged with this had better camera than this so plz i request you to all don t buy this for camera just don t the images are shown of camera pictures on the website is illustration according to me i don t recommend you to buy this phone as your camera phone if you are non camera user then you will surely go for it pros design in hand feel battery and charging amoled display dual speakercons camera😤😤 quite a smooth daily driver phone the overall experience has been satisfactory camera s good durability also seems to be good i ve dropped it quite a few times the gorilla glass seems to be holding up hz feels great charging speed is good too nothing mind blowing though battery life is decent lasts quite a bit but since i keep it in the hz mode all the time it s a little less for me but i don t have any problem with battery life for now it does what the description says camera quality not upto the mark compared to other redmi mobiles even a model clicks better pics finger print sensor is same as that of the lock button you need to press the lock button every time to get the fingerprint read volume is good for both call and streaming fast charging but charger gets heated soon battery back up is good unless you don t do heavy gaming and all day video sreaming dual app and dual space option is missing light weight and good video resolution overall good for learning students for online sessions and persons with less need for photography gaming i bought this for my dad and it s working good for him if you are planning to give it to your parents or elderly people in your family just install third party launcher and hide unnecessary app aslo turn off spamming notification and lockscreen ads overall good phone for elders or first time smartphone user phone is good but i facing weird bugs due to software issues after that i manually installed latest global software then working fine when i was using indian firmware after the update the phone got into bootloop every sec but after manual installation its working fine</v>
      </c>
      <c r="E503" s="1" t="s">
        <v>4495</v>
      </c>
      <c r="F503" s="9" t="s">
        <v>3265</v>
      </c>
      <c r="G503" s="9">
        <f>IFERROR(__xludf.DUMMYFUNCTION("""COMPUTED_VALUE"""),1.0)</f>
        <v>1</v>
      </c>
      <c r="H503" s="9">
        <f>IFERROR(__xludf.DUMMYFUNCTION("""COMPUTED_VALUE"""),1.0)</f>
        <v>1</v>
      </c>
      <c r="I503" s="9">
        <f>IFERROR(__xludf.DUMMYFUNCTION("""COMPUTED_VALUE"""),0.0)</f>
        <v>0</v>
      </c>
      <c r="J503" s="9">
        <f>IFERROR(__xludf.DUMMYFUNCTION("""COMPUTED_VALUE"""),1.0)</f>
        <v>1</v>
      </c>
    </row>
    <row r="504">
      <c r="A504" s="1">
        <v>4.1</v>
      </c>
      <c r="B504" s="5" t="s">
        <v>4506</v>
      </c>
      <c r="C504" s="5" t="s">
        <v>4507</v>
      </c>
      <c r="D504" s="9" t="str">
        <f>IFERROR(__xludf.DUMMYFUNCTION("""COMPUTED_VALUE"""),"linking the smart watch to my mobile phone was not as seamless as is to be expected for such a product once it was set up it works flawlessly however the noise smartwatch app on my google does not give any data on sleep cycles and neither is there any inf"&amp;"ormation on how to transfer the data to another useful app such a google fit noise pulse max smart watch is awesome and looks goodonly one default battery life days is coming with notificationswithout notifications it is coming upto days packaging was not"&amp;" proper the package having full of oil in the package but the brand packaging was proper so no issues with the productafter using more than months the product is really impressive and having good battery life and accuracy and the quality of calls on smart"&amp;"watch are the best i ve been using the product for a while now and i gotta say i love it the battery lasts around days not days you do get around day battery life if you disable almost all the features of the watch like heartrate sensing and not connectin"&amp;"g it with your phone the watch requires more software support and they should add more watch faces nice product value for money totally good product the calling feature at such a price point is definitely a plus the health features are a bit not upto the "&amp;"mark but manageable the screen is responsive but a bit low res")</f>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 noise pulse max smart watch is awesome and looks goodonly one default battery life days is coming with notificationswithout notifications it is coming upto days packaging was not proper the package having full of oil in the package but the brand packaging was proper so no issues with the productafter using more than months the product is really impressive and having good battery life and accuracy and the quality of calls on smartwatch are the best i ve been using the product for a while now and i gotta say i love it the battery lasts around days not days you do get around day battery life if you disable almost all the features of the watch like heartrate sensing and not connecting it with your phone the watch requires more software support and they should add more watch faces nice product value for money totally good product the calling feature at such a price point is definitely a plus the health features are a bit not upto the mark but manageable the screen is responsive but a bit low res</v>
      </c>
      <c r="E504" s="1" t="s">
        <v>4500</v>
      </c>
      <c r="F504" s="9" t="s">
        <v>3219</v>
      </c>
      <c r="G504" s="9">
        <f>IFERROR(__xludf.DUMMYFUNCTION("""COMPUTED_VALUE"""),0.0)</f>
        <v>0</v>
      </c>
      <c r="H504" s="9">
        <f>IFERROR(__xludf.DUMMYFUNCTION("""COMPUTED_VALUE"""),0.0)</f>
        <v>0</v>
      </c>
      <c r="I504" s="9">
        <f>IFERROR(__xludf.DUMMYFUNCTION("""COMPUTED_VALUE"""),1.0)</f>
        <v>1</v>
      </c>
      <c r="J504" s="9">
        <f>IFERROR(__xludf.DUMMYFUNCTION("""COMPUTED_VALUE"""),0.0)</f>
        <v>0</v>
      </c>
    </row>
    <row r="505">
      <c r="A505" s="1">
        <v>4.3</v>
      </c>
      <c r="B505" s="5" t="s">
        <v>4513</v>
      </c>
      <c r="C505" s="5" t="s">
        <v>4514</v>
      </c>
      <c r="D505" s="9" t="str">
        <f>IFERROR(__xludf.DUMMYFUNCTION("""COMPUTED_VALUE"""),"ok with charging looks very sturdy and durable one amazing cable for bucks fast charging upto watts m in length and really durable bought it like the th time passed down my older cables to family members all still in working state great product wanted thi"&amp;"s as my portable battery has usb slot and ipad and kindle reader have usb c ports fits my requirement perfectly charges very fast i bought it in and it almost last three years post heavy usage gonna buy it again very good quality good quality usb c chargi"&amp;"ng cable that enables fast charging for samsung m as well as m g w seeking phones metre cable length helpful in keeping phone on desk while charging adaptor plugged into electric outlet best value similar m cable costs x or x in retail market this is best"&amp;" price good very good overall")</f>
        <v>ok with charging looks very sturdy and durable one amazing cable for bucks fast charging upto watts m in length and really durable bought it like the th time passed down my older cables to family members all still in working state great product wanted this as my portable battery has usb slot and ipad and kindle reader have usb c ports fits my requirement perfectly charges very fast i bought it in and it almost last three years post heavy usage gonna buy it again very good quality good quality usb c charging cable that enables fast charging for samsung m as well as m g w seeking phones metre cable length helpful in keeping phone on desk while charging adaptor plugged into electric outlet best value similar m cable costs x or x in retail market this is best price good very good overall</v>
      </c>
      <c r="E505" s="1" t="s">
        <v>333</v>
      </c>
      <c r="F505" s="9" t="s">
        <v>18</v>
      </c>
      <c r="G505" s="9">
        <f>IFERROR(__xludf.DUMMYFUNCTION("""COMPUTED_VALUE"""),0.0)</f>
        <v>0</v>
      </c>
      <c r="H505" s="9">
        <f>IFERROR(__xludf.DUMMYFUNCTION("""COMPUTED_VALUE"""),0.0)</f>
        <v>0</v>
      </c>
      <c r="I505" s="9">
        <f>IFERROR(__xludf.DUMMYFUNCTION("""COMPUTED_VALUE"""),0.0)</f>
        <v>0</v>
      </c>
      <c r="J505" s="9">
        <f>IFERROR(__xludf.DUMMYFUNCTION("""COMPUTED_VALUE"""),0.0)</f>
        <v>0</v>
      </c>
    </row>
    <row r="506">
      <c r="A506" s="1">
        <v>4.4</v>
      </c>
      <c r="B506" s="5" t="s">
        <v>329</v>
      </c>
      <c r="C506" s="5" t="s">
        <v>330</v>
      </c>
      <c r="D506" s="9" t="str">
        <f>IFERROR(__xludf.DUMMYFUNCTION("""COMPUTED_VALUE"""),"fast charging cable seems to be of good quality not used much as i keep it as backup in my car it’s good sturdy durable it supports fast charging only thing is it’s a little expensive nice product i am writing this review after days usage of this product "&amp;"and i found it very durable and sturdy it is also good for travelling where you have to keep it in the bags without any kind of box i would recommend it to all best wire type c to lighting connector go buy worth of money value for money i am happy with pr"&amp;"oduct quality is good durable")</f>
        <v>fast charging cable seems to be of good quality not used much as i keep it as backup in my car it’s good sturdy durable it supports fast charging only thing is it’s a little expensive nice product i am writing this review after days usage of this product and i found it very durable and sturdy it is also good for travelling where you have to keep it in the bags without any kind of box i would recommend it to all best wire type c to lighting connector go buy worth of money value for money i am happy with product quality is good durable</v>
      </c>
      <c r="E506" s="1" t="s">
        <v>322</v>
      </c>
      <c r="F506" s="9" t="s">
        <v>18</v>
      </c>
      <c r="G506" s="9">
        <f>IFERROR(__xludf.DUMMYFUNCTION("""COMPUTED_VALUE"""),0.0)</f>
        <v>0</v>
      </c>
      <c r="H506" s="9">
        <f>IFERROR(__xludf.DUMMYFUNCTION("""COMPUTED_VALUE"""),0.0)</f>
        <v>0</v>
      </c>
      <c r="I506" s="9">
        <f>IFERROR(__xludf.DUMMYFUNCTION("""COMPUTED_VALUE"""),1.0)</f>
        <v>1</v>
      </c>
      <c r="J506" s="9">
        <f>IFERROR(__xludf.DUMMYFUNCTION("""COMPUTED_VALUE"""),0.0)</f>
        <v>0</v>
      </c>
    </row>
    <row r="507">
      <c r="A507" s="1">
        <v>4.2</v>
      </c>
      <c r="B507" s="5" t="s">
        <v>4525</v>
      </c>
      <c r="C507" s="5" t="s">
        <v>4526</v>
      </c>
      <c r="D507" s="9" t="str">
        <f>IFERROR(__xludf.DUMMYFUNCTION("""COMPUTED_VALUE"""),"good quality works well it shows warp charge on phone when charging start only coz the charging is a bit slower about than the original value for money good 👍 but not like original over all good product decent buy very good product value for money this c"&amp;"able i bought in july end and in december mid it stopped working not durable and not value for money for rs of cable lasted hardly for months original one plus type c cable cost around rs so went to have a decent one but received this product with almost "&amp;"same as original i will write once i start using this for a while but my first impression on this product is good it supports warp charge w looks steady good built")</f>
        <v>good quality works well it shows warp charge on phone when charging start only coz the charging is a bit slower about than the original value for money good 👍 but not like original over all good product decent buy very good product value for money this cable i bought in july end and in december mid it stopped working not durable and not value for money for rs of cable lasted hardly for months original one plus type c cable cost around rs so went to have a decent one but received this product with almost same as original i will write once i start using this for a while but my first impression on this product is good it supports warp charge w looks steady good built</v>
      </c>
      <c r="E507" s="1" t="s">
        <v>4519</v>
      </c>
      <c r="F507" s="9" t="s">
        <v>3450</v>
      </c>
      <c r="G507" s="9">
        <f>IFERROR(__xludf.DUMMYFUNCTION("""COMPUTED_VALUE"""),0.0)</f>
        <v>0</v>
      </c>
      <c r="H507" s="9">
        <f>IFERROR(__xludf.DUMMYFUNCTION("""COMPUTED_VALUE"""),0.0)</f>
        <v>0</v>
      </c>
      <c r="I507" s="9">
        <f>IFERROR(__xludf.DUMMYFUNCTION("""COMPUTED_VALUE"""),0.0)</f>
        <v>0</v>
      </c>
      <c r="J507" s="9">
        <f>IFERROR(__xludf.DUMMYFUNCTION("""COMPUTED_VALUE"""),0.0)</f>
        <v>0</v>
      </c>
    </row>
    <row r="508">
      <c r="A508" s="1">
        <v>3.3</v>
      </c>
      <c r="B508" s="5" t="s">
        <v>4225</v>
      </c>
      <c r="C508" s="5" t="s">
        <v>4226</v>
      </c>
      <c r="D508" s="9" t="str">
        <f>IFERROR(__xludf.DUMMYFUNCTION("""COMPUTED_VALUE"""),"just a watch not smart one all features are to make fool of you worst watch connecting problem with phone nd automatically disconnecting from phone very good quality of product and price is very low very good ভালো ঘড়ি টা। dislike after use of months obse"&amp;"rved battery life is getting only one day max with only normal usage with out audio ok for regular usage superb")</f>
        <v>just a watch not smart one all features are to make fool of you worst watch connecting problem with phone nd automatically disconnecting from phone very good quality of product and price is very low very good ভালো ঘড়ি টা। dislike after use of months observed battery life is getting only one day max with only normal usage with out audio ok for regular usage superb</v>
      </c>
      <c r="E508" s="1" t="s">
        <v>4529</v>
      </c>
      <c r="F508" s="9" t="s">
        <v>3219</v>
      </c>
      <c r="G508" s="9">
        <f>IFERROR(__xludf.DUMMYFUNCTION("""COMPUTED_VALUE"""),0.0)</f>
        <v>0</v>
      </c>
      <c r="H508" s="9">
        <f>IFERROR(__xludf.DUMMYFUNCTION("""COMPUTED_VALUE"""),0.0)</f>
        <v>0</v>
      </c>
      <c r="I508" s="9">
        <f>IFERROR(__xludf.DUMMYFUNCTION("""COMPUTED_VALUE"""),0.0)</f>
        <v>0</v>
      </c>
      <c r="J508" s="9">
        <f>IFERROR(__xludf.DUMMYFUNCTION("""COMPUTED_VALUE"""),1.0)</f>
        <v>1</v>
      </c>
    </row>
    <row r="509">
      <c r="A509" s="1">
        <v>4.4</v>
      </c>
      <c r="B509" s="5" t="s">
        <v>3307</v>
      </c>
      <c r="C509" s="5" t="s">
        <v>3308</v>
      </c>
      <c r="D509" s="9" t="str">
        <f>IFERROR(__xludf.DUMMYFUNCTION("""COMPUTED_VALUE"""),"gb sd card is showing gbdon t buy this product it was a bit costly but prouduct is of great quality could have been made little bit cheaper cost wise all good fast and smooth ab mujhe computer ki jarurat nahi padti speed is fast but not as advertise i get"&amp;" around read speed mb s and write speed mb s good one product is ok")</f>
        <v>gb sd card is showing gbdon t buy this product it was a bit costly but prouduct is of great quality could have been made little bit cheaper cost wise all good fast and smooth ab mujhe computer ki jarurat nahi padti speed is fast but not as advertise i get around read speed mb s and write speed mb s good one product is ok</v>
      </c>
      <c r="E509" s="1" t="s">
        <v>4534</v>
      </c>
      <c r="F509" s="9" t="s">
        <v>3301</v>
      </c>
      <c r="G509" s="9">
        <f>IFERROR(__xludf.DUMMYFUNCTION("""COMPUTED_VALUE"""),1.0)</f>
        <v>1</v>
      </c>
      <c r="H509" s="9">
        <f>IFERROR(__xludf.DUMMYFUNCTION("""COMPUTED_VALUE"""),0.0)</f>
        <v>0</v>
      </c>
      <c r="I509" s="9">
        <f>IFERROR(__xludf.DUMMYFUNCTION("""COMPUTED_VALUE"""),0.0)</f>
        <v>0</v>
      </c>
      <c r="J509" s="9">
        <f>IFERROR(__xludf.DUMMYFUNCTION("""COMPUTED_VALUE"""),0.0)</f>
        <v>0</v>
      </c>
    </row>
    <row r="510">
      <c r="A510" s="1">
        <v>4.3</v>
      </c>
      <c r="B510" s="5" t="s">
        <v>3235</v>
      </c>
      <c r="C510" s="5" t="s">
        <v>3236</v>
      </c>
      <c r="D510" s="9" t="str">
        <f>IFERROR(__xludf.DUMMYFUNCTION("""COMPUTED_VALUE"""),"months review its been working fine there s been no problem as of now some things the whole step tracking thing i bought it due to that reason it didn t basically satisfy me to that level with that but it does count steps accurately in the walking mode ac"&amp;"tivity its got some scratches in it but its not that noticeable at first glancethe backgrounds i believe it could ve been wayyyy better if we could change backgrounds of but we can only have customised and download from the app which has limited options t"&amp;"he other backgrounds are just eh the looks i ll give it it s good looking stylish differenttouch screen is goodthe sleep tracking too is kinda accurate i still haven t understood it that well lol battery life is muah i use it without bluetooth and it easi"&amp;"ly survives for daysspo and heart rate i just believe what it says as i can t check prove if that s correct the water resistance i haven t used it in water ofc am scared the calling feature works fine its got good sound overall its a decent watch and can "&amp;"be used in day to day activities am quite satisfied with it as my first smart watch 😗 i ve used this product for days and i m going to rate the various features and different aspects of this smartwatch which could help the customers here so bluetooth cal"&amp;"ling the in built mic of this watch is excellent and the voice gets to the other side without any disturbance watch connects smoothly with the mobile and don t get disconnected automatically until you do it yourself through watch or phone only con is you "&amp;"can t silent the incoming call which is annoying sometime hope they fix it with an update built quality and looks metallic built which looks premium and straps are also quite smooth and comforting best thing is it also looks good over skinny wrists poor m"&amp;"e with inch wrist only con is you can get scratches on display so protect with it some sort of screen guard touch screen it s almost buttery smooth without any lag which is pretty impressive for a smartwatch under k i bet you will not get any laggy experi"&amp;"ence ever accuracy spo and hr has fairly decent accuracies it gives you a rough idea of your being so its quite reasonable for a watch under k count steps with decent accuracy as well sleep accuracy is also just acceptable to sum up you should definitely "&amp;"go for this watch if you ve a budget constrained under rs i recently purchased the fire bolt phoniex watch which is quite stylish and the bluetooth calling is excellent the voice gets to the other side without any disturbance the build quality is good ove"&amp;"r the wrists but you can get scratches on the display so protect it with some screen guard you should go for this watch if you want a budget friendly smartwatch under it s a good watch but i have faced two problems in it the first one is there is no featu"&amp;"re of raise to wake and the second one is there is no option to silent it when someone calls you i think you should purchase it if in future company add these two features i recently purchased the fire boltt phoenix watch and i am very happy with my purch"&amp;"ase the watch is quite stylish and i get compliments every time i wear it the watch is also quite comfortable to wear and the strap is adjustable to fit any wrist size the watch also has a great battery life and i can go for days without having to charge "&amp;"it the watch also has a number of features including a step counter heart rate monitor and sleep tracker all of these features are very useful and make it easy to track my activity and health overall i am very pleased with my purchase and would highly rec"&amp;"ommend the fire boltt phoenix watch to anyone who is looking for a stylish and functional watch this watch is absolutely stunning and great value for money really pleased with the design and shape of watch definitely a must buy for every person loved the "&amp;"colour durability and accuracy is super 👍 just go for it i liked the product it has so many features like sleep tracking sp heart rate measuring music player temperature checker my only nitpick would be that it only have games and secondly it has good wa"&amp;"llpapers but a ben omnitrix wallpaper would give it an even more awesome look")</f>
        <v>months review its been working fine there s been no problem as of now some things the whole step tracking thing i bought it due to that reason it didn t basically satisfy me to that level with that but it does count steps accurately in the walking mode activity its got some scratches in it but its not that noticeable at first glancethe backgrounds i believe it could ve been wayyyy better if we could change backgrounds of but we can only have customised and download from the app which has limited options the other backgrounds are just eh the looks i ll give it it s good looking stylish differenttouch screen is goodthe sleep tracking too is kinda accurate i still haven t understood it that well lol battery life is muah i use it without bluetooth and it easily survives for daysspo and heart rate i just believe what it says as i can t check prove if that s correct the water resistance i haven t used it in water ofc am scared the calling feature works fine its got good sound overall its a decent watch and can be used in day to day activities am quite satisfied with it as my first smart watch 😗 i ve used this product for days and i m going to rate the various features and different aspects of this smartwatch which could help the customers here so bluetooth calling the in built mic of this watch is excellent and the voice gets to the other side without any disturbance watch connects smoothly with the mobile and don t get disconnected automatically until you do it yourself through watch or phone only con is you can t silent the incoming call which is annoying sometime hope they fix it with an update built quality and looks metallic built which looks premium and straps are also quite smooth and comforting best thing is it also looks good over skinny wrists poor me with inch wrist only con is you can get scratches on display so protect with it some sort of screen guard touch screen it s almost buttery smooth without any lag which is pretty impressive for a smartwatch under k i bet you will not get any laggy experience ever accuracy spo and hr has fairly decent accuracies it gives you a rough idea of your being so its quite reasonable for a watch under k count steps with decent accuracy as well sleep accuracy is also just acceptable to sum up you should definitely go for this watch if you ve a budget constrained under rs i recently purchased the fire bolt phoniex watch which is quite stylish and the bluetooth calling is excellent the voice gets to the other side without any disturbance the build quality is good over the wrists but you can get scratches on the display so protect it with some screen guard you should go for this watch if you want a budget friendly smartwatch under it s a good watch but i have faced two problems in it the first one is there is no feature of raise to wake and the second one is there is no option to silent it when someone calls you i think you should purchase it if in future company add these two features 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 this watch is absolutely stunning and great value for money really pleased with the design and shape of watch definitely a must buy for every person loved the colour durability and accuracy is super 👍 just go for it i liked the product it has so many features like sleep tracking sp heart rate measuring music player temperature checker my only nitpick would be that it only have games and secondly it has good wallpapers but a ben omnitrix wallpaper would give it an even more awesome look</v>
      </c>
      <c r="E510" s="1" t="s">
        <v>4540</v>
      </c>
      <c r="F510" s="9" t="s">
        <v>3219</v>
      </c>
      <c r="G510" s="9">
        <f>IFERROR(__xludf.DUMMYFUNCTION("""COMPUTED_VALUE"""),0.0)</f>
        <v>0</v>
      </c>
      <c r="H510" s="9">
        <f>IFERROR(__xludf.DUMMYFUNCTION("""COMPUTED_VALUE"""),1.0)</f>
        <v>1</v>
      </c>
      <c r="I510" s="9">
        <f>IFERROR(__xludf.DUMMYFUNCTION("""COMPUTED_VALUE"""),0.0)</f>
        <v>0</v>
      </c>
      <c r="J510" s="9">
        <f>IFERROR(__xludf.DUMMYFUNCTION("""COMPUTED_VALUE"""),0.0)</f>
        <v>0</v>
      </c>
    </row>
    <row r="511">
      <c r="A511" s="1">
        <v>4.1</v>
      </c>
      <c r="B511" s="5" t="s">
        <v>3965</v>
      </c>
      <c r="C511" s="5" t="s">
        <v>3966</v>
      </c>
      <c r="D511" s="9" t="str">
        <f>IFERROR(__xludf.DUMMYFUNCTION("""COMPUTED_VALUE"""),"i was looking for a phone below k i am not a person who believes to burn money for phones my requirement was a phone that has good network reception good wifi reception a balanced software good battery life good screen that don t strain eyes a good hardwa"&amp;"re mm headphone jack and a charger i don t need g network because g drains battery a lot and g spends too much data i don t watch movie or yt on mobile network and i wonder how many does watch fhd k k videos over mobile network for downloading documents s"&amp;"ocial networks banking apps g is more than enough in my budget i found all phones have gb ram realme narzo was during gif and had all those features along with a good processor and another one was redmi note but i found that if i can extend my budget a li"&amp;"ttle more with all coupons and bank offer i can get a redmi note with gb ram at gb ram is always preferred over gb ram because nobody knows whether with future updates the os would demand more ram or not also the softwares may require more ram as time pas"&amp;"ses away so this was the only option i knew then available redmi note has amoled display i am not bothered with hz hz hz i keep the refresh rate at hz and display works without zero lag or stutter all my desktop screen has hz refresh rate and i am happy w"&amp;"ith them so why do i need a hz screen i think this is all just gimmick marketed by companies and online reviewers the display has excellent colour reproduction capability and colours look rich you can adjust colour temperature to warm or cool but i think "&amp;"standard is fine for me also you can calibrate display colours in settings but i think you don t need that display size is inch it could have been better if it were inch i prefer big display phone redmi note has that big display a plastic screen protector"&amp;" is pre applied on screen and i am happy with that the screen protector feels smooth and fingerprints can be easily removed by wiping with a damp cloth the screen has a punch hole camera which looks good this phone duel speakers one is more powerful at bo"&amp;"ttom and another on top but i think the second speaker is actually earpiece which amplifies while watching movies or yt bottom speaker is louder than top speaker and volume is good what more do you expect from such tiny speakers the phone has excellent wi"&amp;"fi and mobile network reception many have complained about poor wifi connectivity but from my experience i can say my phone and wifi modem stays at different floor still i get good signal and never disconnected voice over mobile network sounds nice and cl"&amp;"ear and the other party can hear you well and clear however because the second speaker is an extension of earphone piece the sound will leak if the other person is shouting over phone the phone has mah battery and comes with w charger which is a bonus at "&amp;"this price point the battery gives long backup with good mobile network you can use it for days without charging using basic features like phone sms email fb wa etc but i charge it regularly and battery charge never drops below the phone has sd processor "&amp;"which is more that enough for basic tasks and performs well without any lag the experience is butter smooth however the apps get automatically cleared from ram which i like because i don t have to clear ram manually however after android update the ram ho"&amp;"ld app for longer time but eventually cleared sd doesn t heat up and it is very energy efficient because of that battery drains very little and w charger charges phone within mins for my usage the cable is usb a to c and feels good this phone has ir blast"&amp;"er so in your home office you can control ac or other supported gadgets with this phone when remote is unavailable this phone has ddr x ram and ufs storage the ram is gb and can be expanded additional gb as virtual ram by occupying storage but i have disa"&amp;"bled that option from settings because it increases ssd life this has sim sd card slot which is a great both sim have volte and carrier aggregation the phone has beautiful back and colour is attractive some people may complain about plastic but remember p"&amp;"lastic back phone has better network reception than metal or glass back phones and i have no problem with plastic i don t think plastic back makes your phone or you look cheap i am happy with plastic back the phone also gives a tpu cover and the cover how"&amp;"ever yellowing after i month this is inherent chemistry of tpu and no one can prevent this chemical degradation how ever can be slowed by not exposing it to sunlight the fingerprint scanner is excellent it works flawlessly the touch screen is excellent to"&amp;"o however i dont like some of the preinstalled apps some can be uninstalled a few can t especially mi pay and getapps from mi store i don t like them however i like the pre installed security app there is no ad in notification and all can be easily disabl"&amp;"ed camera at back is good and sufficient for me however the front camera is not good does not show pictures like mp camera i have added some pictures clicked by redmi note back camera miui is fluid and has many user friendliness like oneui miui is now fre"&amp;"e of bugs and has an extremely polished version that will please the user so i give redmi a score of this is an excellent phone the i got at during great indian festival i recommend anyboy with basic usage to buy this phone this phone is not for gamers or"&amp;" people who watch k k videos or shoot such things this is not or those who are crazy for g otherwise this phone will fulfil your every requirement in this price segment days usage good battery life bqest for day day use w charger also good best display bu"&amp;"t should ve hz instead of sturdy in hand feel stereo speaker is loud and crisp split camera above average but good concerning the price buggy ui minor as expected but ui all way better than bloody miui g chipset sd which is fine g always available some mi"&amp;"nor issue with wifi reception don t know may be they will fix it through ota this phone is for people who clicks photos here there casual gamer binge watchers of web shows movies not intended for heavy gaming not for pubg cod lovers the first look of this"&amp;" starbust design is eye catchy no word to express its design in hand feel and and it s all physical dimension the second this which impress me it s battery backup even you playing game hardly for a long time it gives you sufficient battey backup and charg"&amp;"ing speed also w is also a good deal at this price the third impressive factor is it s dual speaker i have an another phone of k and the sound quality is almost same as it media playback experience is also enhanced by it s amoled display very colour charm"&amp;"ing display literally the display quality is unbeatable the camera notch and dual speaker increase the media playing experience other performance like gaming is also good at this price point fingerprint button is also very responsive all other things and "&amp;"features are good to the price point only one thing is very disappointing bcoz the hype of its camera that company shows is very up to the mark and professional photography but the camera is lower grade even my old redmi y which i exchanged with this had "&amp;"better camera than this so plz i request you to all don t buy this for camera just don t the images are shown of camera pictures on the website is illustration according to me i don t recommend you to buy this phone as your camera phone if you are non cam"&amp;"era user then you will surely go for it pros design in hand feel battery and charging amoled display dual speakercons camera😤😤 quite a smooth daily driver phone the overall experience has been satisfactory camera s good durability also seems to be good "&amp;"i ve dropped it quite a few times the gorilla glass seems to be holding up hz feels great charging speed is good too nothing mind blowing though battery life is decent lasts quite a bit but since i keep it in the hz mode all the time it s a little less fo"&amp;"r me but i don t have any problem with battery life for now it does what the description says camera quality not upto the mark compared to other redmi mobiles even a model clicks better pics finger print sensor is same as that of the lock button you need "&amp;"to press the lock button every time to get the fingerprint read volume is good for both call and streaming fast charging but charger gets heated soon battery back up is good unless you don t do heavy gaming and all day video sreaming dual app and dual spa"&amp;"ce option is missing light weight and good video resolution overall good for learning students for online sessions and persons with less need for photography gaming i bought this for my dad and it s working good for him if you are planning to give it to y"&amp;"our parents or elderly people in your family just install third party launcher and hide unnecessary app aslo turn off spamming notification and lockscreen ads overall good phone for elders or first time smartphone user phone is good but i facing weird bug"&amp;"s due to software issues after that i manually installed latest global software then working fine when i was using indian firmware after the update the phone got into bootloop every sec but after manual installation its working fine")</f>
        <v>i was looking for a phone below k i am not a person who believes to burn money for phones my requirement was a phone that has good network reception good wifi reception a balanced software good battery life good screen that don t strain eyes a good hardware mm headphone jack and a charger i don t need g network because g drains battery a lot and g spends too much data i don t watch movie or yt on mobile network and i wonder how many does watch fhd k k videos over mobile network for downloading documents social networks banking apps g is more than enough in my budget i found all phones have gb ram realme narzo was during gif and had all those features along with a good processor and another one was redmi note but i found that if i can extend my budget a little more with all coupons and bank offer i can get a redmi note with gb ram at gb ram is always preferred over gb ram because nobody knows whether with future updates the os would demand more ram or not also the softwares may require more ram as time passes away so this was the only option i knew then available redmi note has amoled display i am not bothered with hz hz hz i keep the refresh rate at hz and display works without zero lag or stutter all my desktop screen has hz refresh rate and i am happy with them so why do i need a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 t need that display size is inch it could have been better if it were inch i prefer big display phone redmi note has that big display a plastic screen protector is pre applied on screen and i am happy with that the screen protector feels smooth and fingerprints can be easily removed by wiping with a damp cloth the screen has a punch hole camera which looks good this phone duel speakers one is more powerful at bottom and another on top but i think the second speaker is actually earpiece which amplifies while watching movies or yt bottom speaker is louder than top speaker and volume is good what more do you expect from such tiny speakers 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 the phone has mah battery and comes with w charger which is a bonus at this price point the battery gives long backup with good mobile network you can use it for days without charging using basic features like phone sms email fb wa etc but i charge it regularly and battery charge never drops below the phone has sd processor which is more that enough for basic tasks and performs well without any lag the experience is butter smooth however the apps get automatically cleared from ram which i like because i don t have to clear ram manually however after android update the ram hold app for longer time but eventually cleared sd doesn t heat up and it is very energy efficient because of that battery drains very little and w charger charges phone within mins for my usage the cable is usb a to c and feels good this phone has ir blaster so in your home office you can control ac or other supported gadgets with this phone when remote is unavailable this phone has ddr x ram and ufs storage the ram is gb and can be expanded additional gb as virtual ram by occupying storage but i have disabled that option from settings because it increases ssd life this has sim sd card slot which is a great both sim have volte and carrier aggregation the phone has beautiful back and colour is attractive some people may complain about plastic but remember plastic back phone has better network reception than metal or glass back phones and i have no problem with plastic i don 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 the fingerprint scanner is excellent it works flawlessly the touch screen is excellent too however i dont like some of the preinstalled apps some can be uninstalled a few can t especially mi pay and getapps from mi store i don t like them however i like the pre installed security app there is no ad in notification and all can be easily disabled camera at back is good and sufficient for me however the front camera is not good does not show pictures like mp camera i have added some pictures clicked by redmi note back camera miui is fluid and has many user friendliness like oneui miui is now free of bugs and has an extremely polished version that will please the user so i give redmi a score of this is an excellent phone the i got at during great indian festival i recommend anyboy with basic usage to buy this phone this phone is not for gamers or people who watch k k videos or shoot such things this is not or those who are crazy for g otherwise this phone will fulfil your every requirement in this price segment days usage good battery life bqest for day day use w charger also good best display but should ve hz instead of sturdy in hand feel stereo speaker is loud and crisp split camera above average but good concerning the price buggy ui minor as expected but ui all way better than bloody miui g chipset sd which is fine g always available some minor issue with wifi reception don t know may be they will fix it through ota this phone is for people who clicks photos here there casual gamer binge watchers of web shows movies not intended for heavy gaming not for pubg cod lovers the first look of this starbust design is eye catchy no word to express its design in hand feel and and it s all physical dimension the second this which impress me it s battery backup even you playing game hardly for a long time it gives you sufficient battey backup and charging speed also w is also a good deal at this price the third impressive factor is it s dual speaker i have an another phone of k and the sound quality is almost same as it media playback experience is also enhanced by it 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 only one thing is very disappointing bcoz the hype of its camera that company shows is very up to the mark and professional photography but the camera is lower grade even my old redmi y which i exchanged with this had better camera than this so plz i request you to all don t buy this for camera just don t the images are shown of camera pictures on the website is illustration according to me i don t recommend you to buy this phone as your camera phone if you are non camera user then you will surely go for it pros design in hand feel battery and charging amoled display dual speakercons camera😤😤 quite a smooth daily driver phone the overall experience has been satisfactory camera s good durability also seems to be good i ve dropped it quite a few times the gorilla glass seems to be holding up hz feels great charging speed is good too nothing mind blowing though battery life is decent lasts quite a bit but since i keep it in the hz mode all the time it s a little less for me but i don t have any problem with battery life for now it does what the description says camera quality not upto the mark compared to other redmi mobiles even a model clicks better pics finger print sensor is same as that of the lock button you need to press the lock button every time to get the fingerprint read volume is good for both call and streaming fast charging but charger gets heated soon battery back up is good unless you don t do heavy gaming and all day video sreaming dual app and dual space option is missing light weight and good video resolution overall good for learning students for online sessions and persons with less need for photography gaming i bought this for my dad and it s working good for him if you are planning to give it to your parents or elderly people in your family just install third party launcher and hide unnecessary app aslo turn off spamming notification and lockscreen ads overall good phone for elders or first time smartphone user phone is good but i facing weird bugs due to software issues after that i manually installed latest global software then working fine when i was using indian firmware after the update the phone got into bootloop every sec but after manual installation its working fine</v>
      </c>
      <c r="E511" s="1" t="s">
        <v>4543</v>
      </c>
      <c r="F511" s="9" t="s">
        <v>3265</v>
      </c>
      <c r="G511" s="9">
        <f>IFERROR(__xludf.DUMMYFUNCTION("""COMPUTED_VALUE"""),1.0)</f>
        <v>1</v>
      </c>
      <c r="H511" s="9">
        <f>IFERROR(__xludf.DUMMYFUNCTION("""COMPUTED_VALUE"""),1.0)</f>
        <v>1</v>
      </c>
      <c r="I511" s="9">
        <f>IFERROR(__xludf.DUMMYFUNCTION("""COMPUTED_VALUE"""),0.0)</f>
        <v>0</v>
      </c>
      <c r="J511" s="9">
        <f>IFERROR(__xludf.DUMMYFUNCTION("""COMPUTED_VALUE"""),1.0)</f>
        <v>1</v>
      </c>
    </row>
    <row r="512">
      <c r="A512" s="1">
        <v>4.0</v>
      </c>
      <c r="B512" s="5" t="s">
        <v>4552</v>
      </c>
      <c r="C512" s="5" t="s">
        <v>4553</v>
      </c>
      <c r="D512" s="9" t="str">
        <f>IFERROR(__xludf.DUMMYFUNCTION("""COMPUTED_VALUE"""),"i really like this product gifted to my sister and she likes it great ⌚ good product nice 👍 thik hai in this price range it s ok product color so nice i loved it need some more features")</f>
        <v>i really like this product gifted to my sister and she likes it great ⌚ good product nice 👍 thik hai in this price range it s ok product color so nice i loved it need some more features</v>
      </c>
      <c r="E512" s="1" t="s">
        <v>4546</v>
      </c>
      <c r="F512" s="9" t="s">
        <v>3219</v>
      </c>
      <c r="G512" s="9">
        <f>IFERROR(__xludf.DUMMYFUNCTION("""COMPUTED_VALUE"""),0.0)</f>
        <v>0</v>
      </c>
      <c r="H512" s="9">
        <f>IFERROR(__xludf.DUMMYFUNCTION("""COMPUTED_VALUE"""),0.0)</f>
        <v>0</v>
      </c>
      <c r="I512" s="9">
        <f>IFERROR(__xludf.DUMMYFUNCTION("""COMPUTED_VALUE"""),0.0)</f>
        <v>0</v>
      </c>
      <c r="J512" s="9">
        <f>IFERROR(__xludf.DUMMYFUNCTION("""COMPUTED_VALUE"""),0.0)</f>
        <v>0</v>
      </c>
    </row>
    <row r="513">
      <c r="A513" s="1">
        <v>4.1</v>
      </c>
      <c r="B513" s="5" t="s">
        <v>4487</v>
      </c>
      <c r="C513" s="5" t="s">
        <v>4488</v>
      </c>
      <c r="D513" s="9" t="str">
        <f>IFERROR(__xludf.DUMMYFUNCTION("""COMPUTED_VALUE"""),"good one display is good battery life is very good camera quality is good for me finger printer placement is not good can t be used with both hands using it from last months now battery backup is good camera is good and in this price range this is one of "&amp;"the good option as of now the best phone in k i have purchased in sep but on dec my mobile stolen during this period i have used hrs in a day continuesly but there s no lag problem battery life is good the speaker is not good i think in this mobile there "&amp;"is one problem i face phone runs amazing with the dimensity and i only have praise for the performance hz refresh rate is eye opening coming from a hz phone build is pretty solid and the back has a nice texture that doesnt build up fingerprints much redmi"&amp;" has packed the phone with some neat features such as the ir blaster and the surprisingly amazing dac which redmi didnt even flex about in the marketing my headphones sound miles better out of this phone than my laptop smh included phone cover is alright "&amp;"and its nice of redmi to throw one in hole around headphone jack couldve been bigger though as it interferes with any aux cables with chonky housings only complaints id have are that the design is kinda mid doesnt look very amazing but nothing to complain"&amp;" about either hmhm cannot comment on camera quality as i am a pleb who doesnt know how to nitpick at camera quality p included screen protector is reaally bad its only been under a month and there are already scratches around the lower screen where id be "&amp;"typing so highly recommend peeling it off and taking your chances with the gorilla glass or just getting something aftermarketoverall strongly recommend if you re into a solidly built phone that focuses on getting stuff done rather than sitting around and"&amp;" looking pretty good if you buy phone for camera purpose then don t buy this but overall average mobile under this price battery backup very good and changing time apx minutes for to good it s a good product for normal daily use camera quality is not up t"&amp;"o the mark overall a good product")</f>
        <v>good one display is good battery life is very good camera quality is good for me finger printer placement is not good can t be used with both hands using it from last months now battery backup is good camera is good and in this price range this is one of the good option as of now the best phone in k i have purchased in sep but on dec my mobile stolen during this period i have used hrs in a day continuesly but there s no lag problem battery life is good the speaker is not good i think in this mobile there is one problem i face phone runs amazing with the dimensity and i only have praise for the performance hz refresh rate is eye opening coming from a hz phone build is pretty solid and the back has a nice texture that doesnt build up fingerprints much redmi has packed the phone with some neat features such as the ir blaster and the surprisingly amazing dac which redmi didnt even flex about in the marketing my headphones sound miles better out of this phone than my laptop smh included phone cover is alright and its nice of redmi to throw one in hole around headphone jack couldve been bigger though as it interferes with any aux cables with chonky housings only complaints id have are that the design is kinda mid doesnt look very amazing but nothing to complain about either hmhm cannot comment on camera quality as i am a pleb who doesnt know how to nitpick at camera quality p 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 re into a solidly built phone that focuses on getting stuff done rather than sitting around and looking pretty good if you buy phone for camera purpose then don t buy this but overall average mobile under this price battery backup very good and changing time apx minutes for to good it s a good product for normal daily use camera quality is not up to the mark overall a good product</v>
      </c>
      <c r="E513" s="1" t="s">
        <v>4556</v>
      </c>
      <c r="F513" s="9" t="s">
        <v>3265</v>
      </c>
      <c r="G513" s="9">
        <f>IFERROR(__xludf.DUMMYFUNCTION("""COMPUTED_VALUE"""),0.0)</f>
        <v>0</v>
      </c>
      <c r="H513" s="9">
        <f>IFERROR(__xludf.DUMMYFUNCTION("""COMPUTED_VALUE"""),0.0)</f>
        <v>0</v>
      </c>
      <c r="I513" s="9">
        <f>IFERROR(__xludf.DUMMYFUNCTION("""COMPUTED_VALUE"""),0.0)</f>
        <v>0</v>
      </c>
      <c r="J513" s="9">
        <f>IFERROR(__xludf.DUMMYFUNCTION("""COMPUTED_VALUE"""),0.0)</f>
        <v>0</v>
      </c>
    </row>
    <row r="514">
      <c r="A514" s="1">
        <v>4.3</v>
      </c>
      <c r="B514" s="5" t="s">
        <v>4567</v>
      </c>
      <c r="C514" s="5" t="s">
        <v>4568</v>
      </c>
      <c r="D514" s="9" t="str">
        <f>IFERROR(__xludf.DUMMYFUNCTION("""COMPUTED_VALUE"""),"the sensors has burnt at two point of more than mm dia on my wrist upon wearing overnight and i have abandoned using it out of fear had enclosed photos herewith worst to buy it s belt quality is totally poor performance is average not proper tracing of ac"&amp;"tivities and battery life is too average value for money it s good low batter life nice smartwatch big display long battery life max features good good product")</f>
        <v>the sensors has burnt at two point of more than mm dia on my wrist upon wearing overnight and i have abandoned using it out of fear had enclosed photos herewith worst to buy it s belt quality is totally poor performance is average not proper tracing of activities and battery life is too average value for money it s good low batter life nice smartwatch big display long battery life max features good good product</v>
      </c>
      <c r="E514" s="1" t="s">
        <v>4561</v>
      </c>
      <c r="F514" s="9" t="s">
        <v>3219</v>
      </c>
      <c r="G514" s="9">
        <f>IFERROR(__xludf.DUMMYFUNCTION("""COMPUTED_VALUE"""),0.0)</f>
        <v>0</v>
      </c>
      <c r="H514" s="9">
        <f>IFERROR(__xludf.DUMMYFUNCTION("""COMPUTED_VALUE"""),0.0)</f>
        <v>0</v>
      </c>
      <c r="I514" s="9">
        <f>IFERROR(__xludf.DUMMYFUNCTION("""COMPUTED_VALUE"""),0.0)</f>
        <v>0</v>
      </c>
      <c r="J514" s="9">
        <f>IFERROR(__xludf.DUMMYFUNCTION("""COMPUTED_VALUE"""),0.0)</f>
        <v>0</v>
      </c>
    </row>
    <row r="515">
      <c r="A515" s="1">
        <v>3.8</v>
      </c>
      <c r="B515" s="5" t="s">
        <v>4577</v>
      </c>
      <c r="C515" s="5" t="s">
        <v>4578</v>
      </c>
      <c r="D515" s="9" t="str">
        <f>IFERROR(__xludf.DUMMYFUNCTION("""COMPUTED_VALUE"""),"i really suprise there is no bluetooth calling and no gpsalthough brand is good but if there is bluetooth and gps it will be extra good for buyers pleas add bluthooth calling so your watch selling will increase its a premium build watch with mid range fea"&amp;"tures it needs a lot of software updates to fix bugs and bad design choices i returned the watch after a day s use because the features didn t warrant the price i was paying for it the same notification appears twice in the watchnotifications that i have "&amp;"cleared from my phone dont go away from the watch and it even vibrates randomly showing the old notifications when i want to clear a notification i have to swipe to the left for the delete icon to appear and then tap on the delete icon why the extra step "&amp;"why not just consider swiping left as a removal of notifications calls on the watch only have the reject button there is no button to accept the call from the watch google fit sync doesnt workyou can only store watch faces at a time also the variety of wa"&amp;"tchfaces isn t a lot which is probably understandable because it just releasedwith a couple of software updates this would be a really competitive watch hopefully they dont abandon it   like they abandoned updating the oneplus watch watch at price i have "&amp;"used city bank credit card for availing discount the functions are super smooth although the n health app sometimes does not track exercise overall the watch is great product plz update and add call receiving option")</f>
        <v>i really suprise there is no bluetooth calling and no gpsalthough brand is good but if there is bluetooth and gps it will be extra good for buyers pleas add bluthooth calling so your watch selling will increase its a premium build watch with mid range features it needs a lot of software updates to fix bugs and bad design choices i returned the watch after a day s use because the features didn t warrant the price i was paying for it the same notification appears twice in the watchnotifications that i have cleared from my phone dont go away from the watch and it even vibrates randomly showing the old notifications when i want to clear a notification i have to swipe to the left for the delete icon to appear and then tap on the delete icon why the extra step why not just consider swiping left as a removal of notifications calls on the watch only have the reject button there is no button to accept the call from the watch google fit sync doesnt workyou can only store watch faces at a time also the variety of watchfaces isn t a lot which is probably understandable because it just releasedwith a couple of software updates this would be a really competitive watch hopefully they dont abandon it   like they abandoned updating the oneplus watch watch at price i have used city bank credit card for availing discount the functions are super smooth although the n health app sometimes does not track exercise overall the watch is great product plz update and add call receiving option</v>
      </c>
      <c r="E515" s="1" t="s">
        <v>4571</v>
      </c>
      <c r="F515" s="9" t="s">
        <v>3219</v>
      </c>
      <c r="G515" s="9">
        <f>IFERROR(__xludf.DUMMYFUNCTION("""COMPUTED_VALUE"""),0.0)</f>
        <v>0</v>
      </c>
      <c r="H515" s="9">
        <f>IFERROR(__xludf.DUMMYFUNCTION("""COMPUTED_VALUE"""),0.0)</f>
        <v>0</v>
      </c>
      <c r="I515" s="9">
        <f>IFERROR(__xludf.DUMMYFUNCTION("""COMPUTED_VALUE"""),0.0)</f>
        <v>0</v>
      </c>
      <c r="J515" s="9">
        <f>IFERROR(__xludf.DUMMYFUNCTION("""COMPUTED_VALUE"""),0.0)</f>
        <v>0</v>
      </c>
    </row>
    <row r="516">
      <c r="A516" s="1">
        <v>3.9</v>
      </c>
      <c r="B516" s="5" t="s">
        <v>3796</v>
      </c>
      <c r="C516" s="5" t="s">
        <v>3797</v>
      </c>
      <c r="D516" s="9" t="str">
        <f>IFERROR(__xludf.DUMMYFUNCTION("""COMPUTED_VALUE"""),"it s a good product like very good item strong and useful usb cablevalue for moneythanks to amazon and producer but does not support w charging nice product and useful product")</f>
        <v>it s a good product like very good item strong and useful usb cablevalue for moneythanks to amazon and producer but does not support w charging nice product and useful product</v>
      </c>
      <c r="E516" s="1" t="s">
        <v>397</v>
      </c>
      <c r="F516" s="9" t="s">
        <v>18</v>
      </c>
      <c r="G516" s="9">
        <f>IFERROR(__xludf.DUMMYFUNCTION("""COMPUTED_VALUE"""),0.0)</f>
        <v>0</v>
      </c>
      <c r="H516" s="9">
        <f>IFERROR(__xludf.DUMMYFUNCTION("""COMPUTED_VALUE"""),0.0)</f>
        <v>0</v>
      </c>
      <c r="I516" s="9">
        <f>IFERROR(__xludf.DUMMYFUNCTION("""COMPUTED_VALUE"""),0.0)</f>
        <v>0</v>
      </c>
      <c r="J516" s="9">
        <f>IFERROR(__xludf.DUMMYFUNCTION("""COMPUTED_VALUE"""),0.0)</f>
        <v>0</v>
      </c>
    </row>
    <row r="517">
      <c r="A517" s="1">
        <v>3.7</v>
      </c>
      <c r="B517" s="5" t="s">
        <v>4589</v>
      </c>
      <c r="C517" s="5" t="s">
        <v>4590</v>
      </c>
      <c r="D517" s="9" t="str">
        <f>IFERROR(__xludf.DUMMYFUNCTION("""COMPUTED_VALUE"""),"only issue i ve had is battery life rest it is a great product very nice watchnice touch ok nice good product battery back up need to be improved remaining all features are good ai is not working properly watch is good but i had battery issue and alarm is"&amp;"sues")</f>
        <v>only issue i ve had is battery life rest it is a great product very nice watchnice touch ok nice good product battery back up need to be improved remaining all features are good ai is not working properly watch is good but i had battery issue and alarm issues</v>
      </c>
      <c r="E517" s="1" t="s">
        <v>4583</v>
      </c>
      <c r="F517" s="9" t="s">
        <v>3219</v>
      </c>
      <c r="G517" s="9">
        <f>IFERROR(__xludf.DUMMYFUNCTION("""COMPUTED_VALUE"""),1.0)</f>
        <v>1</v>
      </c>
      <c r="H517" s="9">
        <f>IFERROR(__xludf.DUMMYFUNCTION("""COMPUTED_VALUE"""),0.0)</f>
        <v>0</v>
      </c>
      <c r="I517" s="9">
        <f>IFERROR(__xludf.DUMMYFUNCTION("""COMPUTED_VALUE"""),0.0)</f>
        <v>0</v>
      </c>
      <c r="J517" s="9">
        <f>IFERROR(__xludf.DUMMYFUNCTION("""COMPUTED_VALUE"""),0.0)</f>
        <v>0</v>
      </c>
    </row>
    <row r="518">
      <c r="A518" s="1">
        <v>4.0</v>
      </c>
      <c r="B518" s="5" t="s">
        <v>4162</v>
      </c>
      <c r="C518" s="5" t="s">
        <v>4163</v>
      </c>
      <c r="D518" s="9" t="str">
        <f>IFERROR(__xludf.DUMMYFUNCTION("""COMPUTED_VALUE"""),"rating everything is okay except voice sound during call battery life is very good sound is also loud economical charger quality bad lasted for days with low medium usage all functionality works fine perfect for someone wanting to limit the distractions o"&amp;"f a smartphone good product for elders working well for about year everything okay there is some disturbance in the sound while using wireless fm")</f>
        <v>rating everything is okay except voice sound during call battery life is very good sound is also loud economical charger quality bad lasted for days with low medium usage all functionality works fine perfect for someone wanting to limit the distractions of a smartphone good product for elders working well for about year everything okay there is some disturbance in the sound while using wireless fm</v>
      </c>
      <c r="E518" s="1" t="s">
        <v>4593</v>
      </c>
      <c r="F518" s="9" t="s">
        <v>3324</v>
      </c>
      <c r="G518" s="9">
        <f>IFERROR(__xludf.DUMMYFUNCTION("""COMPUTED_VALUE"""),0.0)</f>
        <v>0</v>
      </c>
      <c r="H518" s="9">
        <f>IFERROR(__xludf.DUMMYFUNCTION("""COMPUTED_VALUE"""),0.0)</f>
        <v>0</v>
      </c>
      <c r="I518" s="9">
        <f>IFERROR(__xludf.DUMMYFUNCTION("""COMPUTED_VALUE"""),0.0)</f>
        <v>0</v>
      </c>
      <c r="J518" s="9">
        <f>IFERROR(__xludf.DUMMYFUNCTION("""COMPUTED_VALUE"""),0.0)</f>
        <v>0</v>
      </c>
    </row>
    <row r="519">
      <c r="A519" s="1">
        <v>4.2</v>
      </c>
      <c r="B519" s="5" t="s">
        <v>3476</v>
      </c>
      <c r="C519" s="5" t="s">
        <v>3477</v>
      </c>
      <c r="D519" s="9" t="str">
        <f>IFERROR(__xludf.DUMMYFUNCTION("""COMPUTED_VALUE"""),"its only days since we are using the product and based on so far usage review is as below pros looks it looks premium features at this price range battery it seems as if the battery will easily last for a week or more with normal usage have closed all not"&amp;"ifications which saves battery steps accuracy will give out of magnetic charger easy to charge cons have not noticed anything till now i ordered watches for my wife and sister got it at the price of i am always a fan of firebolt and ninja is very good tou"&amp;"ch responce is good good battery life sleep track is very occuracy it has all necessary features and those are quite accurate it s light weight and looks good over all it s an excellent product at this price touch screen is not so good it takes time may b"&amp;"e i need to use it for a while for better experience i like the sleep tacking heartbeat measuring spo and exercise tracking i dislike the bluetooth of the smart watch only i use this watch for exercises battery is goodtouch screen is niceall fixtures are "&amp;"very good i like the watch style and charging is so fast firebolt ninja felt good for the watch simple and easy its good value for money overall performance is good")</f>
        <v>its only days since we are using the product and based on so far usage review is as below pros looks it looks premium features at this price range battery it seems as if the battery will easily last for a week or more with normal usage have closed all notifications which saves battery steps accuracy will give out of magnetic charger easy to charge cons have not noticed anything till now i ordered watches for my wife and sister got it at the price of i am always a fan of firebolt and ninja is very good touch responce is good good battery life sleep track is very occuracy it has all necessary features and those are quite accurate it s light weight and looks good over all it s an excellent product at this price touch screen is not so good it takes time may be i need to use it for a while for better experience i like the sleep tacking heartbeat measuring spo and exercise tracking i dislike the bluetooth of the smart watch only i use this watch for exercises battery is goodtouch screen is niceall fixtures are very good i like the watch style and charging is so fast firebolt ninja felt good for the watch simple and easy its good value for money overall performance is good</v>
      </c>
      <c r="E519" s="1" t="s">
        <v>4598</v>
      </c>
      <c r="F519" s="9" t="s">
        <v>3219</v>
      </c>
      <c r="G519" s="9">
        <f>IFERROR(__xludf.DUMMYFUNCTION("""COMPUTED_VALUE"""),0.0)</f>
        <v>0</v>
      </c>
      <c r="H519" s="9">
        <f>IFERROR(__xludf.DUMMYFUNCTION("""COMPUTED_VALUE"""),1.0)</f>
        <v>1</v>
      </c>
      <c r="I519" s="9">
        <f>IFERROR(__xludf.DUMMYFUNCTION("""COMPUTED_VALUE"""),0.0)</f>
        <v>0</v>
      </c>
      <c r="J519" s="9">
        <f>IFERROR(__xludf.DUMMYFUNCTION("""COMPUTED_VALUE"""),1.0)</f>
        <v>1</v>
      </c>
    </row>
    <row r="520">
      <c r="A520" s="1">
        <v>4.4</v>
      </c>
      <c r="B520" s="5" t="s">
        <v>412</v>
      </c>
      <c r="C520" s="5" t="s">
        <v>413</v>
      </c>
      <c r="D520" s="9" t="str">
        <f>IFERROR(__xludf.DUMMYFUNCTION("""COMPUTED_VALUE"""),"good budget mfi certified lightly cable for this price update usage review after to months better than the original one in matter of robustness and durability better in prospect of charging it is far better in durability from the original apple wire do no"&amp;"t think more you can buy blindly worth to buy and it is mfi certified so you ios device not damaged but small negative point is packaging quality of the product the charger is a great carry on accessory while travelling without risking the original charge"&amp;"r price is also very affordable and charging speed is very good with good adaptor or power bank good product can recommend all only thing i see as issue is the material the cable threads peels off when stick to a velcro materials other wise good product c"&amp;"harges very well like original nice reliable and worth it the cable shipped in box made by apple felt less sturdy and reliable after using one or two times and felt it would break more quickly at the lighting port and had to order amazon basics cable whic"&amp;"h is miles better and apple mifi certified")</f>
        <v>good budget mfi certified lightly cable for this price update usage review after to months better than the original one in matter of robustness and durability better in prospect of charging it is far better in durability from the original apple wire do not think more you can buy blindly worth to buy and it is mfi certified so you ios device not damaged but small negative point is packaging quality of the product the charger is a great carry on accessory while travelling without risking the original charger price is also very affordable and charging speed is very good with good adaptor or power bank good product can recommend all only thing i see as issue is the material the cable threads peels off when stick to a velcro materials other wise good product charges very well like original nice reliable and worth it the cable shipped in box made by apple felt less sturdy and reliable after using one or two times and felt it would break more quickly at the lighting port and had to order amazon basics cable which is miles better and apple mifi certified</v>
      </c>
      <c r="E520" s="1" t="s">
        <v>405</v>
      </c>
      <c r="F520" s="9" t="s">
        <v>18</v>
      </c>
      <c r="G520" s="9">
        <f>IFERROR(__xludf.DUMMYFUNCTION("""COMPUTED_VALUE"""),0.0)</f>
        <v>0</v>
      </c>
      <c r="H520" s="9">
        <f>IFERROR(__xludf.DUMMYFUNCTION("""COMPUTED_VALUE"""),0.0)</f>
        <v>0</v>
      </c>
      <c r="I520" s="9">
        <f>IFERROR(__xludf.DUMMYFUNCTION("""COMPUTED_VALUE"""),1.0)</f>
        <v>1</v>
      </c>
      <c r="J520" s="9">
        <f>IFERROR(__xludf.DUMMYFUNCTION("""COMPUTED_VALUE"""),0.0)</f>
        <v>0</v>
      </c>
    </row>
    <row r="521">
      <c r="A521" s="1">
        <v>3.9</v>
      </c>
      <c r="B521" s="5" t="s">
        <v>4611</v>
      </c>
      <c r="C521" s="5" t="s">
        <v>4612</v>
      </c>
      <c r="D521" s="9" t="str">
        <f>IFERROR(__xludf.DUMMYFUNCTION("""COMPUTED_VALUE"""),"i use it for powering my bluetooth speaker and another usb light so it powers then nicely good charger my feedback is month after giving is nice product working with any types of usb either c type or micro temperature always normal with amp ranges adapter"&amp;" is good but tyape c cable is not good bought for rs very best or that s the good deal a normal changerlet s see the warranty conditions good nice product and value for money")</f>
        <v>i use it for powering my bluetooth speaker and another usb light so it powers then nicely good charger my feedback is month after giving is nice product working with any types of usb either c type or micro temperature always normal with amp ranges adapter is good but tyape c cable is not good bought for rs very best or that s the good deal a normal changerlet s see the warranty conditions good nice product and value for money</v>
      </c>
      <c r="E521" s="1" t="s">
        <v>4605</v>
      </c>
      <c r="F521" s="9" t="s">
        <v>3450</v>
      </c>
      <c r="G521" s="9">
        <f>IFERROR(__xludf.DUMMYFUNCTION("""COMPUTED_VALUE"""),0.0)</f>
        <v>0</v>
      </c>
      <c r="H521" s="9">
        <f>IFERROR(__xludf.DUMMYFUNCTION("""COMPUTED_VALUE"""),0.0)</f>
        <v>0</v>
      </c>
      <c r="I521" s="9">
        <f>IFERROR(__xludf.DUMMYFUNCTION("""COMPUTED_VALUE"""),0.0)</f>
        <v>0</v>
      </c>
      <c r="J521" s="9">
        <f>IFERROR(__xludf.DUMMYFUNCTION("""COMPUTED_VALUE"""),0.0)</f>
        <v>0</v>
      </c>
    </row>
    <row r="522">
      <c r="A522" s="1">
        <v>4.5</v>
      </c>
      <c r="B522" s="5" t="s">
        <v>4621</v>
      </c>
      <c r="C522" s="5" t="s">
        <v>4622</v>
      </c>
      <c r="D522" s="9" t="str">
        <f>IFERROR(__xludf.DUMMYFUNCTION("""COMPUTED_VALUE"""),"nicey packed easy to install and with good quality adhesive perfectly fit on the screen it s a well made basic screen protector application can be tricky as it comes with no aligner but the protection it offers is goodregards to durability to scratches ha"&amp;"be to wait and seeobserved the finger print recognition is affected a bit as it take an extra couple of tries to register the finger printall in all a well made economical basic screen protector the tempered is nice and easy to install the adhesion could "&amp;"be better a good product at this price range better than other costly tempered glass feels premium touch sensitivity is good with a little fear i purchased this item for my new pixel to my surprise it perfectly fits the phone and even i was able to stick "&amp;"it without any bubbles even the touch reponse and finger print are working flawlessly there is no guide to help you stick the screen guard which is okay as we all know how to do it  i recommend this product over the overpriced branded screen guards but ye"&amp;"s i am not sure how it acts in a drop and i am scared to test it but it feels like it will protect the phone display during an accidental drop does the job thats it")</f>
        <v>nicey packed easy to install and with good quality adhesive perfectly fit on the screen it s a well made basic screen protector application can be tricky as it comes with no aligner but the protection it offers is goodregards to durability to scratches habe to wait and seeobserved the finger print recognition is affected a bit as it take an extra couple of tries to register the finger printall in all a well made economical basic screen protector the tempered is nice and easy to install the adhesion could be better a good product at this price range better than other costly tempered glass feels premium touch sensitivity is good with a little fear i purchased this item for my new pixel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 does the job thats it</v>
      </c>
      <c r="E522" s="1" t="s">
        <v>4615</v>
      </c>
      <c r="F522" s="9" t="s">
        <v>4095</v>
      </c>
      <c r="G522" s="9">
        <f>IFERROR(__xludf.DUMMYFUNCTION("""COMPUTED_VALUE"""),0.0)</f>
        <v>0</v>
      </c>
      <c r="H522" s="9">
        <f>IFERROR(__xludf.DUMMYFUNCTION("""COMPUTED_VALUE"""),0.0)</f>
        <v>0</v>
      </c>
      <c r="I522" s="9">
        <f>IFERROR(__xludf.DUMMYFUNCTION("""COMPUTED_VALUE"""),0.0)</f>
        <v>0</v>
      </c>
      <c r="J522" s="9">
        <f>IFERROR(__xludf.DUMMYFUNCTION("""COMPUTED_VALUE"""),0.0)</f>
        <v>0</v>
      </c>
    </row>
    <row r="523">
      <c r="A523" s="1">
        <v>4.2</v>
      </c>
      <c r="B523" s="5" t="s">
        <v>4376</v>
      </c>
      <c r="C523" s="5" t="s">
        <v>4377</v>
      </c>
      <c r="D523" s="9" t="str">
        <f>IFERROR(__xludf.DUMMYFUNCTION("""COMPUTED_VALUE"""),"a bucks piece can save cable worth hundreds totally recommend i just received it and applied on my iphone related cables and connectors specially apple accessories are not that sturdy and doesn’t last long due to breakage at the end points due to wear and"&amp;" tear this seems to be a very good and low cost investment to protect all of such cables to break due to usage and wear tear have applied in earphones also will be watching over the period if time if it indeed increases the cables life till now feeling go"&amp;"od about this useful product price is high you can go for this it is useful after using it the durability of the cable is good very good product it definitely protect your cable it doesn t really protect your cable if the cable is starting to wear out you"&amp;" need to use this before the cable starts wearing out it works only if the cable is thick enough but overall good quality good")</f>
        <v>a bucks piece can save cable worth hundreds totally recommend i just received it and applied on my iphone related cables and connectors specially apple accessories are not that sturdy and doesn’t last long due to breakage at the end points due to wear and tear this seems to be a very good and low cost investment to protect all of such cables to break due to usage and wear tear have applied in earphones also will be watching over the period if time if it indeed increases the cables life till now feeling good about this useful product price is high you can go for this it is useful after using it the durability of the cable is good very good product it definitely protect your cable it doesn t really protect your cable if the cable is starting to wear out you need to use this before the cable starts wearing out it works only if the cable is thick enough but overall good quality good</v>
      </c>
      <c r="E523" s="1" t="s">
        <v>4625</v>
      </c>
      <c r="F523" s="9" t="s">
        <v>3950</v>
      </c>
      <c r="G523" s="9">
        <f>IFERROR(__xludf.DUMMYFUNCTION("""COMPUTED_VALUE"""),0.0)</f>
        <v>0</v>
      </c>
      <c r="H523" s="9">
        <f>IFERROR(__xludf.DUMMYFUNCTION("""COMPUTED_VALUE"""),1.0)</f>
        <v>1</v>
      </c>
      <c r="I523" s="9">
        <f>IFERROR(__xludf.DUMMYFUNCTION("""COMPUTED_VALUE"""),0.0)</f>
        <v>0</v>
      </c>
      <c r="J523" s="9">
        <f>IFERROR(__xludf.DUMMYFUNCTION("""COMPUTED_VALUE"""),0.0)</f>
        <v>0</v>
      </c>
    </row>
    <row r="524">
      <c r="A524" s="1">
        <v>3.9</v>
      </c>
      <c r="B524" s="5" t="s">
        <v>4636</v>
      </c>
      <c r="C524" s="5" t="s">
        <v>4637</v>
      </c>
      <c r="D524" s="9" t="str">
        <f>IFERROR(__xludf.DUMMYFUNCTION("""COMPUTED_VALUE"""),"overall it is nice phone at this price go for it tbh it s a good phone for your parents of you are a heavy user then don t consider this phone cons slow charging this phone usually takes around hours for full charge in initial days you will be impressed b"&amp;"y the battery consumption i e it runs days after only charging once but after few days it comes back to normal you will not get features like slow motion etc etc in this price range you can get these feature on other phone or mi variantsthis is my days re"&amp;"viewhence i haven t tried every feature of the phonewill come back soon after using it for months nill extent awesome phone recommend to buy it its all okay")</f>
        <v>overall it is nice phone at this price go for it tbh it s a good phone for your parents of you are a heavy user then don t consider this phone cons slow charging this phone usually takes around hours for full charge in initial days you will be impressed by the battery consumption i e it runs days after only charging once but after few days it comes back to normal you will not get features like slow motion etc etc in this price range you can get these feature on other phone or mi variantsthis is my days reviewhence i haven t tried every feature of the phonewill come back soon after using it for months nill extent awesome phone recommend to buy it its all okay</v>
      </c>
      <c r="E524" s="1" t="s">
        <v>4631</v>
      </c>
      <c r="F524" s="9" t="s">
        <v>3265</v>
      </c>
      <c r="G524" s="9">
        <f>IFERROR(__xludf.DUMMYFUNCTION("""COMPUTED_VALUE"""),0.0)</f>
        <v>0</v>
      </c>
      <c r="H524" s="9">
        <f>IFERROR(__xludf.DUMMYFUNCTION("""COMPUTED_VALUE"""),0.0)</f>
        <v>0</v>
      </c>
      <c r="I524" s="9">
        <f>IFERROR(__xludf.DUMMYFUNCTION("""COMPUTED_VALUE"""),0.0)</f>
        <v>0</v>
      </c>
      <c r="J524" s="9">
        <f>IFERROR(__xludf.DUMMYFUNCTION("""COMPUTED_VALUE"""),0.0)</f>
        <v>0</v>
      </c>
    </row>
    <row r="525">
      <c r="A525" s="1">
        <v>4.2</v>
      </c>
      <c r="B525" s="5" t="s">
        <v>4242</v>
      </c>
      <c r="C525" s="5" t="s">
        <v>4243</v>
      </c>
      <c r="D525" s="9" t="str">
        <f>IFERROR(__xludf.DUMMYFUNCTION("""COMPUTED_VALUE"""),"the sound quality is excellent for the price and so are the three buttons however the material quality isn t good and the wite breaks after months or so less bass good sound quality might be better i like to buy this headphones good product very much i li"&amp;"ke you 👍good sound quality good its really very nice product thank you so much samsung galaxy i have tried many wired earphones almost every brand but this is just perfect mids and lows are superb treble and bass are balanced well the remote has buttons "&amp;"mic works well during the call not so good not so bad like but")</f>
        <v>the sound quality is excellent for the price and so are the three buttons however the material quality isn t good and the wite breaks after months or so less bass good sound quality might be better i like to buy this headphones good product very much i like you 👍good sound quality good its really very nice product thank you so much samsung galaxy i have tried many wired earphones almost every brand but this is just perfect mids and lows are superb treble and bass are balanced well the remote has buttons mic works well during the call not so good not so bad like but</v>
      </c>
      <c r="E525" s="1" t="s">
        <v>4640</v>
      </c>
      <c r="F525" s="9" t="s">
        <v>3347</v>
      </c>
      <c r="G525" s="9">
        <f>IFERROR(__xludf.DUMMYFUNCTION("""COMPUTED_VALUE"""),0.0)</f>
        <v>0</v>
      </c>
      <c r="H525" s="9">
        <f>IFERROR(__xludf.DUMMYFUNCTION("""COMPUTED_VALUE"""),0.0)</f>
        <v>0</v>
      </c>
      <c r="I525" s="9">
        <f>IFERROR(__xludf.DUMMYFUNCTION("""COMPUTED_VALUE"""),0.0)</f>
        <v>0</v>
      </c>
      <c r="J525" s="9">
        <f>IFERROR(__xludf.DUMMYFUNCTION("""COMPUTED_VALUE"""),0.0)</f>
        <v>0</v>
      </c>
    </row>
    <row r="526">
      <c r="A526" s="1">
        <v>4.1</v>
      </c>
      <c r="B526" s="5" t="s">
        <v>4651</v>
      </c>
      <c r="C526" s="5" t="s">
        <v>4652</v>
      </c>
      <c r="D526" s="9" t="str">
        <f>IFERROR(__xludf.DUMMYFUNCTION("""COMPUTED_VALUE"""),"perfect for a inch tablet both vertically and horizontally it was the best phone holder premium quality and reasonable price 👍🏼 good fulfil purpose easy to carry solid material think it will last long nice liked the product easy to carry portable foldab"&amp;"le lightweight good")</f>
        <v>perfect for a inch tablet both vertically and horizontally it was the best phone holder premium quality and reasonable price 👍🏼 good fulfil purpose easy to carry solid material think it will last long nice liked the product easy to carry portable foldable lightweight good</v>
      </c>
      <c r="E526" s="1" t="s">
        <v>4645</v>
      </c>
      <c r="F526" s="9" t="s">
        <v>3802</v>
      </c>
      <c r="G526" s="9">
        <f>IFERROR(__xludf.DUMMYFUNCTION("""COMPUTED_VALUE"""),0.0)</f>
        <v>0</v>
      </c>
      <c r="H526" s="9">
        <f>IFERROR(__xludf.DUMMYFUNCTION("""COMPUTED_VALUE"""),0.0)</f>
        <v>0</v>
      </c>
      <c r="I526" s="9">
        <f>IFERROR(__xludf.DUMMYFUNCTION("""COMPUTED_VALUE"""),0.0)</f>
        <v>0</v>
      </c>
      <c r="J526" s="9">
        <f>IFERROR(__xludf.DUMMYFUNCTION("""COMPUTED_VALUE"""),0.0)</f>
        <v>0</v>
      </c>
    </row>
    <row r="527">
      <c r="A527" s="1">
        <v>4.1</v>
      </c>
      <c r="B527" s="5" t="s">
        <v>4215</v>
      </c>
      <c r="C527" s="5" t="s">
        <v>4216</v>
      </c>
      <c r="D527" s="9" t="str">
        <f>IFERROR(__xludf.DUMMYFUNCTION("""COMPUTED_VALUE"""),"this review is based on my two days of usage work fine on activity and fitness tracking but sometimes software does misbehave need some improvement on the software and not work only with bluetooth connect it requires an internet connection for sync and so"&amp;"metimes bluetooth does not fully work i believe problems which are coming may be solved by the next software updates entry label smartwatch with calling features wise ok i only have one problem sometimes it acts as a speaker and all the sounds of whatever"&amp;" that is playing on phone comes from the watch also i would like to know if i can silent the ringtone coming from the watch is there any way please help i am using iphone the product is really good it feels so light during workouts it s so comfortable to "&amp;"wear and the reason i gave stars is that the sound quality is not so great good looking and two things are missing female health cycle belt strap was very smallscreen touch is very smooth and u can give some lengthy strapover all and gps also missing this"&amp;" watch is good at this price range as compared to other smartwatches but it has delayed in wake up wrists feature overall good look good performance good quality and affordable price nice texture of this watch it is light in weight very comfortable to wea"&amp;"r")</f>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 i only have one problem sometimes it acts as a speaker and all the sounds of whatever that is playing on phone comes from the watch also i would like to know if i can silent the ringtone coming from the watch is there any way please help i am using iphone the product is really good it feels so light during workouts it s so comfortable to wear and the reason i gave stars is that the sound quality is not so great good looking and two things are missing female health cycle belt strap was very smallscreen touch is very smooth and u can give some lengthy strapover all and gps also missing this watch is good at this price range as compared to other smartwatches but it has delayed in wake up wrists feature overall good look good performance good quality and affordable price nice texture of this watch it is light in weight very comfortable to wear</v>
      </c>
      <c r="E527" s="1" t="s">
        <v>4655</v>
      </c>
      <c r="F527" s="9" t="s">
        <v>3219</v>
      </c>
      <c r="G527" s="9">
        <f>IFERROR(__xludf.DUMMYFUNCTION("""COMPUTED_VALUE"""),0.0)</f>
        <v>0</v>
      </c>
      <c r="H527" s="9">
        <f>IFERROR(__xludf.DUMMYFUNCTION("""COMPUTED_VALUE"""),1.0)</f>
        <v>1</v>
      </c>
      <c r="I527" s="9">
        <f>IFERROR(__xludf.DUMMYFUNCTION("""COMPUTED_VALUE"""),0.0)</f>
        <v>0</v>
      </c>
      <c r="J527" s="9">
        <f>IFERROR(__xludf.DUMMYFUNCTION("""COMPUTED_VALUE"""),0.0)</f>
        <v>0</v>
      </c>
    </row>
    <row r="528">
      <c r="A528" s="1">
        <v>4.3</v>
      </c>
      <c r="B528" s="5" t="s">
        <v>4667</v>
      </c>
      <c r="C528" s="5" t="s">
        <v>4668</v>
      </c>
      <c r="D528" s="9" t="str">
        <f>IFERROR(__xludf.DUMMYFUNCTION("""COMPUTED_VALUE"""),"quite firm and steady i wish they used a little metal or hard fiber for this like bobo company holders but great product at this price good product and good quality stud should be provided to fasten the rear screw everything is good but it suppose to have"&amp;" a locking system bcoz anyone can remove easily at parking areas value for money quality is good i wish there was a proper instructions manual other than on the box but it s not hard to figure out the product is amazing it is sturdy and steady even on bad"&amp;" roads the phone is completely safe buy this product without thinking twice i loved the product so much that i have to order one more because my family members need one too avarage quality")</f>
        <v>quite firm and steady i wish they used a little metal or hard fiber for this like bobo company holders but great product at this price good product and good quality stud should be provided to fasten the rear screw everything is good but it suppose to have a locking system bcoz anyone can remove easily at parking areas value for money quality is good i wish there was a proper instructions manual other than on the box but it s not hard to figure out the product is amazing it is sturdy and steady even on bad roads the phone is completely safe buy this product without thinking twice i loved the product so much that i have to order one more because my family members need one too avarage quality</v>
      </c>
      <c r="E528" s="1" t="s">
        <v>4660</v>
      </c>
      <c r="F528" s="9" t="s">
        <v>4662</v>
      </c>
      <c r="G528" s="9">
        <f>IFERROR(__xludf.DUMMYFUNCTION("""COMPUTED_VALUE"""),0.0)</f>
        <v>0</v>
      </c>
      <c r="H528" s="9">
        <f>IFERROR(__xludf.DUMMYFUNCTION("""COMPUTED_VALUE"""),0.0)</f>
        <v>0</v>
      </c>
      <c r="I528" s="9">
        <f>IFERROR(__xludf.DUMMYFUNCTION("""COMPUTED_VALUE"""),1.0)</f>
        <v>1</v>
      </c>
      <c r="J528" s="9">
        <f>IFERROR(__xludf.DUMMYFUNCTION("""COMPUTED_VALUE"""),0.0)</f>
        <v>0</v>
      </c>
    </row>
    <row r="529">
      <c r="A529" s="1">
        <v>4.1</v>
      </c>
      <c r="B529" s="5" t="s">
        <v>4677</v>
      </c>
      <c r="C529" s="5" t="s">
        <v>4678</v>
      </c>
      <c r="D529" s="9" t="str">
        <f>IFERROR(__xludf.DUMMYFUNCTION("""COMPUTED_VALUE"""),"pros very sturdy and stable not easily knocked down by kids no fear of falling over mobile holder stand is very flexible easy degree rotation mobile holder also pretty tight very safe to keep the mobile the adjustable clamp is wide enough to suit any widt"&amp;"h you can fix it on very slim or thick surfaces holds well easy to assemble according to the instructions given on the website overall very satisfying cons a bit tight when it comes to the gooseneck clamp so quick adjustments to length may not be possible"&amp;" while watching but that adds to the sturdiness so that s okay the mobile holder also is a bit tight to insert the phone and remove but again you needn t fear about the mobile loosening and falling off for the price it is the best it s hard but without ha"&amp;"rdness it cannot withhold a weight of tabletso the the hardness makes sense not bad it s okaysvery nice product bro value for money but you ask the store in this product how much other ways the quality and material are good better for streaming videos bec"&amp;"ause if you fit your phone in this and then touch it then it moves due to the weight of phone or use this for any work where you don’t have to touch your phone frequently such as video calling or voice calling etc otherwise it’s good very useful for stude"&amp;"nts for their online study aslo useful for movie lovers using for kindle on bed quite sturdy and good clamp length of wire should have been slightly more by inches which will enable user to hold the mobile kindle at a good distance the length is not great"&amp;" but the product is perfect for its prize and solves the purpos using it as a bed arm works well enough it isn’t really stable and tend to vibrate and shake when holding tablet and some heavier phones also i can only hold phone horizontally that means it "&amp;"gonna block charging ports and speakers")</f>
        <v>pros very sturdy and stable not easily knocked down by kids no fear of falling over mobile holder stand is very flexible easy degree rotation mobile holder also pretty tight very safe to keep the mobile the adjustable clamp is wide enough to suit any width you can fix it on very slim or thick surfaces holds well easy to assemble according to the instructions given on the website overall very satisfying cons a bit tight when it comes to the gooseneck clamp so quick adjustments to length may not be possible while watching but that adds to the sturdiness so that s okay the mobile holder also is a bit tight to insert the phone and remove but again you needn t fear about the mobile loosening and falling off for the price it is the best it s hard but without hardness it cannot withhold a weight of tabletso the the hardness makes sense not bad it s okaysvery nice product bro value for money but you ask the store in this product how much other ways the quality and material are good better for streaming videos because if you fit your phone in this and then touch it then it moves due to the weight of phone or use this for any work where you don’t have to touch your phone frequently such as video calling or voice calling etc otherwise it’s good very useful for students for their online study aslo useful for movie lovers using for kindle on bed quite sturdy and good clamp length of wire should have been slightly more by inches which will enable user to hold the mobile kindle at a good distance the length is not great but the product is perfect for its prize and solves the purpos using it as a bed arm works well enough it isn’t really stable and tend to vibrate and shake when holding tablet and some heavier phones also i can only hold phone horizontally that means it gonna block charging ports and speakers</v>
      </c>
      <c r="E529" s="1" t="s">
        <v>4671</v>
      </c>
      <c r="F529" s="9" t="s">
        <v>4266</v>
      </c>
      <c r="G529" s="9">
        <f>IFERROR(__xludf.DUMMYFUNCTION("""COMPUTED_VALUE"""),0.0)</f>
        <v>0</v>
      </c>
      <c r="H529" s="9">
        <f>IFERROR(__xludf.DUMMYFUNCTION("""COMPUTED_VALUE"""),0.0)</f>
        <v>0</v>
      </c>
      <c r="I529" s="9">
        <f>IFERROR(__xludf.DUMMYFUNCTION("""COMPUTED_VALUE"""),0.0)</f>
        <v>0</v>
      </c>
      <c r="J529" s="9">
        <f>IFERROR(__xludf.DUMMYFUNCTION("""COMPUTED_VALUE"""),0.0)</f>
        <v>0</v>
      </c>
    </row>
    <row r="530">
      <c r="A530" s="1">
        <v>4.3</v>
      </c>
      <c r="B530" s="5" t="s">
        <v>4687</v>
      </c>
      <c r="C530" s="5" t="s">
        <v>4688</v>
      </c>
      <c r="D530" s="9" t="str">
        <f>IFERROR(__xludf.DUMMYFUNCTION("""COMPUTED_VALUE"""),"good quality tempered glass best part is these guys are extremely prompt in customer service and warranty issues product quality good but over priced also there is a small gaps from the edge but can be ignored i got two screen guards for pro pro max insta"&amp;"lled only the one on the pro i’ve been used to fixing screen guards for multiple types of phones from multiple brand screen guards my honest review after the installation i really liked how easy the installation was the coverage of the screen guard across"&amp;" the entire screen the finish of the product once installed hope to put an update after a period of time on how the screen guard coped with my rough use good the product came well packed is durable infact much better than other organisations who try to se"&amp;"ll you same stuff with inflated pricing the product stays on for long and has all the qualities to be called a top product i recently purchased a screen guard for my smartphone and i am extremely happy with my purchase the screen guard was easy to install"&amp;" and it fits my phone perfectly it has provided excellent protection for my phone s screen and has prevented any scratches or damage the screen guard is made of high quality material and it is very durable i highly recommend this screen guard to anyone wh"&amp;"o wants to protect their phone s screen it is a great value for the price and it has exceeded my expectations overall i am very satisfied with my purchase and i will definitely be purchasing from this company again in the future quality of the glass is go"&amp;"od have been using it from last two months the scratch resistant coating works fine i had issues with initial application of screen guard i phone xs and then i contacted customer support to get it resolved they immediately responded back and the issue got"&amp;" resolved i am very much happy with the purchase and i am planning to get another one for my samsung m g")</f>
        <v>good quality tempered glass best part is these guys are extremely prompt in customer service and warranty issues product quality good but over priced also there is a small gaps from the edge but can be ignored i got two screen guards for pro pro max installed only the one on the pro i’ve been used to fixing screen guards for multiple types of phones from multiple brand screen guards my honest review after the installation i really liked how easy the installation was the coverage of the screen guard across the entire screen the finish of the product once installed hope to put an update after a period of time on how the screen guard coped with my rough use good the product came well packed is durable infact much better than other organisations who try to sell you same stuff with inflated pricing the product stays on for long and has all the qualities to be called a top product i recently purchased a screen guard for my smartphone and i am extremely happy with my purchase the screen guard was easy to install and it fits my phone perfectly it has provided excellent protection for my phone s screen and has prevented any scratches or damage the screen guard is made of high quality material and it is very durable i highly recommend this screen guard to anyone who wants to protect their phone s screen it is a great value for the price and it has exceeded my expectations overall i am very satisfied with my purchase and i will definitely be purchasing from this company again in the future quality of the glass is good have been using it from last two months the scratch resistant coating works fine i had issues with initial application of screen guard i phone xs and then i contacted customer support to get it resolved they immediately responded back and the issue got resolved i am very much happy with the purchase and i am planning to get another one for my samsung m g</v>
      </c>
      <c r="E530" s="1" t="s">
        <v>4681</v>
      </c>
      <c r="F530" s="9" t="s">
        <v>4095</v>
      </c>
      <c r="G530" s="9">
        <f>IFERROR(__xludf.DUMMYFUNCTION("""COMPUTED_VALUE"""),0.0)</f>
        <v>0</v>
      </c>
      <c r="H530" s="9">
        <f>IFERROR(__xludf.DUMMYFUNCTION("""COMPUTED_VALUE"""),1.0)</f>
        <v>1</v>
      </c>
      <c r="I530" s="9">
        <f>IFERROR(__xludf.DUMMYFUNCTION("""COMPUTED_VALUE"""),1.0)</f>
        <v>1</v>
      </c>
      <c r="J530" s="9">
        <f>IFERROR(__xludf.DUMMYFUNCTION("""COMPUTED_VALUE"""),0.0)</f>
        <v>0</v>
      </c>
    </row>
    <row r="531">
      <c r="A531" s="1">
        <v>3.6</v>
      </c>
      <c r="B531" s="5" t="s">
        <v>4697</v>
      </c>
      <c r="C531" s="5" t="s">
        <v>4698</v>
      </c>
      <c r="D531" s="9" t="str">
        <f>IFERROR(__xludf.DUMMYFUNCTION("""COMPUTED_VALUE"""),"lital bit ok good design but china product it changes the angle and gets loose in a few days only very poor quality it s worth and good quality very good quality i like the quality of the phone holder its amazing")</f>
        <v>lital bit ok good design but china product it changes the angle and gets loose in a few days only very poor quality it s worth and good quality very good quality i like the quality of the phone holder its amazing</v>
      </c>
      <c r="E531" s="1" t="s">
        <v>4691</v>
      </c>
      <c r="F531" s="9" t="s">
        <v>3802</v>
      </c>
      <c r="G531" s="9">
        <f>IFERROR(__xludf.DUMMYFUNCTION("""COMPUTED_VALUE"""),0.0)</f>
        <v>0</v>
      </c>
      <c r="H531" s="9">
        <f>IFERROR(__xludf.DUMMYFUNCTION("""COMPUTED_VALUE"""),0.0)</f>
        <v>0</v>
      </c>
      <c r="I531" s="9">
        <f>IFERROR(__xludf.DUMMYFUNCTION("""COMPUTED_VALUE"""),0.0)</f>
        <v>0</v>
      </c>
      <c r="J531" s="9">
        <f>IFERROR(__xludf.DUMMYFUNCTION("""COMPUTED_VALUE"""),0.0)</f>
        <v>0</v>
      </c>
    </row>
    <row r="532">
      <c r="A532" s="1">
        <v>4.1</v>
      </c>
      <c r="B532" s="5" t="s">
        <v>4707</v>
      </c>
      <c r="C532" s="5" t="s">
        <v>4708</v>
      </c>
      <c r="D532" s="9" t="str">
        <f>IFERROR(__xludf.DUMMYFUNCTION("""COMPUTED_VALUE"""),"i used this mobile last months overall very good i am very satisfied buying this and no lag no heat you can go for it nice phone looking good and over all good for this price good everything is good but the voice of recorded call is very low fentastik goo"&amp;"d but brightness level is naturally low in this phone brand gud it lags and hangs a lot and there are too many ads and inbuilt functions in the phone which are very annoying")</f>
        <v>i used this mobile last months overall very good i am very satisfied buying this and no lag no heat you can go for it nice phone looking good and over all good for this price good everything is good but the voice of recorded call is very low fentastik good but brightness level is naturally low in this phone brand gud it lags and hangs a lot and there are too many ads and inbuilt functions in the phone which are very annoying</v>
      </c>
      <c r="E532" s="1" t="s">
        <v>4701</v>
      </c>
      <c r="F532" s="9" t="s">
        <v>3265</v>
      </c>
      <c r="G532" s="9">
        <f>IFERROR(__xludf.DUMMYFUNCTION("""COMPUTED_VALUE"""),0.0)</f>
        <v>0</v>
      </c>
      <c r="H532" s="9">
        <f>IFERROR(__xludf.DUMMYFUNCTION("""COMPUTED_VALUE"""),0.0)</f>
        <v>0</v>
      </c>
      <c r="I532" s="9">
        <f>IFERROR(__xludf.DUMMYFUNCTION("""COMPUTED_VALUE"""),0.0)</f>
        <v>0</v>
      </c>
      <c r="J532" s="9">
        <f>IFERROR(__xludf.DUMMYFUNCTION("""COMPUTED_VALUE"""),0.0)</f>
        <v>0</v>
      </c>
    </row>
    <row r="533">
      <c r="A533" s="1">
        <v>4.0</v>
      </c>
      <c r="B533" s="5" t="s">
        <v>4718</v>
      </c>
      <c r="C533" s="5" t="s">
        <v>4719</v>
      </c>
      <c r="D533" s="9" t="str">
        <f>IFERROR(__xludf.DUMMYFUNCTION("""COMPUTED_VALUE"""),"the product is handy and really feels good to hold it supports fast charging it takes around to hours to fully charged it the only down side is that it just has outputs usb and another usb c it is good is if you want a budget power bank but maximum it las"&amp;"t up to charges in apple pro max the charging is super fast the disadvantage is it take so long to get recharged gud product lightweight considering k charge but slow charge i have a fast charging phone and doesn t charge fast enough lightweight easy to c"&amp;"arry charges fast too overall gud got at discount of rs satisfied it is not fast charging to my mobile one plus nord initial review post month usagecharging time more than hours with fast charging power cable power adaptercharging phone can charge a phone"&amp;" times tested with mah battery leds utter waste so mild that it cannot be seen from a distancethis power bank truly delivers as mentioned i was able to charge my t phone times fully with still some charging left in power bank it took around hours to charg"&amp;"e my phone completely absolutely amazing product at offered price you can go for this one also tried dual feature i e charging power bank at same time charging phone and it works well no problem did not face any problem with power bank heating issue while"&amp;" charging phone or itself type c charging port for power bank is good so you don t have to carry two different cables and type a usb cables are hard to find few cons what i felt after using charging cable provided along is of no use it does not support fa"&amp;"st charging hence used fast charging cable for both charging phone pw bank leds is of no use from a few feet distance as they r so mild to be seen from a distance you will have to hold pb very near to actually see leds although not a deal breaker but defi"&amp;"nitely star deducted due to this bulky very bulky definitely cannot be carried in a pocket not a deal breaker again this powerbank is the daddy of them all considering the amount of juice packed into it it s form factor is manageable it holds a whopping k"&amp;" mah of charge can reverse charge another powerbank it charged up a k power bank from in around min while it dropped from led indicators indicating the quartile of charge left in the device is very useful i ve not yet had to even once struggle to charge t"&amp;"he device as even with heavy usage daily i barely drop to before i recharge it it retains charge very well too solid buy you literally have a generator in your pocket worth for money charging is fast supplied with usb to c cable only c to c cable and adap"&amp;"tor are required to use the another charging discharging port hence additional cable adoptor are to be purchased separately other manufacturers supply along with c to c cable even with lesser cost")</f>
        <v>the product is handy and really feels good to hold it supports fast charging it takes around to hours to fully charged it the only down side is that it just has outputs usb and another usb c it is good is if you want a budget power bank but maximum it last up to charges in apple pro max the charging is super fast the disadvantage is it take so long to get recharged gud product lightweight considering k charge but slow charge i have a fast charging phone and doesn t charge fast enough lightweight easy to carry charges fast too overall gud got at discount of rs satisfied it is not fast charging to my mobile one plus nord initial review post month usagecharging time more than hours with fast charging power cable power adaptercharging phone can charge a phone times tested with mah battery leds utter waste so mild that it cannot be seen from a distancethis power bank truly delivers as mentioned i was able to charge my t phone times fully with still some charging left in power bank it took around hours to charge my phone completely absolutely amazing product at offered price you can go for this one also tried dual feature i e charging power bank at same time charging phone and it works well no problem did not face any problem with power bank heating issue while charging phone or itself type c charging port for power bank is good so you don t have to carry two different cables and type a usb cables are hard to find few cons what i felt after using charging cable provided along is of no use it does not support fast charging hence used fast charging cable for both charging phone pw bank leds is of no use from a few feet distance as they r so mild to be seen from a distance you will have to hold pb very near to actually see leds although not a deal breaker but definitely star deducted due to this bulky very bulky definitely cannot be carried in a pocket not a deal breaker again this powerbank is the daddy of them all considering the amount of juice packed into it it s form factor is manageable it holds a whopping k mah of charge can reverse charge another powerbank it charged up a k power bank from in around min while it dropped from led indicators indicating the quartile of charge left in the device is very useful i ve not yet had to even once struggle to charge the device as even with heavy usage daily i barely drop to before i recharge it it retains charge very well too solid buy you literally have a generator in your pocket worth for money charging is fast supplied with usb to c cable only c to c cable and adaptor are required to use the another charging discharging port hence additional cable adoptor are to be purchased separately other manufacturers supply along with c to c cable even with lesser cost</v>
      </c>
      <c r="E533" s="1" t="s">
        <v>4711</v>
      </c>
      <c r="F533" s="9" t="s">
        <v>3252</v>
      </c>
      <c r="G533" s="9">
        <f>IFERROR(__xludf.DUMMYFUNCTION("""COMPUTED_VALUE"""),0.0)</f>
        <v>0</v>
      </c>
      <c r="H533" s="9">
        <f>IFERROR(__xludf.DUMMYFUNCTION("""COMPUTED_VALUE"""),0.0)</f>
        <v>0</v>
      </c>
      <c r="I533" s="9">
        <f>IFERROR(__xludf.DUMMYFUNCTION("""COMPUTED_VALUE"""),0.0)</f>
        <v>0</v>
      </c>
      <c r="J533" s="9">
        <f>IFERROR(__xludf.DUMMYFUNCTION("""COMPUTED_VALUE"""),0.0)</f>
        <v>0</v>
      </c>
    </row>
    <row r="534">
      <c r="A534" s="1">
        <v>4.1</v>
      </c>
      <c r="B534" s="5" t="s">
        <v>4487</v>
      </c>
      <c r="C534" s="5" t="s">
        <v>4488</v>
      </c>
      <c r="D534" s="9" t="str">
        <f>IFERROR(__xludf.DUMMYFUNCTION("""COMPUTED_VALUE"""),"good one display is good battery life is very good camera quality is good for me finger printer placement is not good can t be used with both hands using it from last months now battery backup is good camera is good and in this price range this is one of "&amp;"the good option as of now the best phone in k i have purchased in sep but on dec my mobile stolen during this period i have used hrs in a day continuesly but there s no lag problem battery life is good the speaker is not good i think in this mobile there "&amp;"is one problem i face phone runs amazing with the dimensity and i only have praise for the performance hz refresh rate is eye opening coming from a hz phone build is pretty solid and the back has a nice texture that doesnt build up fingerprints much redmi"&amp;" has packed the phone with some neat features such as the ir blaster and the surprisingly amazing dac which redmi didnt even flex about in the marketing my headphones sound miles better out of this phone than my laptop smh included phone cover is alright "&amp;"and its nice of redmi to throw one in hole around headphone jack couldve been bigger though as it interferes with any aux cables with chonky housings only complaints id have are that the design is kinda mid doesnt look very amazing but nothing to complain"&amp;" about either hmhm cannot comment on camera quality as i am a pleb who doesnt know how to nitpick at camera quality p included screen protector is reaally bad its only been under a month and there are already scratches around the lower screen where id be "&amp;"typing so highly recommend peeling it off and taking your chances with the gorilla glass or just getting something aftermarketoverall strongly recommend if you re into a solidly built phone that focuses on getting stuff done rather than sitting around and"&amp;" looking pretty good if you buy phone for camera purpose then don t buy this but overall average mobile under this price battery backup very good and changing time apx minutes for to good it s a good product for normal daily use camera quality is not up t"&amp;"o the mark overall a good product")</f>
        <v>good one display is good battery life is very good camera quality is good for me finger printer placement is not good can t be used with both hands using it from last months now battery backup is good camera is good and in this price range this is one of the good option as of now the best phone in k i have purchased in sep but on dec my mobile stolen during this period i have used hrs in a day continuesly but there s no lag problem battery life is good the speaker is not good i think in this mobile there is one problem i face phone runs amazing with the dimensity and i only have praise for the performance hz refresh rate is eye opening coming from a hz phone build is pretty solid and the back has a nice texture that doesnt build up fingerprints much redmi has packed the phone with some neat features such as the ir blaster and the surprisingly amazing dac which redmi didnt even flex about in the marketing my headphones sound miles better out of this phone than my laptop smh included phone cover is alright and its nice of redmi to throw one in hole around headphone jack couldve been bigger though as it interferes with any aux cables with chonky housings only complaints id have are that the design is kinda mid doesnt look very amazing but nothing to complain about either hmhm cannot comment on camera quality as i am a pleb who doesnt know how to nitpick at camera quality p 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 re into a solidly built phone that focuses on getting stuff done rather than sitting around and looking pretty good if you buy phone for camera purpose then don t buy this but overall average mobile under this price battery backup very good and changing time apx minutes for to good it s a good product for normal daily use camera quality is not up to the mark overall a good product</v>
      </c>
      <c r="E534" s="1" t="s">
        <v>4722</v>
      </c>
      <c r="F534" s="9" t="s">
        <v>3265</v>
      </c>
      <c r="G534" s="9">
        <f>IFERROR(__xludf.DUMMYFUNCTION("""COMPUTED_VALUE"""),0.0)</f>
        <v>0</v>
      </c>
      <c r="H534" s="9">
        <f>IFERROR(__xludf.DUMMYFUNCTION("""COMPUTED_VALUE"""),0.0)</f>
        <v>0</v>
      </c>
      <c r="I534" s="9">
        <f>IFERROR(__xludf.DUMMYFUNCTION("""COMPUTED_VALUE"""),0.0)</f>
        <v>0</v>
      </c>
      <c r="J534" s="9">
        <f>IFERROR(__xludf.DUMMYFUNCTION("""COMPUTED_VALUE"""),0.0)</f>
        <v>0</v>
      </c>
    </row>
    <row r="535">
      <c r="A535" s="1">
        <v>4.3</v>
      </c>
      <c r="B535" s="5" t="s">
        <v>4733</v>
      </c>
      <c r="C535" s="5" t="s">
        <v>4734</v>
      </c>
      <c r="D535" s="9" t="str">
        <f>IFERROR(__xludf.DUMMYFUNCTION("""COMPUTED_VALUE"""),"liked top notch display gorgeous display heavyly and seriously powerful device thanks to gen tremendous battery life in heavy usage super cool device silky buttery experience with blazing fast performance good sound quality the form factor is really good "&amp;"i mean the screen is flat so it feels like a wide not actually wide but feels like phone also it is tall that s why it really feels good at hand i have an ipad but all the work now can be done by phone so i am happy didn t like it as i had op t i loved ox"&amp;"ygen os but now it feels like realme ui camera is worst for this price main sensor is good other two are useless company should provide a telephoto lens in this price range i had op t and previously op t both camera were good op t camera is exactly same a"&amp;"s nord t conclusion if you looking for speed performance battery life longevity best of display premium feel then go for it if you are looking for op experience like an alert slider or a good camera then please don t choose this either u can wait for the "&amp;"next op or go for other devices if you don t bother about ui experience i e oxygen then go for iqoo t its far better in spec go to gsmarena compare op r and op t exactly same specification except processor and charging speed this much fast charge is not r"&amp;"equired by excluding important spec i am oneplus user since their st phone i have used oneplus oneplus nord nord ce nord t and now t i have been using t as my primary phone since last month everytime oneplus never fails to impress with their new phone but"&amp;" this time you would feel something is missing may be because oneplus has already raised their bar so much that user always expect more from them when i saw t first time somewhere in my subconscious mind i had taken my decision to buy this beast but befor"&amp;"e i reviewed so may phones from one nord to iphone my ratings design and build camera quality battery backup and charging time performance undoubtedly design and build is unmatched so sturdy and beautiful camera quality might be discussion point they shou"&amp;"ld have given more in camera because phone comes in high range and premium level but current camera is not so bad noone can beat it s battery charging time and backup time within min to highly impressive it will survive around day for average user perform"&amp;"ance is good installed and ran multiple apps at a time never faced any hung issue or app carsh issue as i said even if wow factor is missing this time i would say good phone with nice overall performance design and features if you get it in sale around k "&amp;"it s a good deal go for it nothing to regret 😊 purchased it some days ago switched from my asus so i had really high expectations and well it did perform somewhat close to it but also many downgrades as well i m just gonna list as pros and cons pros i me"&amp;"an snapdragon gen you can expect amazing performance why not top tier since it s the best processor android could offer well cause i feel the processor on this one is under clocked to reduce heating but it s holding up pretty good in terms of gaming and o"&amp;"ther benchmark tests and stuff build quality is actually good especially the back the back does feel amazing and while holding it does feel like a premium phone expect for the frame ofc it s made of polycarbonate but we can get a hang to it later software"&amp;" i m not gonna sit around and cry about their merging with oppo i feel it s fast and a good ui of course some old features not available now since i ve used a oneplus in the past for some weeks but we can get a hang to this new oxygen os just hope it s no"&amp;"t completely turned to color os charging is just insanity on this one switching from a phone which used to take around hours to get fully charged to this one almost finishing full charge under minutes and i ve witnessed it several times it s just impressi"&amp;"ve but some issues and i ll talk about it in cons networking and connecting is fast and good haven t faced any major issues in my networking experiences calling is a good experience connecting with networks and bluetooth is extremely fast good overall con"&amp;"s about the processor like i said it is under clocked and the benchmark scores proved it a bit although i don t care about benchmark scores and just want to keep my belief in real life usage so it is doing good polycarbonate frame and no alert slider like"&amp;" really at least we deserved a metal frame at this price segment which is what upset me a bit not really a big fan of alert slider so i didn t mind that part the camera setup is so so so average and stupid aside from the main lens the wide and macro just "&amp;"did not make sense at all and are completely worthless in this segment this is literally the same setup from nord t but just a better software optimisation front camera is alright too nothing that great charging indeed is one of the key factors in this ph"&amp;"one but it takes a toll on the battery backup usually in my usage i have to charge it times for it to be used the whole day it drains a bit more than i expected it to also there s no option available to disable w charging to let it charge in usual speed t"&amp;"o test the battery only except for the night optimisation mode which is kind of good in my opinion phone is a good segment in this price range and if you do believe in the particular brand image and it s products then go for it although iqoo t does provid"&amp;"e a better camera setup with a bit more aggressive processor performance but this device does the job too so basically i am reviewing it after usage of month and days i am giving it star because of alert slider missing let s me clear it by points battery "&amp;"is awesome it will get full charge in minutes seconds it lasts more than hours to me camera quality is nice specially night mode is awesome some improvements should be done for selfie camera but it clicks nice picture no lagging no hang it runs smoothly a"&amp;"nd very fast only thing that disappoints is alert slider that is missing in this phone video quality is awesome while you record and it is stable while watching any ott streaming quality is awesome you can fully enjoy it speaker of phone is perfect even a"&amp;"t lowest volume you can clearly hear the voice on call")</f>
        <v>liked top notch display gorgeous display heavyly and seriously powerful device thanks to gen tremendous battery life in heavy usage super cool device silky buttery experience with blazing fast performance good sound quality the form factor is really good i mean the screen is flat so it feels like a wide not actually wide but feels like phone also it is tall that s why it really feels good at hand i have an ipad but all the work now can be done by phone so i am happy didn t like it as i had op t i loved oxygen os but now it feels like realme ui camera is worst for this price main sensor is good other two are useless company should provide a telephoto lens in this price range i had op t and previously op t both camera were good op t camera is exactly same as nord t conclusion if you looking for speed performance battery life longevity best of display premium feel then go for it if you are looking for op experience like an alert slider or a good camera then please don t choose this either u can wait for the next op or go for other devices if you don t bother about ui experience i e oxygen then go for iqoo t its far better in spec go to gsmarena compare op r and op t exactly same specification except processor and charging speed this much fast charge is not required by excluding important spec i am oneplus user since their st phone i have used oneplus oneplus nord nord ce nord t and now t i have been using t as my primary phone since last month everytime oneplus never fails to impress with their new phone but this time you would feel something is missing may be because oneplus has already raised their bar so much that user always expect more from them when i saw t first time somewhere in my subconscious mind i had taken my decision to buy this beast but before i reviewed so may phones from one nord to iphone my ratings design and build camera quality battery backup and charging time performance undoubtedly design and build is unmatched so sturdy and beautiful camera quality might be discussion point they should have given more in camera because phone comes in high range and premium level but current camera is not so bad noone can beat it s battery charging time and backup time within min to highly impressive it will survive around day for average user performance is good installed and ran multiple apps at a time never faced any hung issue or app carsh issue as i said even if wow factor is missing this time i would say good phone with nice overall performance design and features if you get it in sale around k it s a good deal go for it nothing to regret 😊 purchased it some days ago switched from my asus so i had really high expectations and well it did perform somewhat close to it but also many downgrades as well i m just gonna list as pros and cons pros i mean snapdragon gen you can expect amazing performance why not top tier since it s the best processor android could offer well cause i feel the processor on this one is under clocked to reduce heating but it s holding up pretty good in terms of gaming and other benchmark tests and stuff build quality is actually good especially the back the back does feel amazing and while holding it does feel like a premium phone expect for the frame ofc it s made of polycarbonate but we can get a hang to it later software i m not gonna sit around and cry about their merging with oppo i feel it s fast and a good ui of course some old features not available now since i ve used a oneplus in the past for some weeks but we can get a hang to this new oxygen os just hope it s not completely turned to color os charging is just insanity on this one switching from a phone which used to take around hours to get fully charged to this one almost finishing full charge under minutes and i ve witnessed it several times it s just impressive but some issues and i ll talk about it in cons networking and connecting is fast and good haven t faced any major issues in my networking experiences calling is a good experience connecting with networks and bluetooth is extremely fast good overall cons about the processor like i said it is under clocked and the benchmark scores proved it a bit although i don 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 t mind that part the camera setup is so so so average and stupid aside from the main lens the wide and macro just did not make sense at all and are completely worthless in this segment this is literally the same setup from nord t but just a better software optimisation front camera is alright too nothing that great charging indeed is one of the key factors in this phone but it takes a toll on the battery backup usually in my usage i have to charge it times for it to be used the whole day it drains a bit more than i expected it to also there s no option available to disable w charging to let it charge in usual speed to test the battery only except for the night optimisation mode which is kind of good in my opinion phone is a good segment in this price range and if you do believe in the particular brand image and it s products then go for it although iqoo t does provide a better camera setup with a bit more aggressive processor performance but this device does the job too so basically i am reviewing it after usage of month and days i am giving it star because of alert slider missing let s me clear it by points battery is awesome it will get full charge in minutes seconds it lasts more than hours to me camera quality is nice specially night mode is awesome some improvements should be done for selfie camera but it clicks nice picture no lagging no hang it runs smoothly and very fast only thing that disappoints is alert slider that is missing in this phone video quality is awesome while you record and it is stable while watching any ott streaming quality is awesome you can fully enjoy it speaker of phone is perfect even at lowest volume you can clearly hear the voice on call</v>
      </c>
      <c r="E535" s="1" t="s">
        <v>4727</v>
      </c>
      <c r="F535" s="9" t="s">
        <v>3265</v>
      </c>
      <c r="G535" s="9">
        <f>IFERROR(__xludf.DUMMYFUNCTION("""COMPUTED_VALUE"""),1.0)</f>
        <v>1</v>
      </c>
      <c r="H535" s="9">
        <f>IFERROR(__xludf.DUMMYFUNCTION("""COMPUTED_VALUE"""),1.0)</f>
        <v>1</v>
      </c>
      <c r="I535" s="9">
        <f>IFERROR(__xludf.DUMMYFUNCTION("""COMPUTED_VALUE"""),0.0)</f>
        <v>0</v>
      </c>
      <c r="J535" s="9">
        <f>IFERROR(__xludf.DUMMYFUNCTION("""COMPUTED_VALUE"""),1.0)</f>
        <v>1</v>
      </c>
    </row>
    <row r="536">
      <c r="A536" s="1">
        <v>3.9</v>
      </c>
      <c r="B536" s="5" t="s">
        <v>4744</v>
      </c>
      <c r="C536" s="5" t="s">
        <v>4745</v>
      </c>
      <c r="D536" s="9" t="str">
        <f>IFERROR(__xludf.DUMMYFUNCTION("""COMPUTED_VALUE"""),"audio contains lots of distortion when using speaker battery life is good i bought this phone for my staff who can handle only these basic variety types she is very happy and loves the color nice one hgh battery backup is great didn t like center button d"&amp;"esign separate four buttons would fit great rather than one square one irony is that it is for indian customers but couldn t find gujarati language in this phone overall product is good for normal usage bluetooth radio camera memory card dual sim games ar"&amp;"e added features for fun good product it s amazing and worth the cost the only weak point is that the response from the phone is a little late after pressing buttons otherwise it s best under this range nice one easy use and more flexible one easy to carr"&amp;"y good battery life and camera quality also good not bad sound quality is good over all value for money")</f>
        <v>audio contains lots of distortion when using speaker battery life is good i bought this phone for my staff who can handle only these basic variety types she is very happy and loves the color nice one hgh battery backup is great didn t like center button design separate four buttons would fit great rather than one square one irony is that it is for indian customers but couldn t find gujarati language in this phone overall product is good for normal usage bluetooth radio camera memory card dual sim games are added features for fun good product it s amazing and worth the cost the only weak point is that the response from the phone is a little late after pressing buttons otherwise it s best under this range nice one easy use and more flexible one easy to carry good battery life and camera quality also good not bad sound quality is good over all value for money</v>
      </c>
      <c r="E536" s="1" t="s">
        <v>4737</v>
      </c>
      <c r="F536" s="9" t="s">
        <v>3324</v>
      </c>
      <c r="G536" s="9">
        <f>IFERROR(__xludf.DUMMYFUNCTION("""COMPUTED_VALUE"""),0.0)</f>
        <v>0</v>
      </c>
      <c r="H536" s="9">
        <f>IFERROR(__xludf.DUMMYFUNCTION("""COMPUTED_VALUE"""),1.0)</f>
        <v>1</v>
      </c>
      <c r="I536" s="9">
        <f>IFERROR(__xludf.DUMMYFUNCTION("""COMPUTED_VALUE"""),0.0)</f>
        <v>0</v>
      </c>
      <c r="J536" s="9">
        <f>IFERROR(__xludf.DUMMYFUNCTION("""COMPUTED_VALUE"""),0.0)</f>
        <v>0</v>
      </c>
    </row>
    <row r="537">
      <c r="A537" s="1">
        <v>4.1</v>
      </c>
      <c r="B537" s="5" t="s">
        <v>4755</v>
      </c>
      <c r="C537" s="5" t="s">
        <v>4756</v>
      </c>
      <c r="D537" s="9" t="str">
        <f>IFERROR(__xludf.DUMMYFUNCTION("""COMPUTED_VALUE"""),"i liked the watch the battery of this watch is so good that before use i charged this watch and it s been weeks and this watch still have battery left and nagative side is i ordered black strap watch and i got grey strap watch and this is sellers mistake "&amp;"i tried to return this and i ve called amazon help line then hear my problem and see it online that i got wrong item and then they say they will connect me to other person who will solve this and then no one pick the call the ring just continue to ring an"&amp;"d after min i thought that no one is gonna pick the call ever and i disconnected and start using it watch have some basic futures and i like it one of the best product in this price range been using it for a year now and i have no complaints built quality"&amp;" is good steps count is not very accurate and we can say that the software lacks in accuracy in many ways when compared to other big brands apple fossil but i have seen worst touch is very smooth and the notification alerts works as expected this is water"&amp;" and swim resistant i am not sure if it has ip rating but i believe this is dust proof as well since i have been using it for almost a year now good product for this price range everytime sleep mode has to activate this should not be done it should be aut"&amp;"omatically good product bezels are big but it s ok for this price range and i am satisfied with the product watch is beautiful and upto mark only one con in this watch you can t attend the call and revert you can only revert by messages nice")</f>
        <v>i liked the watch the battery of this watch is so good that before use i charged this watch and it s been weeks and this watch still have battery left and nagative side is i ordered black strap watch and i got grey strap watch and this is sellers mistake i tried to return this and i ve called amazon help line then hear my problem and see it online that i got wrong item and then they say they will connect me to other person who will solve this and then no one pick the call the ring just continue to ring and after min i thought that no one is gonna pick the call ever and i disconnected and start using it watch have some basic futures and i like it one of the best product in this price range been using it for a year now and i have no complaints built quality is good steps count is not very accurate and we can say that the software lacks in accuracy in many ways when compared to other big brands apple fossil but i have seen worst touch is very smooth and the notification alerts works as expected this is water and swim resistant i am not sure if it has ip rating but i believe this is dust proof as well since i have been using it for almost a year now good product for this price range everytime sleep mode has to activate this should not be done it should be automatically good product bezels are big but it s ok for this price range and i am satisfied with the product watch is beautiful and upto mark only one con in this watch you can t attend the call and revert you can only revert by messages nice</v>
      </c>
      <c r="E537" s="1" t="s">
        <v>4748</v>
      </c>
      <c r="F537" s="9" t="s">
        <v>3219</v>
      </c>
      <c r="G537" s="9">
        <f>IFERROR(__xludf.DUMMYFUNCTION("""COMPUTED_VALUE"""),0.0)</f>
        <v>0</v>
      </c>
      <c r="H537" s="9">
        <f>IFERROR(__xludf.DUMMYFUNCTION("""COMPUTED_VALUE"""),0.0)</f>
        <v>0</v>
      </c>
      <c r="I537" s="9">
        <f>IFERROR(__xludf.DUMMYFUNCTION("""COMPUTED_VALUE"""),0.0)</f>
        <v>0</v>
      </c>
      <c r="J537" s="9">
        <f>IFERROR(__xludf.DUMMYFUNCTION("""COMPUTED_VALUE"""),0.0)</f>
        <v>0</v>
      </c>
    </row>
    <row r="538">
      <c r="A538" s="1">
        <v>4.1</v>
      </c>
      <c r="B538" s="5" t="s">
        <v>4767</v>
      </c>
      <c r="C538" s="5" t="s">
        <v>4768</v>
      </c>
      <c r="D538" s="9" t="str">
        <f>IFERROR(__xludf.DUMMYFUNCTION("""COMPUTED_VALUE"""),"update it s been months since i first got boat rockerz some of the dislikes i ve mentioned earlier in my review are no more dislikes i said the sound is more or less on a flatter side but i m quite used to it and i m loving it the second point is i said i"&amp;"f you are an audiophile then you may not like it but i was wrong you might ask why here is why after a long gap i visited my father who is an audiophile he has numerous high end headphones but unfortunately he got the attention of my headphone and he just"&amp;" wanted to try it i said yes i regret it he paired it with his device and played a song boy you got to see the grin on his face d he said i m keeping it you buy another one poor me was forced to buy another one a few days back i got another one one thing "&amp;"i noticed in two of my purchase isthe audio cable is no good both my audio cable had the same issue so the moral of the story is hide it from your audiophile dad or brother they will unceremoniously snatch it from you jokes apart people you can t go wrong"&amp;" with this purchase it s worth every square inch happy shopping end of update i got this product days back and i got it for rs lightning deal of course this is an honest unbiased review keeping in mind the price of the product three days might not be a su"&amp;"fficient time to review this product but sorry i can t help the excitement likes good built quality it is sturdy for the price the build quality is great it is not flimsy the ear cushions are good enough sound quality if you are an audiophile this is not "&amp;"for you bass is decent nothing to go overboard as noticed in other reviews bass is deep enough for the price connectivity pairing is easy connects like a breeze dual mode wired and wireless boat rockerz comes with an aux cable if you run out of charge you"&amp;" could always connect the aux cable and use it as a wired headphone i couldn t find a substantial difference in the quality of music between wired and wireless though i absolutely loved this feature battery backup i m impressed with the battery backup of "&amp;"this beast i ve been using it for days for hrs a day still its running so i guess the hr backup per charge is not a marketing gimmick i presume it s true so far so good will update it after a month s usage dislikes sound quality is more on the flatter sid"&amp;"e when you compare it with budget wired headphones like sennheiser cx street ii bass is not too deep you won t get that ambiance boat s website says don t just be loud be loud and clear nope sorry i ve to disappoint you on this when it s loud it s not at "&amp;"all clear a lot of distortions are there when you are loud comfort believe me it s not at all comfortable for prolonged usage your ear will beg you to take it off after mins if you have high fortitude you can push it till hrs if you could go more than tha"&amp;"t without taking it off for a minute then you are superhuman range boats says meters range in my experience if you go beyond meters then the voice will break you will never ever get mtrs range trust me on that and i m experiencing occasional breaks in the"&amp;" streaming nothing intrusive so far but i don t know whether it will be a problem down the line will let you guys know about it later if it s a problem flimsy aux cable i can t complain too much about the aux cable keeping the price in mind remember i pai"&amp;"d only for it but with certain devices the aux was not working properly mi note had issues mi also had issues with aux not sure whether it s the problem with my device but it worked flawlessly on my laptop wafer thin service centers boat gives yr warranty"&amp;" but what good is it if you can t find any service centers near you this is a hit or miss guys voice cancellation i didn t find this effective maybe it s just me not sure microphone is pretty much useless you can t make calls with this headset some altern"&amp;"atives these are all wired headphones comparing them with a wireless may not be a good idea but still i compare it with them because boat rockerz comes with an aux cable and if you are looking for an alternative irrespective of wired or wireless it might "&amp;"be of some use to you sennheiser cx street ii i don t think boat can beat this one s quality the sound is incomparable the base is deep nice fidelity nice ambiance and for a price of this is unbeatable budget wired in ear headphone i own of this beauty to"&amp;"tal value for money if you are an audiophile and are on a tight budget then i can t a better alternative than this soundmagic e c in ear headphones with mic black gold this is another tvfm earphone sony extra bass mdr xb on ear headphones don t buy it if "&amp;"you are an audiophile obviously audiophiles will go only for wired headphones d if you intend to use it for long hours buy it if you are looking for a budget wireless headphone with decent built quality and performance if you require a wired and wireless "&amp;"package in one verdict i d give this headphone a score of if you are on a budget and you want to enjoy a hassle free bluetooth headphone with good performance then close your eyes and buy this beast trust me you won t regret it you won t be disappointed i"&amp;"n this price range i couldn t find any other headphone with such a performance we don t have many options do we p pthe actual price is rs and amazon claim they are giving discount pls don t fall for that i would not recommend paying more than rupees for t"&amp;"his headphone note i m not an expert in this field this is just a lay man s review thank you for reading the review and i hope this will help you with your purchase decision my boat wired in ears were giving out after hard use and i wanted a new pair of h"&amp;"eadphones and i wanted them to be over the head types like this one i also wanted one with both aux and bluetooth options since i would be using it for the tv laptop and my phone i have fumbled with this strata of the headphone market previously and after"&amp;" buying good for nothing ones from motorola i chanced upon this value for moneygood bassnice sound qualitygood build but not premiumif you can get it below rs then it is a very good deal its difficult to let go of my boat headphones i bought this on for a"&amp;" k price on sale the bluetooth was working fine but it went off after an year i know this would happen and thats when the legendary aux cable comes in ive been using it with the aux cable for almost years again but later the top headphone band broke off i"&amp;" used a fevistick to stick it up and used it i stretched it even further but it broke again but there is no difference in soundquality what so ever so far its been a soldi years since usage of this product still trying to stretch it further if it doesnt w"&amp;"ork i may hvae to say good by to this beast of a product and its sad to note that the current boat products on offer fail to deliver this robust quality they ve become the company that focuses on quantity over quality nowadays evolutions aside i gotta res"&amp;"pect this product for what it has given me so far i genuinely reviewed after years and it s still working but once head strip was broke i fixed it by using youtube video overall it s very good purchase for me don’t think about specs you can blindly buy be"&amp;"cause it worth it i recently purchased the boat rockerz bluetooth headphones they have great sound quality and the soft padded ear cushions are very comfortable the battery life is also impressive with up to hours of playback overall i m very happy with m"&amp;"y purchase and would recommend them to anyone looking for a good pair of bluetooth headphones under rs it is best head phone sound quality super bass good noise cancelation not bad product weight not heavy nice headphone nhi bole to jhakas😜sound quality "&amp;"is very good and bass is also good but i was expecting more like theatre bass but not like that hhh laalach karna buri chijh h🤩🤩 hum sudhrenge nhi kabhi😂😂i think u r bored sum of this headphone mast hai😂😂 enjoying good quality easily connected my lg"&amp;" k smart tv")</f>
        <v>update it s been months since i first got boat rockerz some of the dislikes i ve mentioned earlier in my review are no more dislikes i said the sound is more or less on a flatter side but i m quite used to it and i m loving it the second point is i said if you are an audiophile then you may not like it but i was wrong you might ask why here is why after a long gap i visited my father who is an audiophile he has numerous high end headphones but unfortunately he got the attention of my headphone and he just wanted to try it i said yes i regret it he paired it with his device and played a song boy you got to see the grin on his face d he said i m keeping it you buy another one poor me was forced to buy another one a few days back i got another one one thing i noticed in two of my purchase isthe audio cable is no good both my audio cable had the same issue so the moral of the story is hide it from your audiophile dad or brother they will unceremoniously snatch it from you jokes apart people you can t go wrong with this purchase it s worth every square inch happy shopping end of update i got this product days back and i got it for rs lightning deal of course this is an honest unbiased review keeping in mind the price of the product three days might not be a sufficient time to review this product but sorry i can t help the excitement likes good built quality it is sturdy for the price the build quality is great it is not flimsy the ear cushions are good enough sound quality if you are an audiophile this is not for you bass is decent nothing to go overboard as noticed in other reviews bass is deep enough for the price connectivity pairing is easy connects like a breeze dual mode wired and wireless boat rockerz comes with an aux cable if you run out of charge you could always connect the aux cable and use it as a wired headphone i couldn t find a substantial difference in the quality of music between wired and wireless though i absolutely loved this feature battery backup i m impressed with the battery backup of this beast i ve been using it for days for hrs a day still its running so i guess the hr backup per charge is not a marketing gimmick i presume it s true so far so good will update it after a month s usage dislikes sound quality is more on the flatter side when you compare it with budget wired headphones like sennheiser cx street ii bass is not too deep you won t get that ambiance boat s website says don t just be loud be loud and clear nope sorry i ve to disappoint you on this when it s loud it s not at all clear a lot of distortions are there when you are loud comfort believe me it s not at all comfortable for prolonged usage your ear will beg you to take it off after mins if you have high fortitude you can push it till hrs if you could go more than that without taking it off for a minute then you are superhuman range boats says meters range in my experience if you go beyond meters then the voice will break you will never ever get mtrs range trust me on that and i m experiencing occasional breaks in the streaming nothing intrusive so far but i don t know whether it will be a problem down the line will let you guys know about it later if it s a problem flimsy aux cable i can t complain too much about the aux cable keeping the price in mind remember i paid only for it but with certain devices the aux was not working properly mi note had issues mi also had issues with aux not sure whether it s the problem with my device but it worked flawlessly on my laptop wafer thin service centers boat gives yr warranty but what good is it if you can t find any service centers near you this is a hit or miss guys voice cancellation i didn t find this effective maybe it s just me not sure microphone is pretty much useless you can t make calls with this headset 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 sennheiser cx street ii i don t think boat can beat this one s quality the sound is incomparable the base is deep nice fidelity nice ambiance and for a price of this is unbeatable budget wired in ear headphone i own of this beauty total value for money if you are an audiophile and are on a tight budget then i can t a better alternative than this soundmagic e c in ear headphones with mic black gold this is another tvfm earphone sony extra bass mdr xb on ear headphones don t buy it if you are an audiophile obviously audiophiles will go only for wired headphones d if you intend to use it for long hours buy it if you are looking for a budget wireless headphone with decent built quality and performance if you require a wired and wireless package in one verdict i d give this headphone a score of if you are on a budget and you want to enjoy a hassle free bluetooth headphone with good performance then close your eyes and buy this beast trust me you won t regret it you won t be disappointed in this price range i couldn t find any other headphone with such a performance we don t have many options do we p pthe actual price is rs and amazon claim they are giving discount pls don t fall for that i would not recommend paying more than rupees for this headphone note i m not an expert in this field this is just a lay man s review thank you for reading the review and i hope this will help you with your purchase decision 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 value for moneygood bassnice sound qualitygood build but not premiumif you can get it below rs then it is a very good deal its difficult to let go of my boat headphones i bought this on for a k price on sale the bluetooth was working fine but it went off after an year i know this would happen and thats when the legendary aux cable comes in ive been using it with the aux cable for almost years again but later the top headphone band broke off i used a fevistick to stick it up and used it i stretched it even further but it broke again but there is no difference in soundquality what so ever so far its been a soldi years since usage of this product still trying to stretch it further if it doesnt work i may hvae to say good by to this beast of a product and its sad to note that the current boat products on offer fail to deliver this robust quality they ve become the company that focuses on quantity over quality nowadays evolutions aside i gotta respect this product for what it has given me so far i genuinely reviewed after years and it s still working but once head strip was broke i fixed it by using youtube video overall it s very good purchase for me don’t think about specs you can blindly buy because it worth it i recently purchased the boat rockerz bluetooth headphones they have great sound quality and the soft padded ear cushions are very comfortable the battery life is also impressive with up to hours of playback overall i m very happy with my purchase and would recommend them to anyone looking for a good pair of bluetooth headphones under rs it is best head phone sound quality super bass good noise cancelation not bad product weight not heavy nice headphone nhi bole to jhakas😜sound quality is very good and bass is also good but i was expecting more like theatre bass but not like that hhh laalach karna buri chijh h🤩🤩 hum sudhrenge nhi kabhi😂😂i think u r bored sum of this headphone mast hai😂😂 enjoying good quality easily connected my lg k smart tv</v>
      </c>
      <c r="E538" s="1" t="s">
        <v>4759</v>
      </c>
      <c r="F538" s="9" t="s">
        <v>4761</v>
      </c>
      <c r="G538" s="9">
        <f>IFERROR(__xludf.DUMMYFUNCTION("""COMPUTED_VALUE"""),1.0)</f>
        <v>1</v>
      </c>
      <c r="H538" s="9">
        <f>IFERROR(__xludf.DUMMYFUNCTION("""COMPUTED_VALUE"""),1.0)</f>
        <v>1</v>
      </c>
      <c r="I538" s="9">
        <f>IFERROR(__xludf.DUMMYFUNCTION("""COMPUTED_VALUE"""),1.0)</f>
        <v>1</v>
      </c>
      <c r="J538" s="9">
        <f>IFERROR(__xludf.DUMMYFUNCTION("""COMPUTED_VALUE"""),1.0)</f>
        <v>1</v>
      </c>
    </row>
    <row r="539">
      <c r="A539" s="1">
        <v>4.4</v>
      </c>
      <c r="B539" s="5" t="s">
        <v>3307</v>
      </c>
      <c r="C539" s="5" t="s">
        <v>3308</v>
      </c>
      <c r="D539" s="9" t="str">
        <f>IFERROR(__xludf.DUMMYFUNCTION("""COMPUTED_VALUE"""),"gb sd card is showing gbdon t buy this product it was a bit costly but prouduct is of great quality could have been made little bit cheaper cost wise all good fast and smooth ab mujhe computer ki jarurat nahi padti speed is fast but not as advertise i get"&amp;" around read speed mb s and write speed mb s good one product is ok")</f>
        <v>gb sd card is showing gbdon t buy this product it was a bit costly but prouduct is of great quality could have been made little bit cheaper cost wise all good fast and smooth ab mujhe computer ki jarurat nahi padti speed is fast but not as advertise i get around read speed mb s and write speed mb s good one product is ok</v>
      </c>
      <c r="E539" s="1" t="s">
        <v>4771</v>
      </c>
      <c r="F539" s="9" t="s">
        <v>3301</v>
      </c>
      <c r="G539" s="9">
        <f>IFERROR(__xludf.DUMMYFUNCTION("""COMPUTED_VALUE"""),1.0)</f>
        <v>1</v>
      </c>
      <c r="H539" s="9">
        <f>IFERROR(__xludf.DUMMYFUNCTION("""COMPUTED_VALUE"""),0.0)</f>
        <v>0</v>
      </c>
      <c r="I539" s="9">
        <f>IFERROR(__xludf.DUMMYFUNCTION("""COMPUTED_VALUE"""),0.0)</f>
        <v>0</v>
      </c>
      <c r="J539" s="9">
        <f>IFERROR(__xludf.DUMMYFUNCTION("""COMPUTED_VALUE"""),0.0)</f>
        <v>0</v>
      </c>
    </row>
    <row r="540">
      <c r="A540" s="1">
        <v>3.8</v>
      </c>
      <c r="B540" s="5" t="s">
        <v>4782</v>
      </c>
      <c r="C540" s="5" t="s">
        <v>4783</v>
      </c>
      <c r="D540" s="9" t="str">
        <f>IFERROR(__xludf.DUMMYFUNCTION("""COMPUTED_VALUE"""),"looks good and didn’t harm to iphone battery and as price is worth value for money best product and fast charging thanks the money is affordable and charger is good nice bought both adapter and cable was very skeptical about it first but ordered based on "&amp;"the reviews however was very happy with both the products original packaging of adapter and cable as well thank you the product meets the requirements envisaged value for money package seems like original")</f>
        <v>looks good and didn’t harm to iphone battery and as price is worth value for money best product and fast charging thanks the money is affordable and charger is good nice bought both adapter and cable was very skeptical about it first but ordered based on the reviews however was very happy with both the products original packaging of adapter and cable as well thank you the product meets the requirements envisaged value for money package seems like original</v>
      </c>
      <c r="E540" s="1" t="s">
        <v>4776</v>
      </c>
      <c r="F540" s="9" t="s">
        <v>3450</v>
      </c>
      <c r="G540" s="9">
        <f>IFERROR(__xludf.DUMMYFUNCTION("""COMPUTED_VALUE"""),0.0)</f>
        <v>0</v>
      </c>
      <c r="H540" s="9">
        <f>IFERROR(__xludf.DUMMYFUNCTION("""COMPUTED_VALUE"""),0.0)</f>
        <v>0</v>
      </c>
      <c r="I540" s="9">
        <f>IFERROR(__xludf.DUMMYFUNCTION("""COMPUTED_VALUE"""),1.0)</f>
        <v>1</v>
      </c>
      <c r="J540" s="9">
        <f>IFERROR(__xludf.DUMMYFUNCTION("""COMPUTED_VALUE"""),0.0)</f>
        <v>0</v>
      </c>
    </row>
    <row r="541">
      <c r="A541" s="1">
        <v>4.3</v>
      </c>
      <c r="B541" s="5" t="s">
        <v>4793</v>
      </c>
      <c r="C541" s="5" t="s">
        <v>4794</v>
      </c>
      <c r="D541" s="9" t="str">
        <f>IFERROR(__xludf.DUMMYFUNCTION("""COMPUTED_VALUE"""),"productliramark webcam cover slideevents datesorder date delivery date review date statusreceived and acceptedratings descriptionused terms in the description slider sliding part of webcam cover static frame   static back frame of webcam cover screen fram"&amp;"e the laptop s screen framethe product is sturdy invisible for the mutual color theme for device and product and well manufactured if the device has the same matte black theme this webcam cover can easily be merged and becomes a part of the device s body "&amp;"as you can see my laptop has a matte black screen frame and astonishingly the product has merged with it the little plastic container in the package will act as storage for the rest of the webcam covers it is ultra thin as described by the company with ac"&amp;"quiring about a millimeter thickness this thickness can cope with the windows laptops as they are having the rubber buffers on the top side of the screen frame because those buffers act as a spacer between the screen and the lower up body keyboard of the "&amp;"laptop to avoid any harm to the screen  this spacer is advantageous to the webcam cover as closing the lid will not harm the screen screen frame and laptop lower up body but still don t put pressure on the location where the webcam cover is installed as t"&amp;"he thickness of the webcam cover is slightly more in the micrometers than the rubber buffers of the laptop itself the sliding function is very smooth but be sure to push only the slider part and not the whole static part as it will make the grip weak over"&amp;" time of usage the device can be used with any phone and monitor as they have no issue with opening and closing the lids now for the mac laptop users it is not a product for your laptop and never try this product for your mac laptops as the mac laptops ha"&amp;"ve a stunning plain glass screen that is covering the whole screen frame part and has no spacers that is there s no space left after closing the laptop lid and hence upon installation of this product will damage crack break the plain glass screen installa"&amp;"tion is easy remove the blue tape and carefully stick the cover as a sticker using the scale for support or else you could stick it a little inclined after sticking rub your palm for heat generation and grab the screen frame from both palms and apply the "&amp;"ultra light pressure and hold the position up to a good to minutes and there you go for your satisfied invisible life important even if not in use slide it times once a week and clean it as per your device cleaning schedule to avoid jamming due to debris "&amp;"or dust overall it is a good product for me it has worked awesome green signal from here thank you suggestionsto the manufacturer notice the static frame of the webcam cover and make its edges the edges close to the slider smooth rounding off or fillet so"&amp;" that upon sliding the slider with a fat finger it can easily slide over the edges of the static frame hence do not put an unnecessary force on a static frame to the seller well packagingto the consumer check for the rubber spacers buffers provided in the"&amp;" laptop like windows laptops if it is then you can use the webcam cover if not like mac laptops it s not the product for you even for windows laptops after installing a webcam cover try not to put pressure on the webcam cover location for long slide it ti"&amp;"mes once a week to avoid jamming disclaimerthe review s and rating s has ve been made upon personal usage s experiment s experience s perspective s for specific product s acquired delivered i usually don t trust my webcam so i thought of giving this produ"&amp;"ct a try it was delivered within days after placing the order i received it on th june first impressions were really good i always had a fear that it would crack my screen when i close my laptop lid after reading the reviews but it s been months and there"&amp;" s not even a single crack in my screen 𝗕𝘂𝗶𝗹𝗱 𝗤𝘂𝗮𝗹𝗶𝘁𝘆 𝟰 𝟱 𝟱you will get webcams covers in the package it s extremely thin so it won t cause any issues when you close the laptop hp pavilion gaming used here but it might cause issues in the c"&amp;"ase of laptops with thin screens like macbook air asus tuf asus rog while closing the lid due to the pressure on the screen at the end it s your choice 𝗔𝗱𝗵𝗲𝘀𝗶𝗼𝗻 𝟯 𝟱i am sorry to say that the adhesion of this product is quite weak it literally fa"&amp;"lls off after a week of applying it i had to throw of it as it became useless i only had the last piece remaining 𝗦𝗼𝗹𝘂𝘁𝗶𝗼𝗻 𝗳𝗼𝗿 𝗔𝗱𝗵𝗲𝘀𝗶𝗼𝗻 eventually i was able to find a solution for this problem • remove the stock adhesion by gently appl"&amp;"ying isopropyl alcohol • then apply a strong adhesive glue i used fevi kwick apply it only on the back edges of the webcam cover since it s extremely thin i used thin needle to apply super glue gently on it or else the superglue will spill out and make a "&amp;"mess • immediately you have to place it on the webcam of our laptop and then you re good to go its been months after using the super glue technique forget about about falling it has not even moved a bit no effect on the quality of my webcam the cover won "&amp;"t interfere when you are using your webcam in meetings and fully covers it when you want privacy overall its a good product except for the fact that it has poor adhesion good product i wish i had known this before ordering luckily a friend made me aware t"&amp;"he very same day i had applied it apple urges people not to close their macbook macbook air or macbook pro while such camera covers are applied because it can lead to cracks in the screen when closing your macbook it may also affect the ambience light sen"&amp;"sor but that is the lesser issue as compared to a potentially cracked screen and high repair costs macbooks are designed in a way that when closing no foreign object thicker than an average printer paper mm should ever be between the screen and the body o"&amp;"f the laptop this item is inches thick that is mm six times the recommended thickness if you are going to use it on your macbook be sure to completely remove it before closing your laptop you can use it without worry on imac as it s a desktop and doesn t "&amp;"get closed you can also use it with any normal laptop where the camera isn t embedded inside the glass screen if you have a laptop where the camera is embedded in the plastic frame around the screen it should be okay for disappointed macbook users like me"&amp;" there are two options one is you trust apple who are saying their camera is hardwired to the green camera light according to them one cannot work without the other so even if someone hacks your camera you will know it is on because the green light will b"&amp;"e glowing if you re not sure about their reliability and you still want to cover your camera use a piece of thin tape apple does advice against anything which could leave adhesive residue on their screen but frankly if you just clean it with some screen c"&amp;"leanser after removing i don t see how there could be an issue why am i still giving this product stars it reached in good condition is easy to install and use and it will still be useful to people with other laptops or desktop screens with inbuilt camera"&amp;" it s not a bad product they just need to stop advertising it for macbooks")</f>
        <v>productliramark webcam cover slideevents datesorder date delivery date review date statusreceived and acceptedratings descriptionused terms in the description slider sliding part of webcam cover static frame   static back frame of webcam cover screen frame the laptop s screen framethe product is sturdy invisible for the mutual color theme for device and product and well manufactured if the device has the same matte black theme this webcam cover can easily be merged and becomes a part of the device s body as you can see my laptop has a matte black screen frame and astonishingly the product has merged with it the little plastic container in the package will act as storage for the rest of the webcam covers it is ultra thin as described by the company with acquiring about a millimeter thickness this thickness can cope with the windows laptops as they are having the rubber buffers on the top side of the screen frame because those buffers act as a spacer between the screen and the lower up body keyboard of the laptop to avoid any harm to the screen  this spacer is advantageous to the webcam cover as closing the lid will not harm the screen screen frame and laptop lower up body but still don 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 the device can be used with any phone and monitor as they have no issue with opening and closing the lids now for the mac laptop users it is not a product for your laptop and never try this product for your mac laptops as the mac laptops have a stunning plain glass screen that is covering the whole screen frame part and has no spacers that is there s no space left after closing the laptop lid and hence upon installation of this product will damage crack break the plain glass screen installation is easy remove the blue tape and carefully stick the cover as a sticker using the scale for support or else you could stick it a little inclined after sticking rub your palm for heat generation and grab the screen frame from both palms and apply the ultra light pressure and hold the position up to a good to minutes and there you go for your satisfied invisible life important even if not in use slide it times once a week and clean it as per your device cleaning schedule to avoid jamming due to debris or dust overall it is a good product for me it has worked awesome green signal from here thank you suggestionsto the manufacturer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 to the seller well packagingto the consumer check for the rubber spacers buffers provided in the laptop like windows laptops if it is then you can use the webcam cover if not like mac laptops it s not the product for you even for windows laptops after installing a webcam cover try not to put pressure on the webcam cover location for long slide it times once a week to avoid jamming disclaimerthe review s and rating s has ve been made upon personal usage s experiment s experience s perspective s for specific product s acquired delivered i usually don t trust my webcam so i thought of giving this product a try it was delivered within days after placing the order i received it on th june first impressions were really good i always had a fear that it would crack my screen when i close my laptop lid after reading the reviews but it s been months and there s not even a single crack in my screen 𝗕𝘂𝗶𝗹𝗱 𝗤𝘂𝗮𝗹𝗶𝘁𝘆 𝟰 𝟱 𝟱you will get webcams covers in the package it s extremely thin so it won t cause any issues when you close the laptop hp pavilion gaming used here but it might cause issues in the case of laptops with thin screens like macbook air asus tuf asus rog while closing the lid due to the pressure on the screen at the end it s your choice 𝗔𝗱𝗵𝗲𝘀𝗶𝗼𝗻 𝟯 𝟱i am sorry to say that the adhesion of this product is quite weak it literally falls off after a week of applying it i had to throw of it as it became useless i only had the last piece remaining 𝗦𝗼𝗹𝘂𝘁𝗶𝗼𝗻 𝗳𝗼𝗿 𝗔𝗱𝗵𝗲𝘀𝗶𝗼𝗻 eventually i was able to find a solution for this problem • remove the stock adhesion by gently applying isopropyl alcohol • then apply a strong adhesive glue i used fevi kwick apply it only on the back edges of the webcam cover since it s extremely thin i used thin needle to apply super glue gently on it or else the superglue will spill out and make a mess • immediately you have to place it on the webcam of our laptop and then you re good to go its been months after using the super glue technique forget about about falling it has not even moved a bit no effect on the quality of my webcam the cover won t interfere when you are using your webcam in meetings and fully covers it when you want privacy overall its a good product except for the fact that it has poor adhesion good product i wish i had known this before ordering luckily a friend made me aware the very same day i had applied it 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 macbooks are designed in a way that when closing no foreign object thicker than an average printer paper mm should ever be between the screen and the body of the laptop this item is inches thick that is mm six times the recommended thickness if you are going to use it on your macbook be sure to completely remove it before closing your laptop you can use it without worry on imac as it s a desktop and doesn t get closed you can also use it with any normal laptop where the camera isn t embedded inside the glass screen if you have a laptop where the camera is embedded in the plastic frame around the screen it should be okay 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 if you re not sure about their reliability and you still want to cover your camera use a piece of thin tape apple does advice against anything which could leave adhesive residue on their screen but frankly if you just clean it with some screen cleanser after removing i don t see how there could be an issue why am i still giving this product stars it reached in good condition is easy to install and use and it will still be useful to people with other laptops or desktop screens with inbuilt camera it s not a bad product they just need to stop advertising it for macbooks</v>
      </c>
      <c r="E541" s="1" t="s">
        <v>4786</v>
      </c>
      <c r="F541" s="9" t="s">
        <v>4788</v>
      </c>
      <c r="G541" s="9">
        <f>IFERROR(__xludf.DUMMYFUNCTION("""COMPUTED_VALUE"""),0.0)</f>
        <v>0</v>
      </c>
      <c r="H541" s="9">
        <f>IFERROR(__xludf.DUMMYFUNCTION("""COMPUTED_VALUE"""),1.0)</f>
        <v>1</v>
      </c>
      <c r="I541" s="9">
        <f>IFERROR(__xludf.DUMMYFUNCTION("""COMPUTED_VALUE"""),1.0)</f>
        <v>1</v>
      </c>
      <c r="J541" s="9">
        <f>IFERROR(__xludf.DUMMYFUNCTION("""COMPUTED_VALUE"""),1.0)</f>
        <v>1</v>
      </c>
    </row>
    <row r="542">
      <c r="A542" s="1">
        <v>4.3</v>
      </c>
      <c r="B542" s="5" t="s">
        <v>570</v>
      </c>
      <c r="C542" s="5" t="s">
        <v>571</v>
      </c>
      <c r="D542" s="9" t="str">
        <f>IFERROR(__xludf.DUMMYFUNCTION("""COMPUTED_VALUE"""),"it cost should be under rs buy it color is as per the photo but takes longer to charge also doesn’t charge on all sockets seems to work better when plugged in directly in the laptop length of the cable is long so that you can happily use it for long dista"&amp;"nce as week and quality is really good meter pink charging wire for iphone x long and strong one for use i have been using this lighting cable for almost a month now and the cable turned out exactly as it was shown i took the rose gold one that matches my"&amp;" phone’s color although the metal ends of the cable was rose gold but the whole cable was pink which i didn’t like i went for the m long cable so that i can use it conveniently even if it is charging though it’s kinda bulky yet serves it’s purpose chargin"&amp;"g speed is fast and efficient just like the original cable had also quite durable and sturdy my apple’s original lighting cable had some problem while charging so i purchased this one after watching many youtube videos and reviews it was indeed a good pur"&amp;"chase it’s long and good it’s a superb product in terms of sturdiness looks and charging speed")</f>
        <v>it cost should be under rs buy it color is as per the photo but takes longer to charge also doesn’t charge on all sockets seems to work better when plugged in directly in the laptop length of the cable is long so that you can happily use it for long distance as week and quality is really good meter pink charging wire for iphone x long and strong one for use i have been using this lighting cable for almost a month now and the cable turned out exactly as it was shown i took the rose gold one that matches my phone’s color although the metal ends of the cable was rose gold but the whole cable was pink which i didn’t like i went for the 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 it’s long and good it’s a superb product in terms of sturdiness looks and charging speed</v>
      </c>
      <c r="E542" s="1" t="s">
        <v>563</v>
      </c>
      <c r="F542" s="9" t="s">
        <v>18</v>
      </c>
      <c r="G542" s="9">
        <f>IFERROR(__xludf.DUMMYFUNCTION("""COMPUTED_VALUE"""),0.0)</f>
        <v>0</v>
      </c>
      <c r="H542" s="9">
        <f>IFERROR(__xludf.DUMMYFUNCTION("""COMPUTED_VALUE"""),0.0)</f>
        <v>0</v>
      </c>
      <c r="I542" s="9">
        <f>IFERROR(__xludf.DUMMYFUNCTION("""COMPUTED_VALUE"""),0.0)</f>
        <v>0</v>
      </c>
      <c r="J542" s="9">
        <f>IFERROR(__xludf.DUMMYFUNCTION("""COMPUTED_VALUE"""),0.0)</f>
        <v>0</v>
      </c>
    </row>
    <row r="543">
      <c r="A543" s="1">
        <v>3.5</v>
      </c>
      <c r="B543" s="5" t="s">
        <v>4807</v>
      </c>
      <c r="C543" s="5" t="s">
        <v>4808</v>
      </c>
      <c r="D543" s="9" t="str">
        <f>IFERROR(__xludf.DUMMYFUNCTION("""COMPUTED_VALUE"""),"network reception is not that great people who call get out of coverage area message even though the phone show two bars of network the same sim and network worked fine in my smartphone can use this as a secondary phone or as a backup device and cannot re"&amp;"ly on it as a primary device the only benifit which i saw on this is it supports volte and can sync the contacts from android phone which avoid manual taks of creating each contact manually product is average it doesn t suck like the many contemporary fea"&amp;"ture phones from other brands that being said it s not great either with some little annoyance noticed don t expect much as its a feature phone but then some negatives are there s a voice distortion noticed occasionally when receiving calls have to end th"&amp;"e call redo it then the voice is clear initially thought it was an issue of a particular product so returned the phone got a new one however the new one also has this have tried some methods to rectify this including switching off the volte till now this "&amp;"issue has not cropped up yet thankfully no notepad come on how hard is it to give a notepad on this phone if it can do texting contact saving how difficult is it to give a notepad to record stuffs no youtube since there s no dedicated youtube app tried to"&amp;" access it from the opera browser but to a big disappointment it can t properly load the youtube page let alone play any video yes it s not a phone for constant youtube watching but since it s a very important site not only for entertainment but also for "&amp;"information news it would have been great if youtube was enabled it supports g so why not youtube the camera is very bad can t expect smartphone standard camera but this vga camera is really bad nokia could have increased the price about bucks give an ave"&amp;"rage megapixel camera on it sometimes we take photos not for posting on social media but for information like the name of a store or number of a vehicle a basic camera that does that job is all that is required was delighted to see an english with oxford "&amp;"app assumed they were very thoughtful to give an offline dictionary but then upon opening it turned out to be a demo version with pay inr play free trail was even disappointed when upon clicking the free trail option it required internet was directed to t"&amp;"he opera website what s the point to this other than this the phone is not bad with some positive features like wireless radio radio recording big screen compared to other feature phones voice recorder torch call recording option converter app stylish ret"&amp;"ro design a good easily typable keypad all os ok but battery life is not good while we r not useing a single call also but its draining battery life good add on phone battery life is days if usage is not very heavy fm works without wired headphones call q"&amp;"uality if good dual nano sim no profile setting option as was the case with previously released nokia feature phones preinstalled games but all except snakes are trial version internet browser facebook music video player are there but no option to install"&amp;" any other app as there is no app store gud for one model in nokia and worth for money bettery not works more than days even not using phone it works like any other feature phones from the time but the build quality is considerably low good battery life a"&amp;"nd good call quality is there nothing special other than that")</f>
        <v>network reception is not that great people who call get out of coverage area message even though the phone show two bars of network the same sim and network worked fine in my smartphone 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 t suck like the many contemporary feature phones from other brands that being said it s not great either with some little annoyance noticed don t expect much as its a feature phone but then some negatives are there s a voice distortion noticed occasionally when receiving calls have to end the call redo it then the voice is clear initially thought it was an issue of a particular product so returned the phone got a new one however the new one also has this have tried some methods to rectify this including switching off the volte till now this issue has not cropped up yet thankfully no notepad come on how hard is it to give a notepad on this phone if it can do texting contact saving how difficult is it to give a notepad to record stuffs no youtube since there s no dedicated youtube app tried to access it from the opera browser but to a big disappointment it can t properly load the youtube page let alone play any video yes it s not a phone for constant youtube watching but since it s a very important site not only for entertainment but also for information news it would have been great if youtube was enabled it supports g so why not youtube the camera is very bad can t expect smartphone standard camera but this vga camera is really bad nokia could have increased the price about bucks give an average megapixel camera on it sometimes we take photos not for posting on social media but for information like the name of a store or number of a vehicle a basic camera that does that job is all that is required was delighted to see an english with oxford app assumed they were very thoughtful to give an offline dictionary but then upon opening it turned out to be a demo version with pay inr play free trail was even disappointed when upon clicking the free trail option it required internet was directed to the opera website what s the point to this other than this the phone is not bad with some positive features like wireless radio radio recording big screen compared to other feature phones voice recorder torch call recording option converter app stylish retro design a good easily typable keypad all os ok but battery life is not good while we r not useing a single call also but its draining battery life good add on phone battery life is days if usage is not very heavy fm works without wired headphones call quality if good dual nano sim no profile setting option as was the case with previously released nokia feature phones preinstalled games but all except snakes are trial version internet browser facebook music video player are there but no option to install any other app as there is no app store gud for one model in nokia and worth for money bettery not works more than days even not using phone it works like any other feature phones from the time but the build quality is considerably low good battery life and good call quality is there nothing special other than that</v>
      </c>
      <c r="E543" s="1" t="s">
        <v>4799</v>
      </c>
      <c r="F543" s="9" t="s">
        <v>3324</v>
      </c>
      <c r="G543" s="9">
        <f>IFERROR(__xludf.DUMMYFUNCTION("""COMPUTED_VALUE"""),0.0)</f>
        <v>0</v>
      </c>
      <c r="H543" s="9">
        <f>IFERROR(__xludf.DUMMYFUNCTION("""COMPUTED_VALUE"""),0.0)</f>
        <v>0</v>
      </c>
      <c r="I543" s="9">
        <f>IFERROR(__xludf.DUMMYFUNCTION("""COMPUTED_VALUE"""),0.0)</f>
        <v>0</v>
      </c>
      <c r="J543" s="9">
        <f>IFERROR(__xludf.DUMMYFUNCTION("""COMPUTED_VALUE"""),1.0)</f>
        <v>1</v>
      </c>
    </row>
    <row r="544">
      <c r="A544" s="1">
        <v>4.0</v>
      </c>
      <c r="B544" s="5" t="s">
        <v>4817</v>
      </c>
      <c r="C544" s="5" t="s">
        <v>4818</v>
      </c>
      <c r="D544" s="9" t="str">
        <f>IFERROR(__xludf.DUMMYFUNCTION("""COMPUTED_VALUE"""),"perfect fit n finish but slightly over priced overall good and useful good product proper fitting product is very usefull because it s cover full display and body smart watch and protect any damage screen fully protected with this product too cost but its"&amp;" perfect secure for smartwatch ❤ worth it paise vasul😍 for your watch")</f>
        <v>perfect fit n finish but slightly over priced overall good and useful good product proper fitting product is very usefull because it s cover full display and body smart watch and protect any damage screen fully protected with this product too cost but its perfect secure for smartwatch ❤ worth it paise vasul😍 for your watch</v>
      </c>
      <c r="E544" s="1" t="s">
        <v>4811</v>
      </c>
      <c r="F544" s="9" t="s">
        <v>4301</v>
      </c>
      <c r="G544" s="9">
        <f>IFERROR(__xludf.DUMMYFUNCTION("""COMPUTED_VALUE"""),0.0)</f>
        <v>0</v>
      </c>
      <c r="H544" s="9">
        <f>IFERROR(__xludf.DUMMYFUNCTION("""COMPUTED_VALUE"""),0.0)</f>
        <v>0</v>
      </c>
      <c r="I544" s="9">
        <f>IFERROR(__xludf.DUMMYFUNCTION("""COMPUTED_VALUE"""),1.0)</f>
        <v>1</v>
      </c>
      <c r="J544" s="9">
        <f>IFERROR(__xludf.DUMMYFUNCTION("""COMPUTED_VALUE"""),0.0)</f>
        <v>0</v>
      </c>
    </row>
    <row r="545">
      <c r="A545" s="1">
        <v>3.9</v>
      </c>
      <c r="B545" s="5" t="s">
        <v>4827</v>
      </c>
      <c r="C545" s="5" t="s">
        <v>4828</v>
      </c>
      <c r="D545" s="9" t="str">
        <f>IFERROR(__xludf.DUMMYFUNCTION("""COMPUTED_VALUE"""),"below is the experience so far received a defective product battery was getting drained out in few hours wifi kept getting disconnected and almost every app was giving trouble including google maps location was not getting captured tried to return it on t"&amp;"he th day of purchase after running into issues with every app i open tried on th night as well but phone froze and was not able to even switch off and restart the mobile amazon app was in this phone used another phone to check how to force reboot next mo"&amp;"rning and switched on the mobile amazon said return window is closed on th night and now i need to call samsung customer care directly for replacement called samsung customer care and they tried to check the phone remotely couldnt identify the issue infor"&amp;"med i will have to visit the samsung service center to figure out the issue first visit to center they did a software update week old phone now not sure what update would be pending and returned the phone saying we will see if issue persist for one more w"&amp;"eek they also whipped out the entire apps in the phone faced issues the very same evening lived with it for one more day and went back next morning second visit they identified that both motherboard and battery had manufacturing defect and will have to be"&amp;" replaced i requested for a phone replacement and they told me their policy doesn t allow them to replace the device and can only replace the mother board and battery which was defective they told me i will have to contact samsung customer case number aga"&amp;"in if i want a product replacement as they don t have the authority for that called customer care number again and they inform me i have to contact amazon for product replacement as amazon was the seller so back to step will have to see how many more hoop"&amp;"s need to be jumped to reach the end if i manage to reach there update all customer care said they can t replace the phone so surrendered to defeat and gave the phone back to samsung customer care center for battery and mother board replacement they gave "&amp;"back the phone next day saying parts are replaced again whipped out of the apps which i had downloaded and logged in again i checked the phone from the center itself before taking it back and i figured the problem still persist battery was draining out by"&amp;" the minute i showed it to them they told me it s a new battery and will take some time to stabilize they also asked me to buy a super fast charger while i bought from them to not take chances they asked me to check for days and confirm used for days same"&amp;" situation no improvement went back to them again they checked and said they will forward it to technical team for checking now technical team checked the device and said there was a software issue for few products in this version and then will need a day"&amp;"s to correct it since they are still working on the software update to correct this i have no idea how this product passed the quality test if all these statements which they are making are true by this time samsung customer care has used the phone for mo"&amp;"re days than me since buying the device and they have identified hardware issue and software issue in the product but still refuse to give the money back and take back the product inspite of repeated requests they kept the phone for days and returned sayi"&amp;"ng everything is fixed phone started functioning normally finally but i was sick and tired of the experience i called the samsung corporate customer care narating the the whole series of event and asking for refund they refused with all their might and sa"&amp;"id phone is working now during the process i also figured out that the customer care center who kept the phone for days for repair dint even create a registered complaint or a job code while holding the phone for days i officially registered a complaint b"&amp;"ut still no luck of returning the phone update on nov th i was traveling and outside the country on nov st while using the phone and with charge left screen went off and stared showing grid lines like some tv from s tried switching of the mobile and resta"&amp;"rting multiple times no luck still grid lines my flight bookings hotel bookings and everything one can think of was in the mobile and my month old phone is not responding to anything possible friend thankfully had a spare mobile and i used that phone till"&amp;" i completed the trip reached back in town yesterday and my first act is to visit samsung customer care center nov th am writing this update sitting at the customer care center they mentioned patch issue software update dint happen at this point i know th"&amp;"ey are just speaking rubbish to engage the customer and just delay the situation no month old phone s screen will stop responding because of software update missing they are opening the phone again to operate it after again refusing my request for money r"&amp;"efund its really good smartphone in its range packed with features and brand like samsung never fails to amuse with what they deliver at a given price point i still give it a stars as battery 🔋 could be better it also looses a point for not including a c"&amp;"harger phone looks are good the charging speed is ultra slow even with the fast charger w original also camera quality is not even like mp total lied about mp samsung ui is not very friendly and easy other brands have better and smoother ui phone is very "&amp;"sleek bought brown shade which looks much premium in hand at what it actually is good budget model phone you can not deny brand sumsung is a brand overall good product for long use good worck charger should have been part of it but product looks good pric"&amp;"ewise a little overpriced some of the cons are a little rigid fingerprint sensor after months of use i frequently encounter a lag when unlocking the phone battery life not up to the mark struggles to go the entire day even with regular use no mm jack and "&amp;"a buggy bt pros a very good camera excellent screen superb sound quality if you somehow get this for below k then go for it or else there are better options available")</f>
        <v>below is the experience so far received a defective product battery was getting drained out in few hours wifi kept getting disconnected and almost every app was giving trouble including google maps location was not getting captured tried to return it on the th day of purchase after running into issues with every app i open tried on th night as well but phone froze and was not able to even switch off and restart the mobile amazon app was in this phone used another phone to check how to force reboot next morning and switched on the mobile amazon said return window is closed on th night and now i need to call samsung customer care directly for replacement called samsung customer care and they tried to check the phone remotely couldnt identify the issue informed i will have to visit the samsung service center to figure out the issue first visit to center they did a software update week old phone now not sure what update would be pending and returned the phone saying we will see if issue persist for one more week they also whipped out the entire apps in the phone faced issues the very same evening lived with it for one more day and went back next morning second visit they identified that both motherboard and battery had manufacturing defect and will have to be replaced i requested for a phone replacement and they told me their policy doesn t allow them to replace the device and can only replace the mother board and battery which was defective they told me i will have to contact samsung customer case number again if i want a product replacement as they don t have the authority for that called customer care number again and they inform me i have to contact amazon for product replacement as amazon was the seller so back to step will have to see how many more hoops need to be jumped to reach the end if i manage to reach there update all customer care said they can t replace the phone so surrendered to defeat and gave the phone back to samsung customer care center for battery and mother board replacement they gave back the phone next day saying parts are replaced again whipped out of the apps which i had downloaded and logged in again i checked the phone from the center itself before taking it back and i figured the problem still persist battery was draining out by the minute i showed it to them they told me it s a new battery and will take some time to stabilize they also asked me to buy a super fast charger while i bought from them to not take chances they asked me to check for days and confirm used for days same situation no improvement went back to them again they checked and said they will forward it to technical team for checking now technical team checked the device and said there was a software issue for few products in this version and then will need a days to correct it since they are still working on the software update to correct this i have no idea how this product passed the quality test if all these statements which they are making are true by this time samsung customer care has used the phone for more days than me since buying the device and they have identified hardware issue and software issue in the product but still refuse to give the money back and take back the product inspite of repeated requests they kept the phone for days and returned saying everything is fixed phone started functioning normally finally but i was sick and tired of the experience i called the samsung corporate customer care narating the the whole series of event and asking for refund they refused with all their might and said phone is working now during the process i also figured out that the customer care center who kept the phone for days for repair dint even create a registered complaint or a job code while holding the phone for days i officially registered a complaint but still no luck of returning the phone update on nov th i was traveling and outside the country on nov st while using the phone and with charge left screen went off and stared showing grid lines like some tv from s tried switching of the mobile and restarting multiple times no luck still grid lines my flight bookings hotel bookings and everything one can think of was in the mobile and my month old phone is not responding to anything possible friend thankfully had a spare mobile and i used that phone till i completed the trip reached back in town yesterday and my first act is to visit samsung customer care center nov th am writing this update sitting at the customer care center they mentioned patch issue software update dint happen at this point i know they are just speaking rubbish to engage the customer and just delay the situation no month old phone s screen will stop responding because of software update missing they are opening the phone again to operate it after again refusing my request for money refund its really good smartphone in its range packed with features and brand like samsung never fails to amuse with what they deliver at a given price point i still give it a stars as battery 🔋 could be better it also looses a point for not including a charger phone looks are good the charging speed is ultra slow even with the fast charger w original also camera quality is not even like mp total lied about mp samsung ui is not very friendly and easy other brands have better and smoother ui phone is very sleek bought brown shade which looks much premium in hand at what it actually is good budget model phone you can not deny brand sumsung is a brand overall good product for long use good worck charger should have been part of it but product looks good pricewise a little overpriced some of the cons are a little rigid fingerprint sensor after months of use i frequently encounter a lag when unlocking the phone battery life not up to the mark struggles to go the entire day even with regular use no mm jack and a buggy bt pros a very good camera excellent screen superb sound quality if you somehow get this for below k then go for it or else there are better options available</v>
      </c>
      <c r="E545" s="1" t="s">
        <v>4821</v>
      </c>
      <c r="F545" s="9" t="s">
        <v>3265</v>
      </c>
      <c r="G545" s="9">
        <f>IFERROR(__xludf.DUMMYFUNCTION("""COMPUTED_VALUE"""),1.0)</f>
        <v>1</v>
      </c>
      <c r="H545" s="9">
        <f>IFERROR(__xludf.DUMMYFUNCTION("""COMPUTED_VALUE"""),1.0)</f>
        <v>1</v>
      </c>
      <c r="I545" s="9">
        <f>IFERROR(__xludf.DUMMYFUNCTION("""COMPUTED_VALUE"""),0.0)</f>
        <v>0</v>
      </c>
      <c r="J545" s="9">
        <f>IFERROR(__xludf.DUMMYFUNCTION("""COMPUTED_VALUE"""),0.0)</f>
        <v>0</v>
      </c>
    </row>
    <row r="546">
      <c r="A546" s="1">
        <v>4.3</v>
      </c>
      <c r="B546" s="5" t="s">
        <v>4838</v>
      </c>
      <c r="C546" s="5" t="s">
        <v>4839</v>
      </c>
      <c r="D546" s="9" t="str">
        <f>IFERROR(__xludf.DUMMYFUNCTION("""COMPUTED_VALUE"""),"posting this after days of continous usage i came from oneplus t that too because last to last week i had an accident and my t has dead on the spot after watching a lot of reviews on youtube and amazon i thought i should give it a chance first impression "&amp;"• as you all know op t has small display so it s hard for first days to use typing because of big display • a little heavy but that could be because of upgraded species and battery from my last t • solid built but it if it s metal build then it will be mo"&amp;"re beautiful • space fusion color is looking killer • flash charger works awsome but charger design can be improved• display is crisp and clear but but in dark apps i e chrome brave linkdin etc you ll notice a color change from black to greyish color that"&amp;" gives a cheap feel and i don t know if it s a software or hardware issue actual review • while gaming call of duty mobile has some lags and bugs and there is no option to block notification calls even after mute notification onn everything is coming on s"&amp;"creen and it s very frustrating and annoying • battlefield mobile ground asphalt clash of clans battle royale are working flowless • some apps like flipkart and airtel gives some error screen zoom automatically while opening might be because of android or"&amp;" something else • now this is very weird that this phone reset a few setting automatically themselves when i don t want that i don t want to set them everyday before using my phone i e i am using bouncer to remove app permission when not in use and this p"&amp;"hone remove accessibility setting even after batter optimization and background run while listing to music i want paranomic sound but it reset to default automatically • gesture are not working fine this can be fixed with future updates • i admit that fun"&amp;"touch os has some more customization then oxygen os but it is missing some basic customization feature like i cannot change accent color shape size and the default one is looking very cheap must be because oneplus oxygen os is in my eyes but i am not over"&amp;"come from oxygen os oxygen os is lub• funtouch os is very uncomfortable for me for the first days but now i m getting it a little • less feature in gaming mode in comparison to iqoo 📷camera • average as of now takes good picture in night evening time and"&amp;" selfie camera is awsome • ois works good as per the budget and gives value for money • day time picture are good but something it changes the saturation color by itself automatically • no heat observed while gaming doing heavy task minimal heat that ever"&amp;"y phone has now a days and it is °c outside so this is not a big deal for me • screen recorder and mic works awsome• crisp clear display except the issue i told above• sot in one charge • minutes charging time • no bugs lags observed till date• hz refresh"&amp;" rate made it monster• some preinstalled bloatware can be uninstall but some has to be force stop only or you can use adb commande to remove permanently • a few apps are unnecessary like browser and a screen virus scan comes just after install an app from"&amp;" play store that very annoying and somehow i stopped that • speaker volume is sufficient enoug loud in a room conclusion in k it s worth for money with snapdragon processor and intelligent chip only thing that i don t like is funtoch os because it not giv"&amp;"es a premium flagship phone experince has some bugs as of now i e in gaming mode in a few apps camera display that might fixed with future updates overall worth for money and yes you can pick it over oneplus rt like i said you ll probably feel bad for a w"&amp;"eek with it s funtoch os but you ll be okay with it after sometime just because of oxygen os spending k is not a great idea i think camera quality is good video stability is awesome processing and other functions are nice ui is not that good and battery l"&amp;"ife is not upto the mark pros super fast app experience due to snapdragon super fast charging good display but not comparable with super amoled of samsung other phone good large display size no heating in general use only seen when using camera video call"&amp;" but it cools down fast accessories given with the phone like fast charger usb c to female adater thin screen guard and translucent back cover ok camera cons display is not super amoled or vivid like samsung a or s series phone battery drains fast avg fro"&amp;"nt camera earth current can be felt when touching back camera while charging i was skeptical about the phone would perform as sd has its own share of heating issues and all but for k this is one of the best phones in the segment i had pixel a and nothing "&amp;"phone as other options although their camera and software might be better in some aspects the performance the camera and gaming features this phone offers is incredible also pixel and nothing phone dosent give charger in the box so it s a plus point the o"&amp;"nly issue i faced is when i switch the phone to hz it starts to act as it lowers to fps or something and the battery life is average it s charge in the evening for sure but decent battery coupled with a fast charger is more than enough i use nova launcher"&amp;" with this and this solves the home screen style recommended to all good display good sound although sound is not much loud but have a sweet bass smooth experience camera good but front video could be given fps good haptic every thing is good up to the ma"&amp;"rk but battery life could be better overall satisfied with the product they are ok i can rate mobile is worth its money idont use fingerprint and camera are very good battery life ok")</f>
        <v>posting this after days of continous usage i came from oneplus t that too because last to last week i had an accident and my t has dead on the spot after watching a lot of reviews on youtube and amazon i thought i should give it a chance first impression • as you all know op t has small display so it s hard for first days to use typing because of big display • a little heavy but that could be because of upgraded species and battery from my last t • solid built but it if it s metal build then it will be more beautiful • space fusion color is looking killer • flash charger works awsome but charger design can be improved• display is crisp and clear but but in dark apps i e chrome brave linkdin etc you ll notice a color change from black to greyish color that gives a cheap feel and i don t know if it s a software or hardware issue actual review • while gaming call of duty mobile has some lags and bugs and there is no option to block notification calls even after mute notification onn everything is coming on screen and it s very frustrating and annoying • battlefield mobile ground asphalt clash of clans battle royale are working flowless • some apps like flipkart and airtel gives some error screen zoom automatically while opening might be because of android or something else • now this is very weird that this phone reset a few setting automatically themselves when i don t want that i don t want to set them everyday before using my phone i e i am using bouncer to remove app permission when not in use and this phone remove accessibility setting even after batter optimization and background run while listing to music i want paranomic sound but it reset to default automatically • gesture are not working fine this can be fixed with future updates •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days but now i m getting it a little • less feature in gaming mode in comparison to iqoo 📷camera • average as of now takes good picture in night evening time and selfie camera is awsome • ois works good as per the budget and gives value for money • day time picture are good but something it changes the saturation color by itself automatically • no heat observed while gaming doing heavy task minimal heat that every phone has now a days and it is °c outside so this is not a big deal for me • screen recorder and mic works awsome• crisp clear display except the issue i told above• sot in one charge • minutes charging time • no bugs lags observed till date• hz refresh rate made it monster• some preinstalled bloatware can be uninstall but some has to be force stop only or you can use adb commande to remove permanently • a few apps are unnecessary like browser and a screen virus scan comes just after install an app from play store that very annoying and somehow i stopped that • speaker volume is sufficient enoug loud in a room conclusion in k it s worth for money with snapdragon processor and intelligent chip only thing that i don t like is funtoch os because it not gives a premium flagship phone experince has some bugs as of now i e in gaming mode in a few apps camera display that might fixed with future updates overall worth for money and yes you can pick it over oneplus rt like i said you ll probably feel bad for a week with it s funtoch os but you ll be okay with it after sometime just because of oxygen os spending k is not a great idea i think camera quality is good video stability is awesome processing and other functions are nice ui is not that good and battery life is not upto the mark pros super fast app experience due to snapdragon super fast charging good display but not comparable with super amoled of samsung other phone good large display size no heating in general use only seen when using camera video call but it cools down fast accessories given with the phone like fast charger usb c to female adater thin screen guard and translucent back cover ok camera cons display is not super amoled or vivid like samsung a or s series phone battery drains fast avg front camera earth current can be felt when touching back camera while charging i was skeptical about the phone would perform as sd has its own share of heating issues and all but for k this is one of the best phones in the segment i had pixel a and nothing phone as other options although their camera and software might be better in some aspects the performance the camera and gaming features this phone offers is incredible also pixel and nothing phone dosent give charger in the box so it s a plus point the only issue i faced is when i switch the phone to hz it starts to act as it lowers to fps or something and the battery life is average it s charge in the evening for sure but decent battery coupled with a fast charger is more than enough i use nova launcher with this and this solves the home screen style recommended to all good display good sound although sound is not much loud but have a sweet bass smooth experience camera good but front video could be given fps good haptic every thing is good up to the mark but battery life could be better overall satisfied with the product they are ok i can rate mobile is worth its money idont use fingerprint and camera are very good battery life ok</v>
      </c>
      <c r="E546" s="1" t="s">
        <v>4831</v>
      </c>
      <c r="F546" s="9" t="s">
        <v>3265</v>
      </c>
      <c r="G546" s="9">
        <f>IFERROR(__xludf.DUMMYFUNCTION("""COMPUTED_VALUE"""),1.0)</f>
        <v>1</v>
      </c>
      <c r="H546" s="9">
        <f>IFERROR(__xludf.DUMMYFUNCTION("""COMPUTED_VALUE"""),0.0)</f>
        <v>0</v>
      </c>
      <c r="I546" s="9">
        <f>IFERROR(__xludf.DUMMYFUNCTION("""COMPUTED_VALUE"""),1.0)</f>
        <v>1</v>
      </c>
      <c r="J546" s="9">
        <f>IFERROR(__xludf.DUMMYFUNCTION("""COMPUTED_VALUE"""),0.0)</f>
        <v>0</v>
      </c>
    </row>
    <row r="547">
      <c r="A547" s="1">
        <v>2.8</v>
      </c>
      <c r="B547" s="5" t="s">
        <v>4849</v>
      </c>
      <c r="C547" s="5" t="s">
        <v>4850</v>
      </c>
      <c r="D547" s="9" t="str">
        <f>IFERROR(__xludf.DUMMYFUNCTION("""COMPUTED_VALUE"""),"good prodat battery life is so bad nice product dislike product also not return its only replacement iska tauch kaam nahi kar raha hai aur kewal mobile adoptot se charge karne par on dikh raha phir turat band ho ja raha hai ise wapas karna hai पहिल्या दिव"&amp;"सापासूनच ती वॉच ऑन होत नाही चार्ज केले तरी पण ऑन होत नाही पुर्णपणे third class वॉच पाठविली amazon ने दिवसेंदिवस amazon ची सर्व्हिस आणि प्रॉडक्ट bad होत चाललेले दिसत आहे bhot jada ghatia h h all the products are very good working there is no any issue till"&amp;" now")</f>
        <v>good prodat battery life is so bad nice product dislike product also not return its only replacement iska tauch kaam nahi kar raha hai aur kewal mobile adoptot se charge karne par on dikh raha phir turat band ho ja raha hai ise wapas karna hai 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 bhot jada ghatia h h all the products are very good working there is no any issue till now</v>
      </c>
      <c r="E547" s="1" t="s">
        <v>4842</v>
      </c>
      <c r="F547" s="9" t="s">
        <v>3219</v>
      </c>
      <c r="G547" s="9">
        <f>IFERROR(__xludf.DUMMYFUNCTION("""COMPUTED_VALUE"""),0.0)</f>
        <v>0</v>
      </c>
      <c r="H547" s="9">
        <f>IFERROR(__xludf.DUMMYFUNCTION("""COMPUTED_VALUE"""),0.0)</f>
        <v>0</v>
      </c>
      <c r="I547" s="9">
        <f>IFERROR(__xludf.DUMMYFUNCTION("""COMPUTED_VALUE"""),0.0)</f>
        <v>0</v>
      </c>
      <c r="J547" s="9">
        <f>IFERROR(__xludf.DUMMYFUNCTION("""COMPUTED_VALUE"""),1.0)</f>
        <v>1</v>
      </c>
    </row>
    <row r="548">
      <c r="A548" s="1">
        <v>3.8</v>
      </c>
      <c r="B548" s="5" t="s">
        <v>4860</v>
      </c>
      <c r="C548" s="5" t="s">
        <v>4861</v>
      </c>
      <c r="D548" s="9" t="str">
        <f>IFERROR(__xludf.DUMMYFUNCTION("""COMPUTED_VALUE"""),"nice phone all over performance is good बैटरी लगभग ठीक है कैमरा भी कुल मिलाकर ठीक है नॉर्मल न्यूज़ के लिए battery is running good camera is ok ok speed of this phone also good as per price range goog wrk condition poco c oprating is better but lots of int"&amp;"ernal applications added video quality and sound very low quality effect camera picture quality is normal good which i recieved mobile box not clean price is too high it s price goes to flipkart and yesterday i want to buy this but can t do this reason be"&amp;"st 👍👍👍👍👍")</f>
        <v>nice phone all over performance is good बैटरी लगभग ठीक है कैमरा भी कुल मिलाकर ठीक है नॉर्मल न्यूज़ के लिए battery is running good camera is ok ok speed of this phone also good as per price range goog wrk condition poco c oprating is better but lots of internal applications added video quality and sound very low quality effect camera picture quality is normal good which i recieved mobile box not clean price is too high it s price goes to flipkart and yesterday i want to buy this but can t do this reason best 👍👍👍👍👍</v>
      </c>
      <c r="E548" s="1" t="s">
        <v>4853</v>
      </c>
      <c r="F548" s="9" t="s">
        <v>3265</v>
      </c>
      <c r="G548" s="9">
        <f>IFERROR(__xludf.DUMMYFUNCTION("""COMPUTED_VALUE"""),0.0)</f>
        <v>0</v>
      </c>
      <c r="H548" s="9">
        <f>IFERROR(__xludf.DUMMYFUNCTION("""COMPUTED_VALUE"""),0.0)</f>
        <v>0</v>
      </c>
      <c r="I548" s="9">
        <f>IFERROR(__xludf.DUMMYFUNCTION("""COMPUTED_VALUE"""),1.0)</f>
        <v>1</v>
      </c>
      <c r="J548" s="9">
        <f>IFERROR(__xludf.DUMMYFUNCTION("""COMPUTED_VALUE"""),0.0)</f>
        <v>0</v>
      </c>
    </row>
    <row r="549">
      <c r="A549" s="1">
        <v>4.5</v>
      </c>
      <c r="B549" s="5" t="s">
        <v>4870</v>
      </c>
      <c r="C549" s="5" t="s">
        <v>4871</v>
      </c>
      <c r="D549" s="9" t="str">
        <f>IFERROR(__xludf.DUMMYFUNCTION("""COMPUTED_VALUE"""),"the cable was safely delivered and works well with my watch perfect watch for my noise watch quality finish and charging capacity are efficient universal fit and at a low cost fits with my smart watch and band perfectly the cable is perfect fit for my noi"&amp;"se colourfit nav it s a good product worth buying thanks to amazon good worth for the money i like it this is value for money worth the money")</f>
        <v>the cable was safely delivered and works well with my watch perfect watch for my noise watch quality finish and charging capacity are efficient universal fit and at a low cost fits with my smart watch and band perfectly the cable is perfect fit for my noise colourfit nav it s a good product worth buying thanks to amazon good worth for the money i like it this is value for money worth the money</v>
      </c>
      <c r="E549" s="1" t="s">
        <v>4864</v>
      </c>
      <c r="F549" s="9" t="s">
        <v>3219</v>
      </c>
      <c r="G549" s="9">
        <f>IFERROR(__xludf.DUMMYFUNCTION("""COMPUTED_VALUE"""),0.0)</f>
        <v>0</v>
      </c>
      <c r="H549" s="9">
        <f>IFERROR(__xludf.DUMMYFUNCTION("""COMPUTED_VALUE"""),0.0)</f>
        <v>0</v>
      </c>
      <c r="I549" s="9">
        <f>IFERROR(__xludf.DUMMYFUNCTION("""COMPUTED_VALUE"""),0.0)</f>
        <v>0</v>
      </c>
      <c r="J549" s="9">
        <f>IFERROR(__xludf.DUMMYFUNCTION("""COMPUTED_VALUE"""),0.0)</f>
        <v>0</v>
      </c>
    </row>
    <row r="550">
      <c r="A550" s="1">
        <v>4.3</v>
      </c>
      <c r="B550" s="5" t="s">
        <v>4880</v>
      </c>
      <c r="C550" s="5" t="s">
        <v>4881</v>
      </c>
      <c r="D550" s="9" t="str">
        <f>IFERROR(__xludf.DUMMYFUNCTION("""COMPUTED_VALUE"""),"used guiding stickers but in those places bubbles formed shop guy fixed them too good in this price range go for it suggestions to company for perfect position at speaker cut give transparent background of film instead of black colour will be much easier "&amp;"to decide position of it nice the tempered glass looks solid and protective it was difficult to align the glass however the film protecting the tempered glass is black opaque you can’t see whether the ear opening aligns with the phone’s ear piece you can "&amp;"only guess it can be made transparent for better accuracy tempered glass for iphone reasonably priced unlike other sellers superb quality feels like actual glass really nice product keep up the good work popio very easy to put it on you may go for cheap t"&amp;"empered glasses but the touch feels different and smooth with popio glasses i am using this for weeks now it is very responsive i am very happy to use it the only challenge was applying it as its not very easy even with the help of guiding strips they ten"&amp;"d to slip but after applying there was no air bubble and screen works smoothly")</f>
        <v>used guiding stickers but in those places bubbles formed shop guy fixed them too good in this price range go for it suggestions to company for perfect position at speaker cut give transparent background of film instead of black colour will be much easier to decide position of it nice the tempered glass looks solid and protective it was difficult to align the glass however the film protecting the tempered glass is black opaque you can’t see whether the ear opening aligns with the phone’s ear piece you can only guess it can be made transparent for better accuracy tempered glass for iphone reasonably priced unlike other sellers superb quality feels like actual glass really nice product keep up the good work popio very easy to put it on you may go for cheap tempered glasses but the touch feels different and smooth with popio glasses i am using this for weeks now it is very responsive i am very happy to use it the only challenge was applying it as its not very easy even with the help of guiding strips they tend to slip but after applying there was no air bubble and screen works smoothly</v>
      </c>
      <c r="E550" s="1" t="s">
        <v>4874</v>
      </c>
      <c r="F550" s="9" t="s">
        <v>4095</v>
      </c>
      <c r="G550" s="9">
        <f>IFERROR(__xludf.DUMMYFUNCTION("""COMPUTED_VALUE"""),1.0)</f>
        <v>1</v>
      </c>
      <c r="H550" s="9">
        <f>IFERROR(__xludf.DUMMYFUNCTION("""COMPUTED_VALUE"""),0.0)</f>
        <v>0</v>
      </c>
      <c r="I550" s="9">
        <f>IFERROR(__xludf.DUMMYFUNCTION("""COMPUTED_VALUE"""),0.0)</f>
        <v>0</v>
      </c>
      <c r="J550" s="9">
        <f>IFERROR(__xludf.DUMMYFUNCTION("""COMPUTED_VALUE"""),0.0)</f>
        <v>0</v>
      </c>
    </row>
    <row r="551">
      <c r="A551" s="1">
        <v>4.1</v>
      </c>
      <c r="B551" s="5" t="s">
        <v>4890</v>
      </c>
      <c r="C551" s="5" t="s">
        <v>4891</v>
      </c>
      <c r="D551" s="9" t="str">
        <f>IFERROR(__xludf.DUMMYFUNCTION("""COMPUTED_VALUE"""),"it s good product and value for money it s comparable easy to operate operate for kids i like all the features and in main b p check and the product is value for money and used for sports purpose by walking tuch panal is very tuff not easy very good produ"&amp;"ct i like this watch i wear it full day and i purchased it to wear in my job time ok ok really liked this product at this prize must buy okay easy to use good touch screen and value for money and good battery life")</f>
        <v>it s good product and value for money it s comparable easy to operate operate for kids i like all the features and in main b p check and the product is value for money and used for sports purpose by walking tuch panal is very tuff not easy very good product i like this watch i wear it full day and i purchased it to wear in my job time ok ok really liked this product at this prize must buy okay easy to use good touch screen and value for money and good battery life</v>
      </c>
      <c r="E551" s="1" t="s">
        <v>4884</v>
      </c>
      <c r="F551" s="9" t="s">
        <v>3219</v>
      </c>
      <c r="G551" s="9">
        <f>IFERROR(__xludf.DUMMYFUNCTION("""COMPUTED_VALUE"""),0.0)</f>
        <v>0</v>
      </c>
      <c r="H551" s="9">
        <f>IFERROR(__xludf.DUMMYFUNCTION("""COMPUTED_VALUE"""),0.0)</f>
        <v>0</v>
      </c>
      <c r="I551" s="9">
        <f>IFERROR(__xludf.DUMMYFUNCTION("""COMPUTED_VALUE"""),0.0)</f>
        <v>0</v>
      </c>
      <c r="J551" s="9">
        <f>IFERROR(__xludf.DUMMYFUNCTION("""COMPUTED_VALUE"""),0.0)</f>
        <v>0</v>
      </c>
    </row>
    <row r="552">
      <c r="A552" s="1">
        <v>3.0</v>
      </c>
      <c r="B552" s="5" t="s">
        <v>4901</v>
      </c>
      <c r="C552" s="5" t="s">
        <v>4902</v>
      </c>
      <c r="D552" s="9" t="str">
        <f>IFERROR(__xludf.DUMMYFUNCTION("""COMPUTED_VALUE"""),"its is value for money good product good liked charging lasts short time charging with straps impossible very poor working not worth the money paid it s tiny specially can be look great on tiny wrist look is also nice but internal feature is some down it "&amp;"must be upgrated auto data collection n update not there gets disconnected all time hard to connect doesn t get update automatically with time n day today is dec monday n it s still showing dec saturday had to update time everytime it works fine for first"&amp;" five days even it is cheaper it should be worth of the money and now two months works good")</f>
        <v>its is value for money good product good liked charging lasts short time charging with straps impossible very poor working not worth the money paid it s tiny specially can be look great on tiny wrist look is also nice but internal feature is some down it must be upgrated auto data collection n update not there gets disconnected all time hard to connect doesn t get update automatically with time n day today is dec monday n it s still showing dec saturday had to update time everytime it works fine for first five days even it is cheaper it should be worth of the money and now two months works good</v>
      </c>
      <c r="E552" s="1" t="s">
        <v>4894</v>
      </c>
      <c r="F552" s="9" t="s">
        <v>3219</v>
      </c>
      <c r="G552" s="9">
        <f>IFERROR(__xludf.DUMMYFUNCTION("""COMPUTED_VALUE"""),1.0)</f>
        <v>1</v>
      </c>
      <c r="H552" s="9">
        <f>IFERROR(__xludf.DUMMYFUNCTION("""COMPUTED_VALUE"""),0.0)</f>
        <v>0</v>
      </c>
      <c r="I552" s="9">
        <f>IFERROR(__xludf.DUMMYFUNCTION("""COMPUTED_VALUE"""),0.0)</f>
        <v>0</v>
      </c>
      <c r="J552" s="9">
        <f>IFERROR(__xludf.DUMMYFUNCTION("""COMPUTED_VALUE"""),1.0)</f>
        <v>1</v>
      </c>
    </row>
    <row r="553">
      <c r="A553" s="1">
        <v>4.0</v>
      </c>
      <c r="B553" s="5" t="s">
        <v>4911</v>
      </c>
      <c r="C553" s="5" t="s">
        <v>4912</v>
      </c>
      <c r="D553" s="9" t="str">
        <f>IFERROR(__xludf.DUMMYFUNCTION("""COMPUTED_VALUE"""),"good for the price nice one just ok for the price battery not working comfortable and small to useissue in power supply that melts the charger cable of smart watch pasand sleek etc yes but mine stopped working after months it has a moulded outer casing ie"&amp;" no screws to open repair if it stops working replace it in warranty else throw it away buy at your own risk high time indian consumers got righttorepair")</f>
        <v>good for the price nice one just ok for the price battery not working comfortable and small to useissue in power supply that melts the charger cable of smart watch pasand sleek etc yes but mine stopped working after months it has a moulded outer casing ie no screws to open repair if it stops working replace it in warranty else throw it away buy at your own risk high time indian consumers got righttorepair</v>
      </c>
      <c r="E553" s="1" t="s">
        <v>4905</v>
      </c>
      <c r="F553" s="9" t="s">
        <v>3252</v>
      </c>
      <c r="G553" s="9">
        <f>IFERROR(__xludf.DUMMYFUNCTION("""COMPUTED_VALUE"""),1.0)</f>
        <v>1</v>
      </c>
      <c r="H553" s="9">
        <f>IFERROR(__xludf.DUMMYFUNCTION("""COMPUTED_VALUE"""),0.0)</f>
        <v>0</v>
      </c>
      <c r="I553" s="9">
        <f>IFERROR(__xludf.DUMMYFUNCTION("""COMPUTED_VALUE"""),0.0)</f>
        <v>0</v>
      </c>
      <c r="J553" s="9">
        <f>IFERROR(__xludf.DUMMYFUNCTION("""COMPUTED_VALUE"""),0.0)</f>
        <v>0</v>
      </c>
    </row>
    <row r="554">
      <c r="A554" s="1">
        <v>3.9</v>
      </c>
      <c r="B554" s="5" t="s">
        <v>4923</v>
      </c>
      <c r="C554" s="5" t="s">
        <v>4924</v>
      </c>
      <c r="D554" s="9" t="str">
        <f>IFERROR(__xludf.DUMMYFUNCTION("""COMPUTED_VALUE"""),"i bought this splitter for rupees i did not find any issue with this product i am using my wired realme buds earphone and msi gf laptop to test it my feedbacks my mic is working properly no issue with left and right sound build quality is also not bad spl"&amp;"itter used flat cable which seems durable recommended 👍 good product overall i needed this type of adapter for connecting my mobile headset to my pc for listening recording so it s working well on my pc but only problem is if the earphone jack is inserte"&amp;"d fully to the line out socket of pc front side the sound is very low so it needs to be inserted only in that way full maximum sound coming working with boya m mike when i decided to buy this i found this with good reviews and amazon recommended after usi"&amp;"ng it for many months there is no disturbance in the quality both mic and sound since i use laptop and desktop with same earphone i need to frequently connect and remove the earphone from the cable the cable is connected to desktop to connect the earphone"&amp;" directly in laptop having done this so many times there is no issue when it comes to quality i have recommended this to my colleagues and they also have liked the performance you can buy this without hesitation the headphone jack works well but when i pu"&amp;"t the mic jack in the pc it creates a lot of noise which i am easily able to hear it causes a bit of irritation sometimes elsewise the product is quite good great product and really durable good product")</f>
        <v>i bought this splitter for rupees i did not find any issue with this product i am using my wired realme buds earphone and msi gf laptop to test it my feedbacks my mic is working properly no issue with left and right sound build quality is also not bad splitter used flat cable which seems durable recommended 👍 good product overall i needed this type of adapter for connecting my mobile headset to my pc for listening recording so it s working well on my pc but only problem is if the earphone jack is inserted fully to the line out socket of pc front side the sound is very low so it needs to be inserted only in that way full maximum sound coming working with boya m mike when i decided to buy this i found this with good reviews and amazon recommended after using it for many months there is no disturbance in the quality both mic and sound since i use laptop and desktop with same earphone i need to frequently connect and remove the earphone from the cable the cable is connected to desktop to connect the earphone directly in laptop having done this so many times there is no issue when it comes to quality i have recommended this to my colleagues and they also have liked the performance you can buy this without hesitation the headphone jack works well but when i put the mic jack in the pc it creates a lot of noise which i am easily able to hear it causes a bit of irritation sometimes elsewise the product is quite good great product and really durable good product</v>
      </c>
      <c r="E554" s="1" t="s">
        <v>4915</v>
      </c>
      <c r="F554" s="9" t="s">
        <v>4917</v>
      </c>
      <c r="G554" s="9">
        <f>IFERROR(__xludf.DUMMYFUNCTION("""COMPUTED_VALUE"""),0.0)</f>
        <v>0</v>
      </c>
      <c r="H554" s="9">
        <f>IFERROR(__xludf.DUMMYFUNCTION("""COMPUTED_VALUE"""),0.0)</f>
        <v>0</v>
      </c>
      <c r="I554" s="9">
        <f>IFERROR(__xludf.DUMMYFUNCTION("""COMPUTED_VALUE"""),0.0)</f>
        <v>0</v>
      </c>
      <c r="J554" s="9">
        <f>IFERROR(__xludf.DUMMYFUNCTION("""COMPUTED_VALUE"""),0.0)</f>
        <v>0</v>
      </c>
    </row>
    <row r="555">
      <c r="A555" s="1">
        <v>4.1</v>
      </c>
      <c r="B555" s="5" t="s">
        <v>4933</v>
      </c>
      <c r="C555" s="5" t="s">
        <v>4934</v>
      </c>
      <c r="D555" s="9" t="str">
        <f>IFERROR(__xludf.DUMMYFUNCTION("""COMPUTED_VALUE"""),"this smart watch is very nice one it s battery back up is also very nice bluetooth connectivity is also excellent but wheneveor i try to see share price it takes few more seconds by pressing side key it must be seen by changing the page without pressing s"&amp;"ide key to open new menu it is nicely designed device good for tracking daily steps and heavy exercise once charged fully battery discharges within days thanks for offer best in market watch is nice but some features are not there like ai assistant while "&amp;"the other low budget watches have worst customer support noise has i have raised the complain times but no one has contacted me yet and really worst if we call customer care it takes half n hour to connect they will tell our executives will call you and g"&amp;"et the products no one is calling after days they complain has been solved and closed i did not use sleeping track yet but touch screen and over app experience is very nice and display quality is also nice nice product")</f>
        <v>this smart watch is very nice one it s battery back up is also very nice bluetooth connectivity is also excellent but wheneveor i try to see share price it takes few more seconds by pressing side key it must be seen by changing the page without pressing side key to open new menu it is nicely designed device good for tracking daily steps and heavy exercise once charged fully battery discharges within days thanks for offer best in market watch is nice but some features are not there like ai assistant while the other low budget watches have worst customer support noise has i have raised the complain times but no one has contacted me yet and really worst if we call customer care it takes half n hour to connect they will tell our executives will call you and get the products no one is calling after days they complain has been solved and closed i did not use sleeping track yet but touch screen and over app experience is very nice and display quality is also nice nice product</v>
      </c>
      <c r="E555" s="1" t="s">
        <v>4927</v>
      </c>
      <c r="F555" s="9" t="s">
        <v>3219</v>
      </c>
      <c r="G555" s="9">
        <f>IFERROR(__xludf.DUMMYFUNCTION("""COMPUTED_VALUE"""),0.0)</f>
        <v>0</v>
      </c>
      <c r="H555" s="9">
        <f>IFERROR(__xludf.DUMMYFUNCTION("""COMPUTED_VALUE"""),1.0)</f>
        <v>1</v>
      </c>
      <c r="I555" s="9">
        <f>IFERROR(__xludf.DUMMYFUNCTION("""COMPUTED_VALUE"""),0.0)</f>
        <v>0</v>
      </c>
      <c r="J555" s="9">
        <f>IFERROR(__xludf.DUMMYFUNCTION("""COMPUTED_VALUE"""),0.0)</f>
        <v>0</v>
      </c>
    </row>
    <row r="556">
      <c r="A556" s="1">
        <v>4.1</v>
      </c>
      <c r="B556" s="5" t="s">
        <v>3965</v>
      </c>
      <c r="C556" s="5" t="s">
        <v>3966</v>
      </c>
      <c r="D556" s="9" t="str">
        <f>IFERROR(__xludf.DUMMYFUNCTION("""COMPUTED_VALUE"""),"i was looking for a phone below k i am not a person who believes to burn money for phones my requirement was a phone that has good network reception good wifi reception a balanced software good battery life good screen that don t strain eyes a good hardwa"&amp;"re mm headphone jack and a charger i don t need g network because g drains battery a lot and g spends too much data i don t watch movie or yt on mobile network and i wonder how many does watch fhd k k videos over mobile network for downloading documents s"&amp;"ocial networks banking apps g is more than enough in my budget i found all phones have gb ram realme narzo was during gif and had all those features along with a good processor and another one was redmi note but i found that if i can extend my budget a li"&amp;"ttle more with all coupons and bank offer i can get a redmi note with gb ram at gb ram is always preferred over gb ram because nobody knows whether with future updates the os would demand more ram or not also the softwares may require more ram as time pas"&amp;"ses away so this was the only option i knew then available redmi note has amoled display i am not bothered with hz hz hz i keep the refresh rate at hz and display works without zero lag or stutter all my desktop screen has hz refresh rate and i am happy w"&amp;"ith them so why do i need a hz screen i think this is all just gimmick marketed by companies and online reviewers the display has excellent colour reproduction capability and colours look rich you can adjust colour temperature to warm or cool but i think "&amp;"standard is fine for me also you can calibrate display colours in settings but i think you don t need that display size is inch it could have been better if it were inch i prefer big display phone redmi note has that big display a plastic screen protector"&amp;" is pre applied on screen and i am happy with that the screen protector feels smooth and fingerprints can be easily removed by wiping with a damp cloth the screen has a punch hole camera which looks good this phone duel speakers one is more powerful at bo"&amp;"ttom and another on top but i think the second speaker is actually earpiece which amplifies while watching movies or yt bottom speaker is louder than top speaker and volume is good what more do you expect from such tiny speakers the phone has excellent wi"&amp;"fi and mobile network reception many have complained about poor wifi connectivity but from my experience i can say my phone and wifi modem stays at different floor still i get good signal and never disconnected voice over mobile network sounds nice and cl"&amp;"ear and the other party can hear you well and clear however because the second speaker is an extension of earphone piece the sound will leak if the other person is shouting over phone the phone has mah battery and comes with w charger which is a bonus at "&amp;"this price point the battery gives long backup with good mobile network you can use it for days without charging using basic features like phone sms email fb wa etc but i charge it regularly and battery charge never drops below the phone has sd processor "&amp;"which is more that enough for basic tasks and performs well without any lag the experience is butter smooth however the apps get automatically cleared from ram which i like because i don t have to clear ram manually however after android update the ram ho"&amp;"ld app for longer time but eventually cleared sd doesn t heat up and it is very energy efficient because of that battery drains very little and w charger charges phone within mins for my usage the cable is usb a to c and feels good this phone has ir blast"&amp;"er so in your home office you can control ac or other supported gadgets with this phone when remote is unavailable this phone has ddr x ram and ufs storage the ram is gb and can be expanded additional gb as virtual ram by occupying storage but i have disa"&amp;"bled that option from settings because it increases ssd life this has sim sd card slot which is a great both sim have volte and carrier aggregation the phone has beautiful back and colour is attractive some people may complain about plastic but remember p"&amp;"lastic back phone has better network reception than metal or glass back phones and i have no problem with plastic i don t think plastic back makes your phone or you look cheap i am happy with plastic back the phone also gives a tpu cover and the cover how"&amp;"ever yellowing after i month this is inherent chemistry of tpu and no one can prevent this chemical degradation how ever can be slowed by not exposing it to sunlight the fingerprint scanner is excellent it works flawlessly the touch screen is excellent to"&amp;"o however i dont like some of the preinstalled apps some can be uninstalled a few can t especially mi pay and getapps from mi store i don t like them however i like the pre installed security app there is no ad in notification and all can be easily disabl"&amp;"ed camera at back is good and sufficient for me however the front camera is not good does not show pictures like mp camera i have added some pictures clicked by redmi note back camera miui is fluid and has many user friendliness like oneui miui is now fre"&amp;"e of bugs and has an extremely polished version that will please the user so i give redmi a score of this is an excellent phone the i got at during great indian festival i recommend anyboy with basic usage to buy this phone this phone is not for gamers or"&amp;" people who watch k k videos or shoot such things this is not or those who are crazy for g otherwise this phone will fulfil your every requirement in this price segment days usage good battery life bqest for day day use w charger also good best display bu"&amp;"t should ve hz instead of sturdy in hand feel stereo speaker is loud and crisp split camera above average but good concerning the price buggy ui minor as expected but ui all way better than bloody miui g chipset sd which is fine g always available some mi"&amp;"nor issue with wifi reception don t know may be they will fix it through ota this phone is for people who clicks photos here there casual gamer binge watchers of web shows movies not intended for heavy gaming not for pubg cod lovers the first look of this"&amp;" starbust design is eye catchy no word to express its design in hand feel and and it s all physical dimension the second this which impress me it s battery backup even you playing game hardly for a long time it gives you sufficient battey backup and charg"&amp;"ing speed also w is also a good deal at this price the third impressive factor is it s dual speaker i have an another phone of k and the sound quality is almost same as it media playback experience is also enhanced by it s amoled display very colour charm"&amp;"ing display literally the display quality is unbeatable the camera notch and dual speaker increase the media playing experience other performance like gaming is also good at this price point fingerprint button is also very responsive all other things and "&amp;"features are good to the price point only one thing is very disappointing bcoz the hype of its camera that company shows is very up to the mark and professional photography but the camera is lower grade even my old redmi y which i exchanged with this had "&amp;"better camera than this so plz i request you to all don t buy this for camera just don t the images are shown of camera pictures on the website is illustration according to me i don t recommend you to buy this phone as your camera phone if you are non cam"&amp;"era user then you will surely go for it pros design in hand feel battery and charging amoled display dual speakercons camera😤😤 quite a smooth daily driver phone the overall experience has been satisfactory camera s good durability also seems to be good "&amp;"i ve dropped it quite a few times the gorilla glass seems to be holding up hz feels great charging speed is good too nothing mind blowing though battery life is decent lasts quite a bit but since i keep it in the hz mode all the time it s a little less fo"&amp;"r me but i don t have any problem with battery life for now it does what the description says camera quality not upto the mark compared to other redmi mobiles even a model clicks better pics finger print sensor is same as that of the lock button you need "&amp;"to press the lock button every time to get the fingerprint read volume is good for both call and streaming fast charging but charger gets heated soon battery back up is good unless you don t do heavy gaming and all day video sreaming dual app and dual spa"&amp;"ce option is missing light weight and good video resolution overall good for learning students for online sessions and persons with less need for photography gaming i bought this for my dad and it s working good for him if you are planning to give it to y"&amp;"our parents or elderly people in your family just install third party launcher and hide unnecessary app aslo turn off spamming notification and lockscreen ads overall good phone for elders or first time smartphone user phone is good but i facing weird bug"&amp;"s due to software issues after that i manually installed latest global software then working fine when i was using indian firmware after the update the phone got into bootloop every sec but after manual installation its working fine")</f>
        <v>i was looking for a phone below k i am not a person who believes to burn money for phones my requirement was a phone that has good network reception good wifi reception a balanced software good battery life good screen that don t strain eyes a good hardware mm headphone jack and a charger i don t need g network because g drains battery a lot and g spends too much data i don t watch movie or yt on mobile network and i wonder how many does watch fhd k k videos over mobile network for downloading documents social networks banking apps g is more than enough in my budget i found all phones have gb ram realme narzo was during gif and had all those features along with a good processor and another one was redmi note but i found that if i can extend my budget a little more with all coupons and bank offer i can get a redmi note with gb ram at gb ram is always preferred over gb ram because nobody knows whether with future updates the os would demand more ram or not also the softwares may require more ram as time passes away so this was the only option i knew then available redmi note has amoled display i am not bothered with hz hz hz i keep the refresh rate at hz and display works without zero lag or stutter all my desktop screen has hz refresh rate and i am happy with them so why do i need a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 t need that display size is inch it could have been better if it were inch i prefer big display phone redmi note has that big display a plastic screen protector is pre applied on screen and i am happy with that the screen protector feels smooth and fingerprints can be easily removed by wiping with a damp cloth the screen has a punch hole camera which looks good this phone duel speakers one is more powerful at bottom and another on top but i think the second speaker is actually earpiece which amplifies while watching movies or yt bottom speaker is louder than top speaker and volume is good what more do you expect from such tiny speakers 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 the phone has mah battery and comes with w charger which is a bonus at this price point the battery gives long backup with good mobile network you can use it for days without charging using basic features like phone sms email fb wa etc but i charge it regularly and battery charge never drops below the phone has sd processor which is more that enough for basic tasks and performs well without any lag the experience is butter smooth however the apps get automatically cleared from ram which i like because i don t have to clear ram manually however after android update the ram hold app for longer time but eventually cleared sd doesn t heat up and it is very energy efficient because of that battery drains very little and w charger charges phone within mins for my usage the cable is usb a to c and feels good this phone has ir blaster so in your home office you can control ac or other supported gadgets with this phone when remote is unavailable this phone has ddr x ram and ufs storage the ram is gb and can be expanded additional gb as virtual ram by occupying storage but i have disabled that option from settings because it increases ssd life this has sim sd card slot which is a great both sim have volte and carrier aggregation the phone has beautiful back and colour is attractive some people may complain about plastic but remember plastic back phone has better network reception than metal or glass back phones and i have no problem with plastic i don 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 the fingerprint scanner is excellent it works flawlessly the touch screen is excellent too however i dont like some of the preinstalled apps some can be uninstalled a few can t especially mi pay and getapps from mi store i don t like them however i like the pre installed security app there is no ad in notification and all can be easily disabled camera at back is good and sufficient for me however the front camera is not good does not show pictures like mp camera i have added some pictures clicked by redmi note back camera miui is fluid and has many user friendliness like oneui miui is now free of bugs and has an extremely polished version that will please the user so i give redmi a score of this is an excellent phone the i got at during great indian festival i recommend anyboy with basic usage to buy this phone this phone is not for gamers or people who watch k k videos or shoot such things this is not or those who are crazy for g otherwise this phone will fulfil your every requirement in this price segment days usage good battery life bqest for day day use w charger also good best display but should ve hz instead of sturdy in hand feel stereo speaker is loud and crisp split camera above average but good concerning the price buggy ui minor as expected but ui all way better than bloody miui g chipset sd which is fine g always available some minor issue with wifi reception don t know may be they will fix it through ota this phone is for people who clicks photos here there casual gamer binge watchers of web shows movies not intended for heavy gaming not for pubg cod lovers the first look of this starbust design is eye catchy no word to express its design in hand feel and and it s all physical dimension the second this which impress me it s battery backup even you playing game hardly for a long time it gives you sufficient battey backup and charging speed also w is also a good deal at this price the third impressive factor is it s dual speaker i have an another phone of k and the sound quality is almost same as it media playback experience is also enhanced by it 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 only one thing is very disappointing bcoz the hype of its camera that company shows is very up to the mark and professional photography but the camera is lower grade even my old redmi y which i exchanged with this had better camera than this so plz i request you to all don t buy this for camera just don t the images are shown of camera pictures on the website is illustration according to me i don t recommend you to buy this phone as your camera phone if you are non camera user then you will surely go for it pros design in hand feel battery and charging amoled display dual speakercons camera😤😤 quite a smooth daily driver phone the overall experience has been satisfactory camera s good durability also seems to be good i ve dropped it quite a few times the gorilla glass seems to be holding up hz feels great charging speed is good too nothing mind blowing though battery life is decent lasts quite a bit but since i keep it in the hz mode all the time it s a little less for me but i don t have any problem with battery life for now it does what the description says camera quality not upto the mark compared to other redmi mobiles even a model clicks better pics finger print sensor is same as that of the lock button you need to press the lock button every time to get the fingerprint read volume is good for both call and streaming fast charging but charger gets heated soon battery back up is good unless you don t do heavy gaming and all day video sreaming dual app and dual space option is missing light weight and good video resolution overall good for learning students for online sessions and persons with less need for photography gaming i bought this for my dad and it s working good for him if you are planning to give it to your parents or elderly people in your family just install third party launcher and hide unnecessary app aslo turn off spamming notification and lockscreen ads overall good phone for elders or first time smartphone user phone is good but i facing weird bugs due to software issues after that i manually installed latest global software then working fine when i was using indian firmware after the update the phone got into bootloop every sec but after manual installation its working fine</v>
      </c>
      <c r="E556" s="1" t="s">
        <v>4937</v>
      </c>
      <c r="F556" s="9" t="s">
        <v>3265</v>
      </c>
      <c r="G556" s="9">
        <f>IFERROR(__xludf.DUMMYFUNCTION("""COMPUTED_VALUE"""),1.0)</f>
        <v>1</v>
      </c>
      <c r="H556" s="9">
        <f>IFERROR(__xludf.DUMMYFUNCTION("""COMPUTED_VALUE"""),1.0)</f>
        <v>1</v>
      </c>
      <c r="I556" s="9">
        <f>IFERROR(__xludf.DUMMYFUNCTION("""COMPUTED_VALUE"""),0.0)</f>
        <v>0</v>
      </c>
      <c r="J556" s="9">
        <f>IFERROR(__xludf.DUMMYFUNCTION("""COMPUTED_VALUE"""),1.0)</f>
        <v>1</v>
      </c>
    </row>
    <row r="557">
      <c r="A557" s="1">
        <v>4.3</v>
      </c>
      <c r="B557" s="5" t="s">
        <v>4945</v>
      </c>
      <c r="C557" s="5" t="s">
        <v>4946</v>
      </c>
      <c r="D557" s="9" t="str">
        <f>IFERROR(__xludf.DUMMYFUNCTION("""COMPUTED_VALUE"""),"the cover felt sturdy and came in sealed package there were protective films covering the cover from both side which had to be removed before putting cover on the phone the fit was perfect and to take off the cover we might need to use some force overall "&amp;"the quality is good will update after few months of usage about the colour fading scratches the cover wraps around the iphone pro max too tightly making it difficult to remove once put but at the same time the cover feels solid and sturdy providing comple"&amp;"te protection the phone excellent product avoid local market product for such premium phones value for money excellent normal transparent one but the price they are asking is too much like they are trying to loot ppl awesome bought this as spigen is a dec"&amp;"ent brand this is my initial case as i am waiting for better cases to be designed and released overall a decent case with decent protection for the phone and cameras this product is of good quality")</f>
        <v>the cover felt sturdy and came in sealed package there were protective films covering the cover from both side which had to be removed before putting cover on the phone the fit was perfect and to take off the cover we might need to use some force overall the quality is good will update after few months of usage about the colour fading scratches the cover wraps around the iphone pro max too tightly making it difficult to remove once put but at the same time the cover feels solid and sturdy providing complete protection the phone excellent product avoid local market product for such premium phones value for money excellent normal transparent one but the price they are asking is too much like they are trying to loot ppl awesome bought this as spigen is a decent brand this is my initial case as i am waiting for better cases to be designed and released overall a decent case with decent protection for the phone and cameras this product is of good quality</v>
      </c>
      <c r="E557" s="1" t="s">
        <v>4939</v>
      </c>
      <c r="F557" s="9" t="s">
        <v>4301</v>
      </c>
      <c r="G557" s="9">
        <f>IFERROR(__xludf.DUMMYFUNCTION("""COMPUTED_VALUE"""),0.0)</f>
        <v>0</v>
      </c>
      <c r="H557" s="9">
        <f>IFERROR(__xludf.DUMMYFUNCTION("""COMPUTED_VALUE"""),0.0)</f>
        <v>0</v>
      </c>
      <c r="I557" s="9">
        <f>IFERROR(__xludf.DUMMYFUNCTION("""COMPUTED_VALUE"""),1.0)</f>
        <v>1</v>
      </c>
      <c r="J557" s="9">
        <f>IFERROR(__xludf.DUMMYFUNCTION("""COMPUTED_VALUE"""),0.0)</f>
        <v>0</v>
      </c>
    </row>
    <row r="558">
      <c r="A558" s="1">
        <v>4.0</v>
      </c>
      <c r="B558" s="5" t="s">
        <v>3981</v>
      </c>
      <c r="C558" s="5" t="s">
        <v>3982</v>
      </c>
      <c r="D558" s="9" t="str">
        <f>IFERROR(__xludf.DUMMYFUNCTION("""COMPUTED_VALUE"""),"expect it will last long price wise it s a good product till date it s working well one slot got out of order and one using now value of money and second slot of the charger is average to use 🤪🤪🤪😂😂🇮🇳 good quality no issues till now working fine wit"&amp;"h v ampas it is watt charger fast charging yes it s very nice product great charging power even two devices connected with the charger i charged my pixel a and wireless headphone together both get charged quickly but issue with the build quality i once by"&amp;" mistake sat in the charger and the socket end of it broke from the edges and came out completely i had to fix that with a fevi quick now working fine overall a very good product don t think just go for it it s a good product for this price range works fi"&amp;"ne")</f>
        <v>expect it will last long price wise it s a good product till date it s working well one slot got out of order and one using now value of money and second slot of the charger is average to use 🤪🤪🤪😂😂🇮🇳 good quality no issues till now working fine with v ampas it is watt charger fast charging yes it s very nice product great charging power even two devices connected with the charger i charged my pixel a and wireless headphone together both get charged quickly but issue with the build quality i once by mistake sat in the charger and the socket end of it broke from the edges and came out completely i had to fix that with a fevi quick now working fine overall a very good product don t think just go for it it s a good product for this price range works fine</v>
      </c>
      <c r="E558" s="1" t="s">
        <v>4949</v>
      </c>
      <c r="F558" s="9" t="s">
        <v>3450</v>
      </c>
      <c r="G558" s="9">
        <f>IFERROR(__xludf.DUMMYFUNCTION("""COMPUTED_VALUE"""),0.0)</f>
        <v>0</v>
      </c>
      <c r="H558" s="9">
        <f>IFERROR(__xludf.DUMMYFUNCTION("""COMPUTED_VALUE"""),0.0)</f>
        <v>0</v>
      </c>
      <c r="I558" s="9">
        <f>IFERROR(__xludf.DUMMYFUNCTION("""COMPUTED_VALUE"""),0.0)</f>
        <v>0</v>
      </c>
      <c r="J558" s="9">
        <f>IFERROR(__xludf.DUMMYFUNCTION("""COMPUTED_VALUE"""),0.0)</f>
        <v>0</v>
      </c>
    </row>
    <row r="559">
      <c r="A559" s="1">
        <v>4.4</v>
      </c>
      <c r="B559" s="5" t="s">
        <v>4961</v>
      </c>
      <c r="C559" s="5" t="s">
        <v>4962</v>
      </c>
      <c r="D559" s="9" t="str">
        <f>IFERROR(__xludf.DUMMYFUNCTION("""COMPUTED_VALUE"""),"doesn t always stay at the neck of the cable but does help in reducing bending and stress i would however recommend just getting some l connector cables to avoid this issue altogether good useful product weak packaging but all the pieces came they are not"&amp;" the most sturdy but they are value for money would repurchase good product this cable protecter is really saved my cable very easy to use got so many in one pack must buy product definitely not worth the huge mrp quoted paid for pieces the material seems"&amp;" to be recycled remains to be seen if it will last serves the purpose of strengthening the flex point for cables i have installed these on all my usb charge cables simple and good product best solution to broken wire")</f>
        <v>doesn t always stay at the neck of the cable but does help in reducing bending and stress i would however recommend just getting some l connector cables to avoid this issue altogether good useful product weak packaging but all the pieces came they are not the most sturdy but they are value for money would repurchase good product this cable protecter is really saved my cable very easy to use got so many in one pack must buy product definitely not worth the huge mrp quoted paid for pieces the material seems to be recycled remains to be seen if it will last serves the purpose of strengthening the flex point for cables i have installed these on all my usb charge cables simple and good product best solution to broken wire</v>
      </c>
      <c r="E559" s="1" t="s">
        <v>4954</v>
      </c>
      <c r="F559" s="9" t="s">
        <v>4956</v>
      </c>
      <c r="G559" s="9">
        <f>IFERROR(__xludf.DUMMYFUNCTION("""COMPUTED_VALUE"""),1.0)</f>
        <v>1</v>
      </c>
      <c r="H559" s="9">
        <f>IFERROR(__xludf.DUMMYFUNCTION("""COMPUTED_VALUE"""),0.0)</f>
        <v>0</v>
      </c>
      <c r="I559" s="9">
        <f>IFERROR(__xludf.DUMMYFUNCTION("""COMPUTED_VALUE"""),1.0)</f>
        <v>1</v>
      </c>
      <c r="J559" s="9">
        <f>IFERROR(__xludf.DUMMYFUNCTION("""COMPUTED_VALUE"""),1.0)</f>
        <v>1</v>
      </c>
    </row>
    <row r="560">
      <c r="A560" s="1">
        <v>4.3</v>
      </c>
      <c r="B560" s="5" t="s">
        <v>4972</v>
      </c>
      <c r="C560" s="5" t="s">
        <v>4973</v>
      </c>
      <c r="D560" s="9" t="str">
        <f>IFERROR(__xludf.DUMMYFUNCTION("""COMPUTED_VALUE"""),"good phone ok nice product in this range performance is fine it is not a c type charger but q a mentioned as c type as of now its fine will write off after using days good mobile at reasonable price no finger print reader in this model never expected a ph"&amp;"one with gb ram and gb rom would come without fingerprint reader good mobile")</f>
        <v>good phone ok nice product in this range performance is fine it is not a c type charger but q a mentioned as c type as of now its fine will write off after using days good mobile at reasonable price no finger print reader in this model never expected a phone with gb ram and gb rom would come without fingerprint reader good mobile</v>
      </c>
      <c r="E560" s="1" t="s">
        <v>4965</v>
      </c>
      <c r="F560" s="9" t="s">
        <v>3265</v>
      </c>
      <c r="G560" s="9">
        <f>IFERROR(__xludf.DUMMYFUNCTION("""COMPUTED_VALUE"""),0.0)</f>
        <v>0</v>
      </c>
      <c r="H560" s="9">
        <f>IFERROR(__xludf.DUMMYFUNCTION("""COMPUTED_VALUE"""),0.0)</f>
        <v>0</v>
      </c>
      <c r="I560" s="9">
        <f>IFERROR(__xludf.DUMMYFUNCTION("""COMPUTED_VALUE"""),0.0)</f>
        <v>0</v>
      </c>
      <c r="J560" s="9">
        <f>IFERROR(__xludf.DUMMYFUNCTION("""COMPUTED_VALUE"""),0.0)</f>
        <v>0</v>
      </c>
    </row>
    <row r="561">
      <c r="A561" s="1">
        <v>4.2</v>
      </c>
      <c r="B561" s="5" t="s">
        <v>3476</v>
      </c>
      <c r="C561" s="5" t="s">
        <v>3477</v>
      </c>
      <c r="D561" s="9" t="str">
        <f>IFERROR(__xludf.DUMMYFUNCTION("""COMPUTED_VALUE"""),"its only days since we are using the product and based on so far usage review is as below pros looks it looks premium features at this price range battery it seems as if the battery will easily last for a week or more with normal usage have closed all not"&amp;"ifications which saves battery steps accuracy will give out of magnetic charger easy to charge cons have not noticed anything till now i ordered watches for my wife and sister got it at the price of i am always a fan of firebolt and ninja is very good tou"&amp;"ch responce is good good battery life sleep track is very occuracy it has all necessary features and those are quite accurate it s light weight and looks good over all it s an excellent product at this price touch screen is not so good it takes time may b"&amp;"e i need to use it for a while for better experience i like the sleep tacking heartbeat measuring spo and exercise tracking i dislike the bluetooth of the smart watch only i use this watch for exercises battery is goodtouch screen is niceall fixtures are "&amp;"very good i like the watch style and charging is so fast firebolt ninja felt good for the watch simple and easy its good value for money overall performance is good")</f>
        <v>its only days since we are using the product and based on so far usage review is as below pros looks it looks premium features at this price range battery it seems as if the battery will easily last for a week or more with normal usage have closed all notifications which saves battery steps accuracy will give out of magnetic charger easy to charge cons have not noticed anything till now i ordered watches for my wife and sister got it at the price of i am always a fan of firebolt and ninja is very good touch responce is good good battery life sleep track is very occuracy it has all necessary features and those are quite accurate it s light weight and looks good over all it s an excellent product at this price touch screen is not so good it takes time may be i need to use it for a while for better experience i like the sleep tacking heartbeat measuring spo and exercise tracking i dislike the bluetooth of the smart watch only i use this watch for exercises battery is goodtouch screen is niceall fixtures are very good i like the watch style and charging is so fast firebolt ninja felt good for the watch simple and easy its good value for money overall performance is good</v>
      </c>
      <c r="E561" s="1" t="s">
        <v>4976</v>
      </c>
      <c r="F561" s="9" t="s">
        <v>3219</v>
      </c>
      <c r="G561" s="9">
        <f>IFERROR(__xludf.DUMMYFUNCTION("""COMPUTED_VALUE"""),0.0)</f>
        <v>0</v>
      </c>
      <c r="H561" s="9">
        <f>IFERROR(__xludf.DUMMYFUNCTION("""COMPUTED_VALUE"""),1.0)</f>
        <v>1</v>
      </c>
      <c r="I561" s="9">
        <f>IFERROR(__xludf.DUMMYFUNCTION("""COMPUTED_VALUE"""),0.0)</f>
        <v>0</v>
      </c>
      <c r="J561" s="9">
        <f>IFERROR(__xludf.DUMMYFUNCTION("""COMPUTED_VALUE"""),1.0)</f>
        <v>1</v>
      </c>
    </row>
    <row r="562">
      <c r="A562" s="1">
        <v>3.8</v>
      </c>
      <c r="B562" s="5" t="s">
        <v>4988</v>
      </c>
      <c r="C562" s="5" t="s">
        <v>4989</v>
      </c>
      <c r="D562" s="9" t="str">
        <f>IFERROR(__xludf.DUMMYFUNCTION("""COMPUTED_VALUE"""),"very bad mobile best mobile phone good but charger nani aya it s good the phone serves all my purpose very good one❤️ value for money works well")</f>
        <v>very bad mobile best mobile phone good but charger nani aya it s good the phone serves all my purpose very good one❤️ value for money works well</v>
      </c>
      <c r="E562" s="1" t="s">
        <v>4981</v>
      </c>
      <c r="F562" s="9" t="s">
        <v>3324</v>
      </c>
      <c r="G562" s="9">
        <f>IFERROR(__xludf.DUMMYFUNCTION("""COMPUTED_VALUE"""),0.0)</f>
        <v>0</v>
      </c>
      <c r="H562" s="9">
        <f>IFERROR(__xludf.DUMMYFUNCTION("""COMPUTED_VALUE"""),0.0)</f>
        <v>0</v>
      </c>
      <c r="I562" s="9">
        <f>IFERROR(__xludf.DUMMYFUNCTION("""COMPUTED_VALUE"""),0.0)</f>
        <v>0</v>
      </c>
      <c r="J562" s="9">
        <f>IFERROR(__xludf.DUMMYFUNCTION("""COMPUTED_VALUE"""),0.0)</f>
        <v>0</v>
      </c>
    </row>
    <row r="563">
      <c r="A563" s="1">
        <v>4.3</v>
      </c>
      <c r="B563" s="5" t="s">
        <v>4999</v>
      </c>
      <c r="C563" s="5" t="s">
        <v>5000</v>
      </c>
      <c r="D563" s="9" t="str">
        <f>IFERROR(__xludf.DUMMYFUNCTION("""COMPUTED_VALUE"""),"it’s a no brainer to get this just that the edges don’t fix in properly there is always air bubble kind of thing on the edge easy to apply and no bubbles for rs they send units which is amazing too satisfied with the purchase overall good and easy to appl"&amp;"y doesn’t cover percent of screen a small gap is there in edges adhesive could have been stronger popio has great screen guard at much better price see if you own an iphone then popio is the best out there i got this tempered glass because my last one bro"&amp;"ke during a fall from the stairs my last one was from popio too so i odered another the prices are a steal like seriously i wonder how do they manage it for so cheap buy it without a doubt its a genuine product ps i like little note they left with the pro"&amp;"duct fed up of buying those exaggerated priced tempered glasses and looking for near by shops to apply it this product is priced for its value and lesser than other products in the market bought this product after scrolling for the best on amazon and orde"&amp;"red it honestly i was never satisfied with any other product like i had with popio product a big thanks to the team bonus is diy i never tried anything self before but after following their guide and videos i was able to do it right at first time i really"&amp;" felt diy is convenient and no need to worry about finding near by stores who could help us apply install it got it for my iphone pro im using my phone with a ringke camo case and this screen protector fits inside snug install this glass with the case sti"&amp;"ll on the phone else you may align it imperfectly and may cause fitment problem overall a good buy the quality is excellent refer to the installation video by scanning the qr code on the package it is very easy to install using the guide stickers the qual"&amp;"ity is good and it covers the screen entirely leaving just enough space on the edges for the cover")</f>
        <v>it’s a no brainer to get this just that the edges don’t fix in properly there is always air bubble kind of thing on the edge easy to apply and no bubbles for rs they send units which is amazing too satisfied with the purchase overall good and easy to apply doesn’t cover percent of screen a small gap is there in edges adhesive could have been stronger popio has great screen guard at much better price see if you own an iphone then popio is the best out there i got this tempered glass because my last one broke during a fall from the stairs my last one was from popio too so i odered another the prices are a steal like seriously i wonder how do they manage it for so cheap buy it without a doubt its a genuine product ps i like little note they left with the product fed up of buying those exaggerated priced tempered glasses and looking for near by shops to apply it this product is priced for its value and lesser than other products in the market bought this product after scrolling for the best on amazon and ordered it honestly i was never satisfied with any other product like i had with popio product a big thanks to the team bonus is diy i never tried anything self before but after following their guide and videos i was able to do it right at first time i really felt diy is convenient and no need to worry about finding near by stores who could help us apply install it got it for my iphone pro im using my phone with a ringke camo case and this screen protector fits inside snug install this glass with the case still on the phone else you may align it imperfectly and may cause fitment problem overall a good buy the quality is excellent refer to the installation video by scanning the qr code on the package it is very easy to install using the guide stickers the quality is good and it covers the screen entirely leaving just enough space on the edges for the cover</v>
      </c>
      <c r="E563" s="1" t="s">
        <v>4992</v>
      </c>
      <c r="F563" s="9" t="s">
        <v>4095</v>
      </c>
      <c r="G563" s="9">
        <f>IFERROR(__xludf.DUMMYFUNCTION("""COMPUTED_VALUE"""),1.0)</f>
        <v>1</v>
      </c>
      <c r="H563" s="9">
        <f>IFERROR(__xludf.DUMMYFUNCTION("""COMPUTED_VALUE"""),0.0)</f>
        <v>0</v>
      </c>
      <c r="I563" s="9">
        <f>IFERROR(__xludf.DUMMYFUNCTION("""COMPUTED_VALUE"""),1.0)</f>
        <v>1</v>
      </c>
      <c r="J563" s="9">
        <f>IFERROR(__xludf.DUMMYFUNCTION("""COMPUTED_VALUE"""),0.0)</f>
        <v>0</v>
      </c>
    </row>
    <row r="564">
      <c r="A564" s="1">
        <v>4.3</v>
      </c>
      <c r="B564" s="5" t="s">
        <v>745</v>
      </c>
      <c r="C564" s="5" t="s">
        <v>746</v>
      </c>
      <c r="D564" s="9" t="str">
        <f>IFERROR(__xludf.DUMMYFUNCTION("""COMPUTED_VALUE"""),"previously bought amazon basic usb type a cable and i didn t last long but this usb c product seems manufactured with high quality materials supports fast chagrining data supply etc just go for it exllent very satisfied with this purchase just like orgina"&amp;"l quality will buy again in future my sister is using this cable to charge her phone and the cable is durable and good enough for my sister s phone love it i bought it to use android auto on tata altroz car by connecting to my one plus nord t mobile i hav"&amp;"e been using this for more than a week now it s working perfectly i am happy with the product so far basic great product money worth no issues")</f>
        <v>previously bought amazon basic usb type a cable and i didn t last long but this usb c product seems manufactured with high quality materials supports fast chagrining data supply etc just go for it exllent very satisfied with this purchase just like orginal quality will buy again in future my sister is using this cable to charge her phone and the cable is durable and good enough for my sister s phone love it i bought it to use android auto on tata altroz car by connecting to my one plus nord t mobile i have been using this for more than a week now it s working perfectly i am happy with the product so far basic great product money worth no issues</v>
      </c>
      <c r="E564" s="1" t="s">
        <v>739</v>
      </c>
      <c r="F564" s="9" t="s">
        <v>18</v>
      </c>
      <c r="G564" s="9">
        <f>IFERROR(__xludf.DUMMYFUNCTION("""COMPUTED_VALUE"""),0.0)</f>
        <v>0</v>
      </c>
      <c r="H564" s="9">
        <f>IFERROR(__xludf.DUMMYFUNCTION("""COMPUTED_VALUE"""),0.0)</f>
        <v>0</v>
      </c>
      <c r="I564" s="9">
        <f>IFERROR(__xludf.DUMMYFUNCTION("""COMPUTED_VALUE"""),0.0)</f>
        <v>0</v>
      </c>
      <c r="J564" s="9">
        <f>IFERROR(__xludf.DUMMYFUNCTION("""COMPUTED_VALUE"""),0.0)</f>
        <v>0</v>
      </c>
    </row>
    <row r="565">
      <c r="A565" s="1">
        <v>4.3</v>
      </c>
      <c r="B565" s="5" t="s">
        <v>5012</v>
      </c>
      <c r="C565" s="5" t="s">
        <v>5013</v>
      </c>
      <c r="D565" s="9" t="str">
        <f>IFERROR(__xludf.DUMMYFUNCTION("""COMPUTED_VALUE"""),"there are small scratches on the back apart for that the product is good descent product exactly the way u wanted simple to look and transparent ordered for blue colour iphone case is good the cutouts the material the camera bump all are very good the bac"&amp;"k is transparent and made of glasstic so it won t turn yellow but gets scratches easily overall recommended great protection buttons are comfortable to press especially considering the price only problem i had with was the design maybe a personal thing it"&amp;" s just not that good p s looks great on black iphone just not on any other😬 fit of cover is proper with raised edge for camera this is what i wanted to have overal satisfied with the product the fitting is perfect with raised borders overall and camera "&amp;"polycarbonate is hard enough to protect the design is perfectly blending with the phone colour a very good product at this price range i got it for ₹ awesome cover")</f>
        <v>there are small scratches on the back apart for that the product is good descent product exactly the way u wanted simple to look and transparent ordered for blue colour iphone case is good the cutouts the material the camera bump all are very good the back is transparent and made of glasstic so it won t turn yellow but gets scratches easily overall recommended great protection buttons are comfortable to press especially considering the price only problem i had with was the design maybe a personal thing it s just not that good p s looks great on black iphone just not on any other😬 fit of cover is proper with raised edge for camera this is what i wanted to have overal satisfied with the product the fitting is perfect with raised borders overall and camera polycarbonate is hard enough to protect the design is perfectly blending with the phone colour a very good product at this price range i got it for ₹ awesome cover</v>
      </c>
      <c r="E565" s="1" t="s">
        <v>5005</v>
      </c>
      <c r="F565" s="9" t="s">
        <v>4301</v>
      </c>
      <c r="G565" s="9">
        <f>IFERROR(__xludf.DUMMYFUNCTION("""COMPUTED_VALUE"""),0.0)</f>
        <v>0</v>
      </c>
      <c r="H565" s="9">
        <f>IFERROR(__xludf.DUMMYFUNCTION("""COMPUTED_VALUE"""),0.0)</f>
        <v>0</v>
      </c>
      <c r="I565" s="9">
        <f>IFERROR(__xludf.DUMMYFUNCTION("""COMPUTED_VALUE"""),0.0)</f>
        <v>0</v>
      </c>
      <c r="J565" s="9">
        <f>IFERROR(__xludf.DUMMYFUNCTION("""COMPUTED_VALUE"""),0.0)</f>
        <v>0</v>
      </c>
    </row>
    <row r="566">
      <c r="A566" s="1">
        <v>4.0</v>
      </c>
      <c r="B566" s="5" t="s">
        <v>783</v>
      </c>
      <c r="C566" s="5" t="s">
        <v>784</v>
      </c>
      <c r="D566" s="9" t="str">
        <f>IFERROR(__xludf.DUMMYFUNCTION("""COMPUTED_VALUE"""),"liked the product accurate to my usb apparatus good value till now i had purchased about cables both micro and c type for myself and my family in this last one year its all because this brand wins my trust by provinding great quality with reasonable price"&amp;" na tested with amps charger and phone gives full amps power to phone the cable looks thick and it has nice texture despite that i am sure it is not very durable the usb connectors are extremely sturdy and they dont bend or flex the wire will break before"&amp;" the connector does warning usb micro connector has a strong hook be careful while plugging and unplugging or you may damage your device very cheap and usable cable for rs super power nice product in this price this is the best one")</f>
        <v>liked the product accurate to my usb apparatus good value till now i had purchased about cables both micro and c type for myself and my family in this last one year its all because this brand wins my trust by provinding great quality with reasonable price na tested with amps charger and phone gives full amps power to phone the cable looks thick and it has nice texture despite that i am sure it is not very durable the usb connectors are extremely sturdy and they dont bend or flex the wire will break before the connector does warning usb micro connector has a strong hook be careful while plugging and unplugging or you may damage your device very cheap and usable cable for rs super power nice product in this price this is the best one</v>
      </c>
      <c r="E566" s="1" t="s">
        <v>776</v>
      </c>
      <c r="F566" s="9" t="s">
        <v>18</v>
      </c>
      <c r="G566" s="9">
        <f>IFERROR(__xludf.DUMMYFUNCTION("""COMPUTED_VALUE"""),1.0)</f>
        <v>1</v>
      </c>
      <c r="H566" s="9">
        <f>IFERROR(__xludf.DUMMYFUNCTION("""COMPUTED_VALUE"""),0.0)</f>
        <v>0</v>
      </c>
      <c r="I566" s="9">
        <f>IFERROR(__xludf.DUMMYFUNCTION("""COMPUTED_VALUE"""),1.0)</f>
        <v>1</v>
      </c>
      <c r="J566" s="9">
        <f>IFERROR(__xludf.DUMMYFUNCTION("""COMPUTED_VALUE"""),0.0)</f>
        <v>0</v>
      </c>
    </row>
    <row r="567">
      <c r="A567" s="1">
        <v>3.9</v>
      </c>
      <c r="B567" s="5" t="s">
        <v>4611</v>
      </c>
      <c r="C567" s="5" t="s">
        <v>4612</v>
      </c>
      <c r="D567" s="9" t="str">
        <f>IFERROR(__xludf.DUMMYFUNCTION("""COMPUTED_VALUE"""),"i use it for powering my bluetooth speaker and another usb light so it powers then nicely good charger my feedback is month after giving is nice product working with any types of usb either c type or micro temperature always normal with amp ranges adapter"&amp;" is good but tyape c cable is not good bought for rs very best or that s the good deal a normal changerlet s see the warranty conditions good nice product and value for money")</f>
        <v>i use it for powering my bluetooth speaker and another usb light so it powers then nicely good charger my feedback is month after giving is nice product working with any types of usb either c type or micro temperature always normal with amp ranges adapter is good but tyape c cable is not good bought for rs very best or that s the good deal a normal changerlet s see the warranty conditions good nice product and value for money</v>
      </c>
      <c r="E567" s="1" t="s">
        <v>5018</v>
      </c>
      <c r="F567" s="9" t="s">
        <v>3450</v>
      </c>
      <c r="G567" s="9">
        <f>IFERROR(__xludf.DUMMYFUNCTION("""COMPUTED_VALUE"""),0.0)</f>
        <v>0</v>
      </c>
      <c r="H567" s="9">
        <f>IFERROR(__xludf.DUMMYFUNCTION("""COMPUTED_VALUE"""),0.0)</f>
        <v>0</v>
      </c>
      <c r="I567" s="9">
        <f>IFERROR(__xludf.DUMMYFUNCTION("""COMPUTED_VALUE"""),0.0)</f>
        <v>0</v>
      </c>
      <c r="J567" s="9">
        <f>IFERROR(__xludf.DUMMYFUNCTION("""COMPUTED_VALUE"""),0.0)</f>
        <v>0</v>
      </c>
    </row>
    <row r="568">
      <c r="A568" s="1">
        <v>4.1</v>
      </c>
      <c r="B568" s="5" t="s">
        <v>3552</v>
      </c>
      <c r="C568" s="5" t="s">
        <v>3553</v>
      </c>
      <c r="D568" s="9" t="str">
        <f>IFERROR(__xludf.DUMMYFUNCTION("""COMPUTED_VALUE"""),"if you want a smart phone for just the use of calling and using social media this is a very good option for you i bought it for my mother who specifically told she just want a phone for calling purpose this has only gb of ram so don t think of running gam"&amp;"es like bgmi or asphalt and it also won t run very smooth under above normal conditions there is no fingerprint sensor and the camera is trash but the battery is mah and has considerably high battery life there is no fast charging only normal charger is g"&amp;"iven so in my opinion this is a phone for a below average user who uses the smart phone just for calling or for scrolling through social media this is worth for price has the latest technical softwares and perform well for minimal usage ofcourse it has co"&amp;"nfiguration less so we should not look better than thisbattery life more than expected we could buy for this budget range simple and good ok camera ok overall good quality product good unit good good mobile for basic users")</f>
        <v>if you want a smart phone for just the use of calling and using social media this is a very good option for you i bought it for my mother who specifically told she just want a phone for calling purpose this has only gb of ram so don t think of running games like bgmi or asphalt and it also won t run very smooth under above normal conditions there is no fingerprint sensor and the camera is trash but the battery is mah and has considerably high battery life there is no fast charging only normal charger is given so in my opinion this is a phone for a below average user who uses the smart phone just for calling or for scrolling through social media this is worth for price has the latest technical softwares and perform well for minimal usage ofcourse it has configuration less so we should not look better than thisbattery life more than expected we could buy for this budget range simple and good ok camera ok overall good quality product good unit good good mobile for basic users</v>
      </c>
      <c r="E568" s="1" t="s">
        <v>5023</v>
      </c>
      <c r="F568" s="9" t="s">
        <v>3265</v>
      </c>
      <c r="G568" s="9">
        <f>IFERROR(__xludf.DUMMYFUNCTION("""COMPUTED_VALUE"""),0.0)</f>
        <v>0</v>
      </c>
      <c r="H568" s="9">
        <f>IFERROR(__xludf.DUMMYFUNCTION("""COMPUTED_VALUE"""),1.0)</f>
        <v>1</v>
      </c>
      <c r="I568" s="9">
        <f>IFERROR(__xludf.DUMMYFUNCTION("""COMPUTED_VALUE"""),0.0)</f>
        <v>0</v>
      </c>
      <c r="J568" s="9">
        <f>IFERROR(__xludf.DUMMYFUNCTION("""COMPUTED_VALUE"""),0.0)</f>
        <v>0</v>
      </c>
    </row>
    <row r="569">
      <c r="A569" s="1">
        <v>3.7</v>
      </c>
      <c r="B569" s="5" t="s">
        <v>5034</v>
      </c>
      <c r="C569" s="5" t="s">
        <v>5035</v>
      </c>
      <c r="D569" s="9" t="str">
        <f>IFERROR(__xludf.DUMMYFUNCTION("""COMPUTED_VALUE"""),"i have purchased it for my galaxy watch mm it fits perfectly and the touchscreen works good but packaging should improve i am writing this review after using the product for month nice case for samsung watch no touch problem i faced till now best thing ab"&amp;"out this case is it comes with warrenty so that you can replace it if any defect product you received fells hard plastic lookwise it s good there is an air gap between the screen and the case which means it s made for a thicker body which means it s made "&amp;"for the watch classic you have to press hard on the screen guard so you actually touch the screen do not buy for watch otherwise it should be ok for watch classic though i cannot confirm the case has integrated screen protector and protects the sides obvi"&amp;"ously it doesn t cover the back the blue looked weird on my black watch overall from a protection perspective the product is very good look is good only the touch screen sensitivity needs to improve product for samsung watches")</f>
        <v>i have purchased it for my galaxy watch mm it fits perfectly and the touchscreen works good but packaging should improve i am writing this review after using the product for month nice case for samsung watch no touch problem i faced till now best thing about this case is it comes with warrenty so that you can replace it if any defect product you received fells hard plastic lookwise it s good there is an air gap between the screen and the case which means it s made for a thicker body which means it s made for the watch classic you have to press hard on the screen guard so you actually touch the screen do not buy for watch otherwise it should be ok for watch classic though i cannot confirm the case has integrated screen protector and protects the sides obviously it doesn t cover the back the blue looked weird on my black watch overall from a protection perspective the product is very good look is good only the touch screen sensitivity needs to improve product for samsung watches</v>
      </c>
      <c r="E569" s="1" t="s">
        <v>5027</v>
      </c>
      <c r="F569" s="9" t="s">
        <v>3219</v>
      </c>
      <c r="G569" s="9">
        <f>IFERROR(__xludf.DUMMYFUNCTION("""COMPUTED_VALUE"""),1.0)</f>
        <v>1</v>
      </c>
      <c r="H569" s="9">
        <f>IFERROR(__xludf.DUMMYFUNCTION("""COMPUTED_VALUE"""),0.0)</f>
        <v>0</v>
      </c>
      <c r="I569" s="9">
        <f>IFERROR(__xludf.DUMMYFUNCTION("""COMPUTED_VALUE"""),0.0)</f>
        <v>0</v>
      </c>
      <c r="J569" s="9">
        <f>IFERROR(__xludf.DUMMYFUNCTION("""COMPUTED_VALUE"""),1.0)</f>
        <v>1</v>
      </c>
    </row>
    <row r="570">
      <c r="A570" s="1">
        <v>4.2</v>
      </c>
      <c r="B570" s="5" t="s">
        <v>5046</v>
      </c>
      <c r="C570" s="5" t="s">
        <v>5047</v>
      </c>
      <c r="D570" s="9" t="str">
        <f>IFERROR(__xludf.DUMMYFUNCTION("""COMPUTED_VALUE"""),"it s been days since i using the device extensively i bought it on the last freedom sale for rs including k instant discount coupon first let me be clear i bought s fe g with snapdragon not s fe with exynos and i am a user who uses phone most of the time "&amp;"this review may be long but it s worth to read it if you re buying this product let me divide between the pros and cons first i would like like to start with pros of the device pros display samsung has been already popular for it s amoled displays but i s"&amp;"aw some of the reviewers wrote about some display issues here they might have got some defective piece i have no issues with my display it s been long time i saw a great display like this with hz it is super smooth also it is very bright on outdoors and c"&amp;"an decrease it to very low while using at low light conditions ps no tint issues the in display finger print scanner is very fast and didn t faced any issues with it stereo speakers as an extensive multimedia user this is one of the most favorable feature"&amp;" for me believe me you can t find any other device with such great sound quality in this price segment it s almost like flagship devices both the speakers are adequately loud battery as a person who s shifting from a normal hz device phone i was very worr"&amp;"ied about the battery life of this device at hz but it surprised me very well initially i thought i would need to switch to hz for better battery life for daily usage but i didn t even thought this device would give this much great battery life at hz at h"&amp;"z i am getting around hours of minimum sot screen on time the maximum sot i got at hz is hours minutes i didn t checked battery life at hz because i didn t use it at hz even a single day the battery life is excellent rear cameras i am not a very good phot"&amp;"ographer or something i am just an ordinary person who use camera occasionally i was very excited to use the telephoto lens which only can be found on flagship devices and it performs very well added some camera samples above pic ultrawide pic telephoto p"&amp;"ic may not be clear as it was when taken due to compression of the image while uploading both the three cameras primary ultrawide telephoto performs very well if you re a camera guy you should definitely check this out performance ram management i m not a"&amp;" gamer i use my device for daily usage of social media ott platforms calls messages etc but i use it extremely i didn t faced any kind of heating issues with the device until now also ram management of the device is excellent i am a person who uses appsba"&amp;"ckground at single time and i didn t have any issues of closing down the apps one ui i was a stock android guy but one ui actually surprised me it is very well optimised and very user friendly for single hand usage initial days i found it little hard to u"&amp;"se the stock menu of one ui but i m now got used to it ps i didn t found any kind of ads on my device as i didn t sign up or used any samsung apps build quality even though its back is made up of plastic the overall build quality is super premium the alum"&amp;"inium frame gives us a feel like using a flagship device future proof the device has g bands ip rating wireless charging which are very hard to find on any device in this price bracket ip wireless charging are mostly only found on flagship devices its goo"&amp;"d to see samsung brings it at lower price this is the best future proof device as of now so these are the major pros i noticed as of now now let s move to the cons cons no hdr support on netflix as an extensive multimedia user i found it very frustrating "&amp;"even mid range devices offering hdr support on netflix samsungs flagship killer doesn t have hdr support it will not be fixed via ota update no gb variant this is actually not a problem for most of the people but as a power user who uses dual sim i found "&amp;"it little difficult but if you re a single sim user luckily it have hybrid solution so you can use a sim card expandable memory card gorilla glass other competitors are providing atleast gg in this price range but s fe g has just gg which also i m not sur"&amp;"e as it is not mentioned officially anywhere but at the end of the day glass is glass it will broke no headphone jack it is not any kind of unusual thing most of the phones above k segment doesn t have headphone jack so we have to buy mm to type c adapter"&amp;" type c earphones or bluetooth solutions note only buy original samsung type c adapter else it may not support no w charger it is not actually a con for me as i prefer low watt charger which is good for battery health and beneficial for long term usage bu"&amp;"t it may be a con for you although the device supports w charging only w charger is provided inside the box they should have given w inside the box i didn t have any issues with w charger but it would be great if they bundle it with w as competitors are w"&amp;"ay ahead in terms of charging speed for the reference of charging speed both w w will full charge the device almost at the same time but using w you can get about within minutes where as with w charger full charge time i usually takes is hour and minutes "&amp;"front camera i am not a selfie guy but if you re a person who s looking for a selfie device just don t buy it it s not like the front camera quality is really bad or anything but it s not even near to the rear camera quality and you can find better selfie"&amp;" smartphones in this price rangeconclusion if you re a person who wants a device for normal day to day usage with good battery life great rear cameras great performance better software support better build quality and use it for more than years the cons m"&amp;"entioned above doesn t bother youjust buy it i am sure you won t be disappointed it s been about days since i got this phone i got it for on prime day sale for the price it s good pros camera coming from poco x the camera quality on this is amazing accord"&amp;"ing to the price it gives you good colours contrast focus and everything that you want it has ois which is very apparent while recording at k the stability is worse but set it to p and the videos will be amazingly stable and the main advantage of ois othe"&amp;"r than stable video is great night mode shots hold the phone stable for a while and along with ois you will get great photos with accurate colors and nice exposure attached samples display absolutely best samsung displays are the best hz fhd flows smoothl"&amp;"y colors and calibration is top notch brightness is good but i felt it s a little insufficient under direct sunlight it s visible but could be better oneui the main reason for upgrading to this phone was software oneui is the absolute best android skin ri"&amp;"ght now it has way too many customisations in it and let s you personalise your phone to a very high degree like there s a feature to read out the name of the person who s calling if your wearing headphones it took me days to fully go through all the sett"&amp;"ings and change them to my needs also knoxx security is a special mention knoxx security is a software and hardware feature in samsung phones which protects your phone from all kinds of attacks and keeps your data safe even if it gets stolen you can remot"&amp;"ely delete all your data secure folder allows you to store data in a separate storage and many more such good features while being a very feature rich and storage heavy skin it still feels very very smooth and fast to use unlike miui or other skins it doe"&amp;"sn t stutter much and bugs are less there are many other small pros like good stereo speakers nice premium build quality good data and wifi speeds other such features that you won t notice but definitely make a difference in your experience cons software "&amp;"i know i said it s a pro but i say this in the aspect of updates this phone was launched in march in india and samsung promises year android version updates and additional year of security updates but there s a lot of confusion regarding if or not this ph"&amp;"one will receive android it will receive a for sure there s a lot of debate on what they will do with because of global version launch date being earlier and yada yada basically the phones life maybe to years if they give a but to if not i researched on t"&amp;"he internet a few people say that it will receive a while i was few say it s not it s hard to say who s correct so assume it s not getting a if you are going for it battery the battery on this phone is mah and it s good enough for a days use but that s be"&amp;"cause i use it lightly not much online streaming no gaming light social media and other usual stuff if you use it even a tad bit more heavily you will run out within a day if you re going outside for the better part of a day like a day trip to somewhere n"&amp;"earby it s better keep a power bank handy in terms of screen on time numbers i once got hours of sot on light usage hr youtube and hr streaming i was at home and used wifi all the time i got hrs sot when i went outside for a day trip i took many photos an"&amp;"d videos and the phone shutdown before i could reach home on a mixed use day you can get to hours of sot final verdict the life of the phone in terms of software support is not great but you will get on time updates and almost no bugs in the software so i"&amp;"f you want to buy it you can and exchange it after maybe years for other models but if you planning on using it for longer than years better avoid it in the upcoming diwali and dussera sales the price might further drop to k even i am just speculating but"&amp;" keep in mind your requirements and go accordingly as always amazing delivery by amazon")</f>
        <v>it s been days since i using the device extensively i bought it on the last freedom sale for rs including k instant discount coupon first let me be clear i bought s fe g with snapdragon not s fe with exynos and i am a user who uses phone most of the time this review may be long but it s worth to read it if you re buying this product let me divide between the pros and cons first i would like like to start with pros of the device pros display samsung has been already popular for it s amoled displays but i saw some of the reviewers wrote about some display issues here they might have got some defective piece i have no issues with my display it s been long time i saw a great display like this with hz it is super smooth also it is very bright on outdoors and can decrease it to very low while using at low light conditions ps no tint issues the in display finger print scanner is very fast and didn t faced any issues with it stereo speakers as an extensive multimedia user this is one of the most favorable feature for me believe me you can t find any other device with such great sound quality in this price segment it s almost like flagship devices both the speakers are adequately loud battery as a person who s shifting from a normal hz device phone i was very worried about the battery life of this device at hz but it surprised me very well initially i thought i would need to switch to hz for better battery life for daily usage but i didn t even thought this device would give this much great battery life at hz at hz i am getting around hours of minimum sot screen on time the maximum sot i got at hz is hours minutes i didn t checked battery life at hz because i didn t use it at hz even a single day the battery life is excellent rear cameras i am not a very good photographer or something i am just an ordinary person who use camera occasionally i was very excited to use the telephoto lens which only can be found on flagship devices and it performs very well added some camera samples above pic ultrawide pic telephoto pic may not be clear as it was when taken due to compression of the image while uploading both the three cameras primary ultrawide telephoto performs very well if you re a camera guy you should definitely check this out performance ram management i m not a gamer i use my device for daily usage of social media ott platforms calls messages etc but i use it extremely i didn t faced any kind of heating issues with the device until now also ram management of the device is excellent i am a person who uses appsbackground at single time and i didn t have any issues of closing down the apps one ui i was a stock android guy but one ui actually surprised me it is very well optimised and very user friendly for single hand usage initial days i found it little hard to use the stock menu of one ui but i m now got used to it ps i didn t found any kind of ads on my device as i didn t sign up or used any samsung apps build quality even though its back is made up of plastic the overall build quality is super premium the aluminium frame gives us a feel like using a flagship device future proof the device has g bands ip rating wireless charging which are very hard to find on any device in this price bracket ip wireless charging are mostly only found on flagship devices its good to see samsung brings it at lower price this is the best future proof device as of now so these are the major pros i noticed as of now now let s move to the cons cons no hdr support on netflix as an extensive multimedia user i found it very frustrating even mid range devices offering hdr support on netflix samsungs flagship killer doesn t have hdr support it will not be fixed via ota update no gb variant this is actually not a problem for most of the people but as a power user who uses dual sim i found it little difficult but if you re a single sim user luckily it have hybrid solution so you can use a sim card expandable memory card gorilla glass other competitors are providing atleast gg in this price range but s fe g has just gg which also i m not sure as it is not mentioned officially anywhere but at the end of the day glass is glass it will broke no headphone jack it is not any kind of unusual thing most of the phones above k segment doesn t have headphone jack so we have to buy mm to type c adapter type c earphones or bluetooth solutions note only buy original samsung type c adapter else it may not support no w charger it is not actually a con for me as i prefer low watt charger which is good for battery health and beneficial for long term usage but it may be a con for you although the device supports w charging only w charger is provided inside the box they should have given w inside the box i didn t have any issues with w charger but it would be great if they bundle it with w as competitors are way ahead in terms of charging speed for the reference of charging speed both w w will full charge the device almost at the same time but using w you can get about within minutes where as with w charger full charge time i usually takes is hour and minutes front camera i am not a selfie guy but if you re a person who s looking for a selfie device just don t buy it it s not like the front camera quality is really bad or anything but it s not even near to the rear camera quality and you can find better selfie smartphones in this price rangeconclusion if you re a person who wants a device for normal day to day usage with good battery life great rear cameras great performance better software support better build quality and use it for more than years the cons mentioned above doesn t bother youjust buy it i am sure you won t be disappointed it s been about days since i got this phone i got it for on prime day sale for the price it s good pros camera coming from poco x the camera quality on this is amazing according to the price it gives you good colours contrast focus and everything that you want it has ois which is very apparent while recording at k the stability is worse but set it to p and the videos will be amazingly stable and the main advantage of ois other than stable video is great night mode shots hold the phone stable for a while and along with ois you will get great photos with accurate colors and nice exposure attached samples display absolutely best samsung displays are the best hz fhd flows smoothly colors and calibration is top notch brightness is good but i felt it s a little insufficient under direct sunlight it s visible but could be better oneui the main reason for upgrading to this phone was software oneui is the absolute best android skin right now it has way too many customisations in it and let s you personalise your phone to a very high degree like there s a feature to read out the name of the person who s calling if your wearing headphones it took me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 t stutter much and bugs are less there are many other small pros like good stereo speakers nice premium build quality good data and wifi speeds other such features that you won t notice but definitely make a difference in your experience cons software i know i said it s a pro but i say this in the aspect of updates this phone was launched in march in india and samsung promises year android version updates and additional year of security updates but there s a lot of confusion regarding if or not this phone will receive android it will receive a for sure there s a lot of debate on what they will do with because of global version launch date being earlier and yada yada basically the phones life maybe to years if they give a but to if not i researched on the internet a few people say that it will receive a while i was few say it s not it s hard to say who s correct so assume it s not getting a if you are going for it battery the battery on this phone is mah and it s good enough for a days use but that s because i use it lightly not much online streaming no gaming light social media and other usual stuff if you use it even a tad bit more heavily you will run out within a day if you re going outside for the better part of a day like a day trip to somewhere nearby it s better keep a power bank handy in terms of screen on time numbers i once got hours of sot on light usage hr youtube and hr streaming i was at home and used wifi all the time i got hrs sot when i went outside for a day trip i took many photos and videos and the phone shutdown before i could reach home on a mixed use day you can get to hours of sot final verdict the life of the phone in terms of software support is not great but you will get on time updates and almost no bugs in the software so if you want to buy it you can and exchange it after maybe years for other models but if you planning on using it for longer than years better avoid it in the upcoming diwali and dussera sales the price might further drop to k even i am just speculating but keep in mind your requirements and go accordingly as always amazing delivery by amazon</v>
      </c>
      <c r="E570" s="1" t="s">
        <v>5038</v>
      </c>
      <c r="F570" s="9" t="s">
        <v>3265</v>
      </c>
      <c r="G570" s="9">
        <f>IFERROR(__xludf.DUMMYFUNCTION("""COMPUTED_VALUE"""),1.0)</f>
        <v>1</v>
      </c>
      <c r="H570" s="9">
        <f>IFERROR(__xludf.DUMMYFUNCTION("""COMPUTED_VALUE"""),1.0)</f>
        <v>1</v>
      </c>
      <c r="I570" s="9">
        <f>IFERROR(__xludf.DUMMYFUNCTION("""COMPUTED_VALUE"""),1.0)</f>
        <v>1</v>
      </c>
      <c r="J570" s="9">
        <f>IFERROR(__xludf.DUMMYFUNCTION("""COMPUTED_VALUE"""),1.0)</f>
        <v>1</v>
      </c>
    </row>
    <row r="571">
      <c r="A571" s="1">
        <v>4.1</v>
      </c>
      <c r="B571" s="5" t="s">
        <v>803</v>
      </c>
      <c r="C571" s="5" t="s">
        <v>804</v>
      </c>
      <c r="D571" s="9" t="str">
        <f>IFERROR(__xludf.DUMMYFUNCTION("""COMPUTED_VALUE"""),"product is good and also it s strudiness but no fast charging in this cable it s normally charging i love it because it s supported in micro usb or type c over all good pros advantage meter wire more durable supported dual mode type c micro usbcons disadv"&amp;"antages normal charging not fast charging though it is braided but it is not strong like boat but it s okay to use it supports turbocharging working well after months of use only thing is that if there is slight pressure the c type adapter will come off f"&amp;"rom the micro usb head so better to see that the cable is not stretched when using the c type adapter otherwise working fine and very convenient for me since i usually have a phone with c type charging and a small tab with micro usb charging when i travel"&amp;" i need to carry only one cable now with my powerbank will recommend best cable good both micro usb type c mobile connector s are getting charge good decision to purchase this product cable is a good fibre braided with good length the connector also has a"&amp;" tight fit sometimes you have to apply a bit force to remove ig it ll wear off after usage in comparison boat has a better quality i would say if u get that in offer as it has metal braided cable and better quality microusb pin i like the product bcuz it "&amp;"s help me to charge both phone type c micro cabel")</f>
        <v>product is good and also it s strudiness but no fast charging in this cable it s normally charging i love it because it s supported in micro usb or type c over all good pros advantage meter wire more durable supported dual mode type c micro usbcons disadvantages normal charging not fast charging though it is braided but it is not strong like boat but it s okay to use it supports turbocharging 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 best cable good both micro usb type c mobile connector s are getting charge good decision to purchase this product cable is a good fibre braided with good length the connector also has a tight fit sometimes you have to apply a bit force to remove ig it ll wear off after usage in comparison boat has a better quality i would say if u get that in offer as it has metal braided cable and better quality microusb pin i like the product bcuz it s help me to charge both phone type c micro cabel</v>
      </c>
      <c r="E571" s="1" t="s">
        <v>797</v>
      </c>
      <c r="F571" s="9" t="s">
        <v>18</v>
      </c>
      <c r="G571" s="9">
        <f>IFERROR(__xludf.DUMMYFUNCTION("""COMPUTED_VALUE"""),0.0)</f>
        <v>0</v>
      </c>
      <c r="H571" s="9">
        <f>IFERROR(__xludf.DUMMYFUNCTION("""COMPUTED_VALUE"""),0.0)</f>
        <v>0</v>
      </c>
      <c r="I571" s="9">
        <f>IFERROR(__xludf.DUMMYFUNCTION("""COMPUTED_VALUE"""),0.0)</f>
        <v>0</v>
      </c>
      <c r="J571" s="9">
        <f>IFERROR(__xludf.DUMMYFUNCTION("""COMPUTED_VALUE"""),0.0)</f>
        <v>0</v>
      </c>
    </row>
    <row r="572">
      <c r="A572" s="1">
        <v>4.0</v>
      </c>
      <c r="B572" s="5" t="s">
        <v>813</v>
      </c>
      <c r="C572" s="5" t="s">
        <v>814</v>
      </c>
      <c r="D572" s="9" t="str">
        <f>IFERROR(__xludf.DUMMYFUNCTION("""COMPUTED_VALUE"""),"everything is fine but it is bulky and hard it should be softer and thinner thank you amazon very good charging cable 👍 good good one quality is good worth for ₹ short but durable very good product satisfied this is fast charging c pin usb you can purcha"&amp;"se it nice product at price of below")</f>
        <v>everything is fine but it is bulky and hard it should be softer and thinner thank you amazon very good charging cable 👍 good good one quality is good worth for ₹ short but durable very good product satisfied this is fast charging c pin usb you can purchase it nice product at price of below</v>
      </c>
      <c r="E572" s="1" t="s">
        <v>807</v>
      </c>
      <c r="F572" s="9" t="s">
        <v>18</v>
      </c>
      <c r="G572" s="9">
        <f>IFERROR(__xludf.DUMMYFUNCTION("""COMPUTED_VALUE"""),0.0)</f>
        <v>0</v>
      </c>
      <c r="H572" s="9">
        <f>IFERROR(__xludf.DUMMYFUNCTION("""COMPUTED_VALUE"""),0.0)</f>
        <v>0</v>
      </c>
      <c r="I572" s="9">
        <f>IFERROR(__xludf.DUMMYFUNCTION("""COMPUTED_VALUE"""),0.0)</f>
        <v>0</v>
      </c>
      <c r="J572" s="9">
        <f>IFERROR(__xludf.DUMMYFUNCTION("""COMPUTED_VALUE"""),0.0)</f>
        <v>0</v>
      </c>
    </row>
    <row r="573">
      <c r="A573" s="1">
        <v>4.6</v>
      </c>
      <c r="B573" s="5" t="s">
        <v>5060</v>
      </c>
      <c r="C573" s="5" t="s">
        <v>5061</v>
      </c>
      <c r="D573" s="9" t="str">
        <f>IFERROR(__xludf.DUMMYFUNCTION("""COMPUTED_VALUE"""),"good thoda sa kam stable hai phone lagane ke baad thoda bohot hilta zaroor hai build quality thodi aur achi hoti to pakka value for money hota we’ve been using it for around months it’s good sturdy bluetooth connectivity is also good overall a good purcha"&amp;"se good buy in price range if you travel it’s your best companion has a great stability and length it’s one of my best buy and cannot think of a vacation without it no more need to awkwardly ask strangers to take photos set the best angle and capture the "&amp;"moment the service from wecool support team is super cool as well good product but more efficient expected amazing product as a youtuber and an instagram content creator this is the best gadget i like to have in my back bag all the time i even use this to"&amp;" record my live classes without making any scenes out there since this is very handy and lucid moreover their service is excellent why are you still reading reviews order now find my videos in instagram using this s at shankarkumaran tamil the selfie stic"&amp;"k is sturdy and very good")</f>
        <v>good thoda sa kam stable hai phone lagane ke baad thoda bohot hilta zaroor hai build quality thodi aur achi hoti to pakka value for money hota we’ve been using it for around months it’s good sturdy bluetooth connectivity is also good overall a good purchase good buy in price range 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 good product but more efficient expected 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 find my videos in instagram using this s at shankarkumaran tamil the selfie stick is sturdy and very good</v>
      </c>
      <c r="E573" s="1" t="s">
        <v>5054</v>
      </c>
      <c r="F573" s="9" t="s">
        <v>3737</v>
      </c>
      <c r="G573" s="9">
        <f>IFERROR(__xludf.DUMMYFUNCTION("""COMPUTED_VALUE"""),0.0)</f>
        <v>0</v>
      </c>
      <c r="H573" s="9">
        <f>IFERROR(__xludf.DUMMYFUNCTION("""COMPUTED_VALUE"""),0.0)</f>
        <v>0</v>
      </c>
      <c r="I573" s="9">
        <f>IFERROR(__xludf.DUMMYFUNCTION("""COMPUTED_VALUE"""),0.0)</f>
        <v>0</v>
      </c>
      <c r="J573" s="9">
        <f>IFERROR(__xludf.DUMMYFUNCTION("""COMPUTED_VALUE"""),0.0)</f>
        <v>0</v>
      </c>
    </row>
    <row r="574">
      <c r="A574" s="1">
        <v>3.9</v>
      </c>
      <c r="B574" s="5" t="s">
        <v>5070</v>
      </c>
      <c r="C574" s="5" t="s">
        <v>5071</v>
      </c>
      <c r="D574" s="9" t="str">
        <f>IFERROR(__xludf.DUMMYFUNCTION("""COMPUTED_VALUE"""),"its decent don t buy this phone buy if you are aged at this phone is not for younger generation phone useful features are youtube whatsapp calls only ok nice the phone is not very effeciently responsive battery runs low even when not used in day finger pr"&amp;"ing does not work well need a couple of tries to open back camera is good bettery life is not working well bad very bad average phone day to day use finger lock fast")</f>
        <v>its decent don t buy this phone buy if you are aged at this phone is not for younger generation phone useful features are youtube whatsapp calls only ok nice the phone is not very effeciently responsive battery runs low even when not used in day finger pring does not work well need a couple of tries to open back camera is good bettery life is not working well bad very bad average phone day to day use finger lock fast</v>
      </c>
      <c r="E574" s="1" t="s">
        <v>5064</v>
      </c>
      <c r="F574" s="9" t="s">
        <v>3265</v>
      </c>
      <c r="G574" s="9">
        <f>IFERROR(__xludf.DUMMYFUNCTION("""COMPUTED_VALUE"""),1.0)</f>
        <v>1</v>
      </c>
      <c r="H574" s="9">
        <f>IFERROR(__xludf.DUMMYFUNCTION("""COMPUTED_VALUE"""),0.0)</f>
        <v>0</v>
      </c>
      <c r="I574" s="9">
        <f>IFERROR(__xludf.DUMMYFUNCTION("""COMPUTED_VALUE"""),0.0)</f>
        <v>0</v>
      </c>
      <c r="J574" s="9">
        <f>IFERROR(__xludf.DUMMYFUNCTION("""COMPUTED_VALUE"""),0.0)</f>
        <v>0</v>
      </c>
    </row>
    <row r="575">
      <c r="A575" s="1">
        <v>4.0</v>
      </c>
      <c r="B575" s="5" t="s">
        <v>5080</v>
      </c>
      <c r="C575" s="5" t="s">
        <v>5081</v>
      </c>
      <c r="D575" s="9" t="str">
        <f>IFERROR(__xludf.DUMMYFUNCTION("""COMPUTED_VALUE"""),"battery life is low worth purchase good performance at this price range a economical product to buy for average usage of checking time heart monitoring steps track etc battery backup great single charge stands for min days recommended only for simple use "&amp;"and show off first of all this watch is budget friendly watch faces the app has a large number of watch faces step track not that accurate but that fine• weather forecast accuratesleep pretty accurate information overall the experience is pretty good but "&amp;"but but the battery life is not that good only days of battery backup nice product overall good product to buy good product")</f>
        <v>battery life is low worth purchase good performance at this price range a economical product to buy for average usage of checking time heart monitoring steps track etc battery backup great single charge stands for min days recommended only for simple use and show off first of all this watch is budget friendly watch faces the app has a large number of watch faces step track not that accurate but that fine• weather forecast accuratesleep pretty accurate information overall the experience is pretty good but but but the battery life is not that good only days of battery backup nice product overall good product to buy good product</v>
      </c>
      <c r="E575" s="1" t="s">
        <v>5074</v>
      </c>
      <c r="F575" s="9" t="s">
        <v>3219</v>
      </c>
      <c r="G575" s="9">
        <f>IFERROR(__xludf.DUMMYFUNCTION("""COMPUTED_VALUE"""),0.0)</f>
        <v>0</v>
      </c>
      <c r="H575" s="9">
        <f>IFERROR(__xludf.DUMMYFUNCTION("""COMPUTED_VALUE"""),0.0)</f>
        <v>0</v>
      </c>
      <c r="I575" s="9">
        <f>IFERROR(__xludf.DUMMYFUNCTION("""COMPUTED_VALUE"""),0.0)</f>
        <v>0</v>
      </c>
      <c r="J575" s="9">
        <f>IFERROR(__xludf.DUMMYFUNCTION("""COMPUTED_VALUE"""),0.0)</f>
        <v>0</v>
      </c>
    </row>
    <row r="576">
      <c r="A576" s="1">
        <v>4.3</v>
      </c>
      <c r="B576" s="5" t="s">
        <v>3583</v>
      </c>
      <c r="C576" s="5" t="s">
        <v>3584</v>
      </c>
      <c r="D576" s="9" t="str">
        <f>IFERROR(__xludf.DUMMYFUNCTION("""COMPUTED_VALUE"""),"today only i recieved this watch at first instance it win my heart i was using it a whole day and i found some pros and cons of this watchpros amoled display is very bright and nice look and design is premium bluetooth calling is awesome speaker is loud a"&amp;"nd clear even my voice is reaching to opposite party very clearly while calling with watch calculator features is useful multi functional crown button is easy and useful easily to change theme with just scroll the crown button play music directly from the"&amp;" watch with the internal storage although its only mb but sufficient to store around songs approx song sound quality is also fine strap quality is good and soft tws connecting features is also nicecons sometimes i found watch is disconnected with my phone"&amp;" not sure why its happened as i have checked only for one day fingerprints are clearly visible on screen glass i have attached the pic for it health tracker are near to accurate but never rely on smartwatch at this price range i have measure the bp with t"&amp;"his watch and with bp machine both results are different accurate only ai voice assistant is not very useful as it only work for mobile when i press the voice assistant button on watch like if i give command to set alarm on watch it set alarm on mobile so"&amp;" basically it just a button to wake up google assistant for mobile phone sometimes when you pick call from your mobile phone call automatically transfer to watch and voice started coming from the watch speaker which is quite irritating this must be correc"&amp;"t by firmware updates i have purchased it for rs including bank offer for this price range overall its a good premium watch its my experience with this watch for just a one dayrest how it work for long run that depends recieved a damaged device at first s"&amp;"light gap between display and body from the left side but quickly recieved the replacement next day the replacement was good amazon provided great service and delivered replacement in just hours so great job amazon also i live in bangalore so the experien"&amp;"ce might vary from place to place prossmooth enough uifairly accurate readings on all the sensorsheartrate bp and spo call quality is great for the price good speakers and good mic you can control spotify and soundcloud music too from the watch and use tw"&amp;"s to listen to spotify while controling with the watch and it is seamless display is great colors are punchy and bezels are good enough not as narrow as crossbeats ignite s max but still good enough build quality is good but does not feel very premium it "&amp;"does feel like a below k watch so you cannot trick anyone that this is a apple watch 😂strap is not too long as every review mentions strap is good enough not too comfy i ordered a metal strap from amazon for my watch and it is amazing ui looks much bette"&amp;"r in person than reviews ui is smooth and looks good not as good as realme watch pro but still good for the price overall its a good watch for the price of around k kanymore and it is not worth the pricerealme watch pro is the best at around this price so"&amp;" if you get that in stock and for below k then get realme watch pro or else for this price segment firebolt visionary is the overall best watch compared to all other watches under kconscall when recieved on watch doesnt stay on tws it switches to watch fo"&amp;"r some reason which is onesteps are a little inaccurate and reads steps even if not walking so dont rely on step counterbattery life is not great if youre using always on display and calling maybe around daysbut otherwise battery stays for over days bluto"&amp;"oth range is not too good and varies from watch to watch and also phone to phone i get a decent bluetooth range of around ft but this is more of a fact than a con i write this review after week of using this watch bp bpm spo running and sleep tracking fun"&amp;"ctions are working well watch speaker is also loud and clear to you and the other callers the only con is when you want to listen to songs through a watch from a mobile its bluetooth disconnects automatically again and again as this fund is not useful for"&amp;" me so ignore it overall it s a good watch everything is absolutely greta in this smartwatch but these things could have been better watch faces you should have the option to add upto watch faces at once from the app rather than one at a time and pre inst"&amp;"alled ones app ui could have been better dnd mode absent no option to toggle bluetooth always on before review i would like to appreciate this great strategy to pour out honest reviews from users by giving them bookmyshow voucher i loved the touch screen "&amp;"experience amoled screen of the watch it gives a feel of premium watch the band of the watch is average doesn t look premium i separately ordered a metal band i am expecting mobile app improvement from fireboltt as i don t find it good enough if i compare"&amp;" it with boat s app for its watches as i own a boat smartwatch rest visionary is a good buy worth the money the only thing which physically is not appealing is the average quality of the band")</f>
        <v>today only i recieved this watch at first instance it win my heart i was using it a whole day and i found some pros and cons of this watchpros amoled display is very bright and nice look and design is premium bluetooth calling is awesome speaker is loud and clear even my voice is reaching to opposite party very clearly while calling with watch calculator features is useful multi functional crown button is easy and useful easily to change theme with just scroll the crown button play music directly from the watch with the internal storage although its only mb but sufficient to store around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i have attached the pic for it health tracker are near to accurate but never rely on smartwatch at this price range i have measure the bp with this watch and with bp machine both results are different accurate only ai voice assistant is not very useful as it only work for mobile when i press the voice assistant button on watch like if i give command to set alarm on watch it set alarm on mobile so basically it just a button to wake up google assistant for mobile phone sometimes when you pick call from your mobile phone call automatically transfer to watch and voice started coming from the watch speaker which is quite irritating this must be correct by firmware updates i have purchased it for rs including bank offer for this price range overall its a good premium watch its my experience with this watch for just a one dayrest how it work for long run that depends recieved a damaged device at first slight gap between display and body from the left side but quickly recieved the replacement next day the replacement was good amazon provided great service and delivered replacement in just hours so great job amazon also i live in bangalore so the experience might vary from place to place prossmooth enough uifairly accurate readings on all the sensorsheartrate bp and spo call quality is great for the price good speakers and good mic you can control spotify and soundcloud music too from the watch and use tws to listen to spotify while controling with the watch and it is seamless display is great colors are punchy and bezels are good enough not as narrow as crossbeats ignite s max but still good enough build quality is good but does not feel very premium it does feel like a below k watch so you cannot trick anyone that this is a apple watch 😂strap is not too long as every review mentions strap is good enough not too comfy i ordered a metal strap from amazon for my watch and it is amazing ui looks much better in person than reviews ui is smooth and looks good not as good as realme watch pro but still good for the price overall its a good watch for the price of around k kanymore and it is not worth the pricerealme watch pro is the best at around this price so if you get that in stock and for below k then get realme watch pro or else for this price segment firebolt visionary is the overall best watch compared to all other watches under kconscall when recieved on watch doesnt stay on tws it switches to watch for some reason which is onesteps are a little inaccurate and reads steps even if not walking so dont rely on step counterbattery life is not great if youre using always on display and calling maybe around daysbut otherwise battery stays for over days blutooth range is not too good and varies from watch to watch and also phone to phone i get a decent bluetooth range of around ft but this is more of a fact than a con i write this review after week of using this watch bp bpm spo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 s a good watch everything is absolutely greta in this smartwatch but these things could have been better watch faces you should have the option to add upto watch faces at once from the app rather than one at a time and pre installed ones app ui could have been better dnd mode absent no option to toggle bluetooth always on before review i would like to appreciate this great strategy to pour out honest reviews from users by giving them bookmyshow voucher i loved the touch screen experience amoled screen of the watch it gives a feel of premium watch the band of the watch is average doesn t look premium i separately ordered a metal band i am expecting mobile app improvement from fireboltt as i don t find it good enough if i compare it with boat s app for its watches as i own a boat smartwatch rest visionary is a good buy worth the money the only thing which physically is not appealing is the average quality of the band</v>
      </c>
      <c r="E576" s="1" t="s">
        <v>5084</v>
      </c>
      <c r="F576" s="9" t="s">
        <v>3219</v>
      </c>
      <c r="G576" s="9">
        <f>IFERROR(__xludf.DUMMYFUNCTION("""COMPUTED_VALUE"""),0.0)</f>
        <v>0</v>
      </c>
      <c r="H576" s="9">
        <f>IFERROR(__xludf.DUMMYFUNCTION("""COMPUTED_VALUE"""),1.0)</f>
        <v>1</v>
      </c>
      <c r="I576" s="9">
        <f>IFERROR(__xludf.DUMMYFUNCTION("""COMPUTED_VALUE"""),1.0)</f>
        <v>1</v>
      </c>
      <c r="J576" s="9">
        <f>IFERROR(__xludf.DUMMYFUNCTION("""COMPUTED_VALUE"""),1.0)</f>
        <v>1</v>
      </c>
    </row>
    <row r="577">
      <c r="A577" s="1">
        <v>4.4</v>
      </c>
      <c r="B577" s="5" t="s">
        <v>5094</v>
      </c>
      <c r="C577" s="5" t="s">
        <v>5095</v>
      </c>
      <c r="D577" s="9" t="str">
        <f>IFERROR(__xludf.DUMMYFUNCTION("""COMPUTED_VALUE"""),"product works well and charges the devices in a quick mannervalue for money i like this product not working 😔 after days")</f>
        <v>product works well and charges the devices in a quick mannervalue for money i like this product not working 😔 after days</v>
      </c>
      <c r="E577" s="1" t="s">
        <v>5088</v>
      </c>
      <c r="F577" s="9" t="s">
        <v>3450</v>
      </c>
      <c r="G577" s="9">
        <f>IFERROR(__xludf.DUMMYFUNCTION("""COMPUTED_VALUE"""),1.0)</f>
        <v>1</v>
      </c>
      <c r="H577" s="9">
        <f>IFERROR(__xludf.DUMMYFUNCTION("""COMPUTED_VALUE"""),0.0)</f>
        <v>0</v>
      </c>
      <c r="I577" s="9">
        <f>IFERROR(__xludf.DUMMYFUNCTION("""COMPUTED_VALUE"""),0.0)</f>
        <v>0</v>
      </c>
      <c r="J577" s="9">
        <f>IFERROR(__xludf.DUMMYFUNCTION("""COMPUTED_VALUE"""),0.0)</f>
        <v>0</v>
      </c>
    </row>
    <row r="578">
      <c r="A578" s="1">
        <v>4.1</v>
      </c>
      <c r="B578" s="5" t="s">
        <v>5104</v>
      </c>
      <c r="C578" s="5" t="s">
        <v>5105</v>
      </c>
      <c r="D578" s="9" t="str">
        <f>IFERROR(__xludf.DUMMYFUNCTION("""COMPUTED_VALUE"""),"i really appreciate the build quality over all product quality is decent with only draw back that telecopic arm only extends less than cm which in my view is little less i purchased and after one year of purchase my selfie stick working without any fault "&amp;"battery backup too good it is easy to connect and take photos and record youtube video best for recording video self recording with tripod stand it is so good easier to stand at any place for more check my youtube channel aamtech i really like this stick "&amp;"and it s blutooth remote light weight and easy to carry and have multiple optionsonly problem with this stick is you can t click vertical photos when in stand modeif the degree mode was available this would be best overall good but as the stability is not"&amp;" rock solid you have to be a bit careful about placing the phone attached to this stand bahut he aachha selfie stick hai bluetooth se connect ho raha hai jo ke bahut he aachha hai or eesame stand ve diye hai jis se mobile ko ek jagaha par rakha kar blueto"&amp;"oth remote ke madata se photo le sakte hai go for it reasonable price and above average product")</f>
        <v>i really appreciate the build quality over all product quality is decent with only draw back that telecopic arm only extends less than cm which in my view is little less 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 i really like this stick and it s blutooth remote light weight and easy to carry and have multiple optionsonly problem with this stick is you can t click vertical photos when in stand modeif the degree mode was available this would be best overall good but as the stability is not rock solid you have to be a bit careful about placing the phone attached to this stand bahut he aachha selfie stick hai bluetooth se connect ho raha hai jo ke bahut he aachha hai or eesame stand ve diye hai jis se mobile ko ek jagaha par rakha kar bluetooth remote ke madata se photo le sakte hai go for it reasonable price and above average product</v>
      </c>
      <c r="E578" s="1" t="s">
        <v>5098</v>
      </c>
      <c r="F578" s="9" t="s">
        <v>3737</v>
      </c>
      <c r="G578" s="9">
        <f>IFERROR(__xludf.DUMMYFUNCTION("""COMPUTED_VALUE"""),0.0)</f>
        <v>0</v>
      </c>
      <c r="H578" s="9">
        <f>IFERROR(__xludf.DUMMYFUNCTION("""COMPUTED_VALUE"""),0.0)</f>
        <v>0</v>
      </c>
      <c r="I578" s="9">
        <f>IFERROR(__xludf.DUMMYFUNCTION("""COMPUTED_VALUE"""),0.0)</f>
        <v>0</v>
      </c>
      <c r="J578" s="9">
        <f>IFERROR(__xludf.DUMMYFUNCTION("""COMPUTED_VALUE"""),0.0)</f>
        <v>0</v>
      </c>
    </row>
    <row r="579">
      <c r="A579" s="1">
        <v>4.1</v>
      </c>
      <c r="B579" s="5" t="s">
        <v>5114</v>
      </c>
      <c r="C579" s="5" t="s">
        <v>5115</v>
      </c>
      <c r="D579" s="9" t="str">
        <f>IFERROR(__xludf.DUMMYFUNCTION("""COMPUTED_VALUE"""),"packageing was fine haven t tested it working functionality yet just got the bank and the first light is not working idk why need to check and if it continues ill return it asap good device for such cost good for fast charging good for smartphone battery "&amp;"extensions the product is very big and heavy would have been better if it had li ion batteries to save space and weight the product charges iphone about in an hour but rest charging is very slow it has a dedicated light green to depict fast charging mode "&amp;"the device helped me survive days without charger where it charged phones i had fast charger compatible samsung phone m ordinary smart samsung phone j prime and one iphone se which it was able to keep afloat please note if try to charge multiple phones th"&amp;"en fast charging is not available on any port usb and usb c pd flights allow only in check in baggage so keep in mind that you would have to carry this bulky device with yourself dimensions lx bx thick not weight on scale but seems like kg and that is a l"&amp;"ot of weight this power bank full charge at hour and i phone will be time full charged not time the charging is super goodi haven’t touched my phone charger for days and completely used this power bank for charging and still it wasn’t dried outbut the pro"&amp;"blem is weight too heavy i must say")</f>
        <v>packageing was fine haven t tested it working functionality yet just got the bank and the first light is not working idk why need to check and if it continues ill return it asap good device for such cost good for fast charging good for smartphone battery extensions the product is very big and heavy would have been better if it had li ion batteries to save space and weight the product charges iphone about in an hour but rest charging is very slow it has a dedicated light green to depict fast charging mode the device helped me survive days without charger where it charged phones i had fast charger compatible samsung phone m ordinary smart samsung phone j prime and one iphone se which it was able to keep afloat please note if try to charge multiple phones then fast charging is not available on any port usb and usb c pd flights allow only in check in baggage so keep in mind that you would have to carry this bulky device with yourself dimensions lx bx thick not weight on scale but seems like kg and that is a lot of weight this power bank full charge at hour and i phone will be time full charged not time the charging is super goodi haven’t touched my phone charger for days and completely used this power bank for charging and still it wasn’t dried outbut the problem is weight too heavy i must say</v>
      </c>
      <c r="E579" s="1" t="s">
        <v>5108</v>
      </c>
      <c r="F579" s="9" t="s">
        <v>3252</v>
      </c>
      <c r="G579" s="9">
        <f>IFERROR(__xludf.DUMMYFUNCTION("""COMPUTED_VALUE"""),1.0)</f>
        <v>1</v>
      </c>
      <c r="H579" s="9">
        <f>IFERROR(__xludf.DUMMYFUNCTION("""COMPUTED_VALUE"""),0.0)</f>
        <v>0</v>
      </c>
      <c r="I579" s="9">
        <f>IFERROR(__xludf.DUMMYFUNCTION("""COMPUTED_VALUE"""),1.0)</f>
        <v>1</v>
      </c>
      <c r="J579" s="9">
        <f>IFERROR(__xludf.DUMMYFUNCTION("""COMPUTED_VALUE"""),0.0)</f>
        <v>0</v>
      </c>
    </row>
    <row r="580">
      <c r="A580" s="1">
        <v>4.1</v>
      </c>
      <c r="B580" s="5" t="s">
        <v>5125</v>
      </c>
      <c r="C580" s="5" t="s">
        <v>5126</v>
      </c>
      <c r="D580" s="9" t="str">
        <f>IFERROR(__xludf.DUMMYFUNCTION("""COMPUTED_VALUE"""),"good quality product good product and keeps my charging organized happy with my buy i was looking a the pics uploaded by seller and assumed them to be large enough to fit a inch mobile to my surprise they are very small i am not sure how long it can carry"&amp;" the weight of my mobile before it fells down the slit to put your mobile and charge is very narriw if mobile has good cover then it will not fit into the slit model and purpose was meet but unable to paste it in wall due to gum not adequate the product i"&amp;"s good a very good quality product but costly arch gap should have been more to keep the mobile easily does what it says excellent product")</f>
        <v>good quality product good product and keeps my charging organized happy with my buy i was looking a the pics uploaded by seller and assumed them to be large enough to fit a inch mobile to my surprise they are very small i am not sure how long it can carry the weight of my mobile before it fells down the slit to put your mobile and charge is very narriw if mobile has good cover then it will not fit into the slit model and purpose was meet but unable to paste it in wall due to gum not adequate the product is good a very good quality product but costly arch gap should have been more to keep the mobile easily does what it says excellent product</v>
      </c>
      <c r="E580" s="1" t="s">
        <v>5118</v>
      </c>
      <c r="F580" s="9" t="s">
        <v>5120</v>
      </c>
      <c r="G580" s="9">
        <f>IFERROR(__xludf.DUMMYFUNCTION("""COMPUTED_VALUE"""),0.0)</f>
        <v>0</v>
      </c>
      <c r="H580" s="9">
        <f>IFERROR(__xludf.DUMMYFUNCTION("""COMPUTED_VALUE"""),0.0)</f>
        <v>0</v>
      </c>
      <c r="I580" s="9">
        <f>IFERROR(__xludf.DUMMYFUNCTION("""COMPUTED_VALUE"""),0.0)</f>
        <v>0</v>
      </c>
      <c r="J580" s="9">
        <f>IFERROR(__xludf.DUMMYFUNCTION("""COMPUTED_VALUE"""),0.0)</f>
        <v>0</v>
      </c>
    </row>
    <row r="581">
      <c r="A581" s="1">
        <v>4.4</v>
      </c>
      <c r="B581" s="5" t="s">
        <v>5135</v>
      </c>
      <c r="C581" s="5" t="s">
        <v>5136</v>
      </c>
      <c r="D581" s="9" t="str">
        <f>IFERROR(__xludf.DUMMYFUNCTION("""COMPUTED_VALUE"""),"perfect buy for the price of after use of days my overall rating is following are my reviews pros step counting accuracy sleep monitor accurate notifications and bluetooth connection with ios and android touch sensitivity watch brightness in bright sunlig"&amp;"ht customisable watchface and easy interface call quality and speaker volume sports modes cons battery life when fully connected for notifications and calls lasts days only else if used optimally can last days with moderate use less choice of inbuilt watc"&amp;"h faces watch strap could have been of better quality screen can catch scratches need to buy a cut screen guard for the screen overall this smart watch is a beast in this range ₹ p s i have used colorfit pro earlier ratings and reviews are according to th"&amp;"at everything is great in this watch it dose have calling games fin perfectly in all hands health tracking and etc but after all watch is great but there is only one con batter backup is less battery gets discharged in just hours if you will keep it wear "&amp;"all day i hope fire boltt will fix it overall best value to money product 👍👍👍 many watches comes with the same features at the same cost so u may have a lot of varieties to get confused with though i can say that this one i got here has stable ui no la"&amp;"g even feels premium mainly the soft strap and the cool crown button adds up much the main reason i bought this because it brings all the features everyone needs today with out of the box looks if someone feels that they have a thin wrist and it wouldn t "&amp;"fit them don t worry even i thought it wouldn t fit me coz i have a thin wrist but it was just fine got delivery in a day prompt service by amazon package was sealed did not find any tampering watch body is plastic built at this price point could have bee"&amp;"n metal one detailed review will be shared in few days now after the battery gets fully charged it drains from to in just minutes i don t know what happened to it watch design is good in picture shows dark grey color watch but i recived silver grey screen"&amp;" wakeup time is slow otherwise everything is good using this watch for couple of days now overall i liked it readings are almost correct hope it ll be durable as well value for money only con is that rise to wake up sensor works very slow")</f>
        <v>perfect buy for the price of after use of days my overall rating is following are my reviews pros step counting accuracy sleep monitor accurate notifications and bluetooth connection with ios and android touch sensitivity watch brightness in bright sunlight customisable watchface and easy interface call quality and speaker volume sports modes cons battery life when fully connected for notifications and calls lasts days only else if used optimally can last days with moderate use less choice of inbuilt watch faces watch strap could have been of better quality screen can catch scratches need to buy a cut screen guard for the screen overall this smart watch is a beast in this range ₹ p s i have used colorfit pro earlier ratings and reviews are according to that everything is great in this watch it dose have calling games fin perfectly in all hands health tracking and etc but after all watch is great but there is only one con batter backup is less battery gets discharged in just hours if you will keep it wear all day i hope fire boltt will fix it overall best value to money product 👍👍👍 many watches comes with the same features at the same cost so u may have a lot of varieties to get confused with though i can say that this one i got here has stable ui no lag even feels premium mainly the soft strap and the cool crown button adds up much the main reason i bought this because it brings all the features everyone needs today with out of the box looks if someone feels that they have a thin wrist and it wouldn t fit them don t worry even i thought it wouldn t fit me coz i have a thin wrist but it was just fine got delivery in a day prompt service by amazon package was sealed did not find any tampering watch body is plastic built at this price point could have been metal one detailed review will be shared in few days now after the battery gets fully charged it drains from to in just minutes i don t know what happened to it watch design is good in picture shows dark grey color watch but i recived silver grey screen wakeup time is slow otherwise everything is good using this watch for couple of days now overall i liked it readings are almost correct hope it ll be durable as well value for money only con is that rise to wake up sensor works very slow</v>
      </c>
      <c r="E581" s="1" t="s">
        <v>5129</v>
      </c>
      <c r="F581" s="9" t="s">
        <v>3219</v>
      </c>
      <c r="G581" s="9">
        <f>IFERROR(__xludf.DUMMYFUNCTION("""COMPUTED_VALUE"""),0.0)</f>
        <v>0</v>
      </c>
      <c r="H581" s="9">
        <f>IFERROR(__xludf.DUMMYFUNCTION("""COMPUTED_VALUE"""),1.0)</f>
        <v>1</v>
      </c>
      <c r="I581" s="9">
        <f>IFERROR(__xludf.DUMMYFUNCTION("""COMPUTED_VALUE"""),1.0)</f>
        <v>1</v>
      </c>
      <c r="J581" s="9">
        <f>IFERROR(__xludf.DUMMYFUNCTION("""COMPUTED_VALUE"""),0.0)</f>
        <v>0</v>
      </c>
    </row>
    <row r="582">
      <c r="A582" s="1">
        <v>4.5</v>
      </c>
      <c r="B582" s="5" t="s">
        <v>4316</v>
      </c>
      <c r="C582" s="5" t="s">
        <v>4317</v>
      </c>
      <c r="D582" s="9" t="str">
        <f>IFERROR(__xludf.DUMMYFUNCTION("""COMPUTED_VALUE"""),"good quality can buy if it’s price is below good product but little expensive good product holds mobile and mediumsize tab a little costly very nicely designed mobile holder with good quality the best that i have purchased so far go for it the package arr"&amp;"ived a days early and it is a great product for the price it’s is very sturdyand looks of good quality excellent product good build quality bigger compared to similar products")</f>
        <v>good quality can buy if it’s price is below good product but little expensive good product holds mobile and mediumsize tab a little costly very nicely designed mobile holder with good quality the best that i have purchased so far go for it the package arrived a days early and it is a great product for the price it’s is very sturdyand looks of good quality excellent product good build quality bigger compared to similar products</v>
      </c>
      <c r="E582" s="1" t="s">
        <v>5139</v>
      </c>
      <c r="F582" s="9" t="s">
        <v>3802</v>
      </c>
      <c r="G582" s="9">
        <f>IFERROR(__xludf.DUMMYFUNCTION("""COMPUTED_VALUE"""),0.0)</f>
        <v>0</v>
      </c>
      <c r="H582" s="9">
        <f>IFERROR(__xludf.DUMMYFUNCTION("""COMPUTED_VALUE"""),0.0)</f>
        <v>0</v>
      </c>
      <c r="I582" s="9">
        <f>IFERROR(__xludf.DUMMYFUNCTION("""COMPUTED_VALUE"""),1.0)</f>
        <v>1</v>
      </c>
      <c r="J582" s="9">
        <f>IFERROR(__xludf.DUMMYFUNCTION("""COMPUTED_VALUE"""),0.0)</f>
        <v>0</v>
      </c>
    </row>
    <row r="583">
      <c r="A583" s="1">
        <v>4.1</v>
      </c>
      <c r="B583" s="5" t="s">
        <v>3504</v>
      </c>
      <c r="C583" s="5" t="s">
        <v>3505</v>
      </c>
      <c r="D583" s="9" t="str">
        <f>IFERROR(__xludf.DUMMYFUNCTION("""COMPUTED_VALUE"""),"i am not big on camera usage personally i was even mentally prepared for a bad camera based on some reviews here but i was pleasantly surprised that camera clicks good photos they are not awesome but they are decent photos that can even be shared now comi"&amp;"ng to my biggest grouse heating issue the phone started heating up while charging but it was just a little and so i could have ignored it but then it started heating up more and got me very concerned i even ordered a replacement thinking i got a defective"&amp;" piece but then after further tests i found that it is heating more when i download huge amounts of data for example when i restore data of my old phone from back up this is ok with me as i don t perform huge data loads regularly definitely not on phone t"&amp;"hen i tested by running tasks i usually perform such as checking office mails attending office meeting on phone watching a video from amazon prime and so on the phone did not heat up even a little personally this is good for me at this price range this is"&amp;" a good phone but if you are camera heavy user and expect to perform heavy downloads frequently this phone may not for you i am personally satisfied with this phone as it works for my type of usage i will not go into plus points of this phone as they are "&amp;"covered by other reviews already i am only attempting to clarify about how this phone can suit you or not in terms of camera and heating i had many questions about these aspects before buying perhaps this review will help you make an informed decision to "&amp;"buy or avoid cheers display beautycamera decentperformance amazingbattery ok in mah u expect more tbh overall good phone also after day of use i found some network connectivity issue in my jiosim which i m using right now in this phone but i ll keep updat"&amp;"e this review after month of usage it s a decent mobile under this price but few things worried me weight of the phone too many procedure to change some settings no screen casting apart from that it has good touch a decent camera for day light battery lif"&amp;"e is good i bought this smartphone for my mom samusung interface is very handful for easy use battery is superb last whole day camera is mediocre but provide original colour pictures all in all satisfied with this smartphone that i got in sale for unable "&amp;"to do video call within same service provider as in volte within same service provider video call feature is available product is fine nothing fancy but for the budget it is a good phone battery more than enough for normal use not sure in gamingcamera goo"&amp;"d in this segment can record videos in fhd fpsdisplay since it s a lcd display the quality is a bit less but goodv ram you can add upto gb of virtual ram but have to sacrifice your storage space to use it overall a good budget phone finger print is workin"&amp;"g speedy battery backup is good camera quality is also good")</f>
        <v>i am not big on camera usage personally i was even mentally prepared for a bad camera based on some reviews here but i was pleasantly surprised that camera clicks good photos they are not awesome but they are decent photos that can even be shared 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 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 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 display beautycamera decentperformance amazingbattery ok in mah u expect more tbh overall good phone also after day of use i found some network connectivity issue in my jiosim which i m using right now in this phone but i ll keep update this review after month of usage it s a decent mobile under this price but few things worried me weight of the phone too many procedure to change some settings no screen casting apart from that it has good touch a decent camera for day light battery life is good i bought this smartphone for my mom samusung interface is very handful for easy use battery is superb last whole day camera is mediocre but provide original colour pictures all in all satisfied with this smartphone that i got in sale for unable to do video call within same service provider as in volte within same service provider video call feature is available product is fine nothing fancy but for the budget it is a good phone battery more than enough for normal use not sure in gamingcamera good in this segment can record videos in fhd fpsdisplay since it s a lcd display the quality is a bit less but goodv ram you can add upto gb of virtual ram but have to sacrifice your storage space to use it overall a good budget phone finger print is working speedy battery backup is good camera quality is also good</v>
      </c>
      <c r="E583" s="1" t="s">
        <v>5145</v>
      </c>
      <c r="F583" s="9" t="s">
        <v>3265</v>
      </c>
      <c r="G583" s="9">
        <f>IFERROR(__xludf.DUMMYFUNCTION("""COMPUTED_VALUE"""),1.0)</f>
        <v>1</v>
      </c>
      <c r="H583" s="9">
        <f>IFERROR(__xludf.DUMMYFUNCTION("""COMPUTED_VALUE"""),0.0)</f>
        <v>0</v>
      </c>
      <c r="I583" s="9">
        <f>IFERROR(__xludf.DUMMYFUNCTION("""COMPUTED_VALUE"""),0.0)</f>
        <v>0</v>
      </c>
      <c r="J583" s="9">
        <f>IFERROR(__xludf.DUMMYFUNCTION("""COMPUTED_VALUE"""),0.0)</f>
        <v>0</v>
      </c>
    </row>
    <row r="584">
      <c r="A584" s="1">
        <v>4.2</v>
      </c>
      <c r="B584" s="5" t="s">
        <v>5155</v>
      </c>
      <c r="C584" s="5" t="s">
        <v>5156</v>
      </c>
      <c r="D584" s="9" t="str">
        <f>IFERROR(__xludf.DUMMYFUNCTION("""COMPUTED_VALUE"""),"works the purpose of otg for samsung galaxy a tab it is little bit tight for my realme c type mobile but works no problems very useful easy to use reasonable price nice one otg after searching multiple products in the market for my ipad pro and ended up w"&amp;"ith unsupportable products and finally found this one those who are really looking for an otg for your ipad this is highly recommended was good to use and also its fasttt good product")</f>
        <v>works the purpose of otg for samsung galaxy a tab it is little bit tight for my realme c type mobile but works no problems very useful easy to use reasonable price nice one otg after searching multiple products in the market for my ipad pro and ended up with unsupportable products and finally found this one those who are really looking for an otg for your ipad this is highly recommended was good to use and also its fasttt good product</v>
      </c>
      <c r="E584" s="1" t="s">
        <v>5149</v>
      </c>
      <c r="F584" s="9" t="s">
        <v>3571</v>
      </c>
      <c r="G584" s="9">
        <f>IFERROR(__xludf.DUMMYFUNCTION("""COMPUTED_VALUE"""),0.0)</f>
        <v>0</v>
      </c>
      <c r="H584" s="9">
        <f>IFERROR(__xludf.DUMMYFUNCTION("""COMPUTED_VALUE"""),0.0)</f>
        <v>0</v>
      </c>
      <c r="I584" s="9">
        <f>IFERROR(__xludf.DUMMYFUNCTION("""COMPUTED_VALUE"""),0.0)</f>
        <v>0</v>
      </c>
      <c r="J584" s="9">
        <f>IFERROR(__xludf.DUMMYFUNCTION("""COMPUTED_VALUE"""),0.0)</f>
        <v>0</v>
      </c>
    </row>
    <row r="585">
      <c r="A585" s="1">
        <v>4.5</v>
      </c>
      <c r="B585" s="5" t="s">
        <v>5165</v>
      </c>
      <c r="C585" s="5" t="s">
        <v>5166</v>
      </c>
      <c r="D585" s="9" t="str">
        <f>IFERROR(__xludf.DUMMYFUNCTION("""COMPUTED_VALUE"""),"after days of use bhaut acha chl rha ha and i will review again aapko bata dunga kessa ha thoda time baadbut product acha ha abhi tak kuch kharab nahi hua and mene bhe isska khayal rakha ha pencil is good working good but build could be better excellent e"&amp;"xperienceworks well with ipad pro inch good battery lifeno need to buy overpriced apple pencil brilliant product adds value to the ipad thankfully the alternative to otherwise expensive brand pencil really a great product by king one ❤️🔥🔥🔥🔥🔥🔥🔥🔥🔥"&amp;"🔥 when i purchased the pencil i am doubt full about the quality of product but now a month i used it its amazing product by kingone and it s no doubt best alternative for the apple pencil even it supports wireless charging that s make it amazing and batt"&amp;"ery is also to good osm product and i didn t faces any ancidental power off as other pencils it s cool and automatic swich off in it s idel time save battery it like all rounder i can made a note and draw the paintings and so many other things i am a stud"&amp;"ent it s saves moeny it s best in one forth price of original one cool great quality with noags for all those who can not afford the apple pencil this one is a real problem solver its a little hard to get used to the pencil but works like a charm zero iss"&amp;"ues lovely product initially i was sceptical using this pencil because it kept skipping lines and became unresponsive but after a while it became as smooth as original you must go for it if pressure sensitivity is not what you are looking for with wireles"&amp;"s charging and button shortcuts it’s the best budget pencil i will update my review to stars ⭐️⭐️⭐️⭐️⭐️ after using and testing it for a while if it passes all the criterion thankyou")</f>
        <v>after days of use bhaut acha chl rha ha and i will review again aapko bata dunga kessa ha thoda time baadbut product acha ha abhi tak kuch kharab nahi hua and mene bhe isska khayal rakha ha pencil is good working good but build could be better excellent experienceworks well with ipad pro inch good battery lifeno need to buy overpriced apple pencil brilliant product adds value to the ipad thankfully the alternative to otherwise expensive brand pencil really a great product by king one ❤️🔥🔥🔥🔥🔥🔥🔥🔥🔥🔥 when i purchased the pencil i am doubt full about the quality of product but now a month i used it its amazing product by kingone and it s no doubt best alternative for the apple pencil even it supports wireless charging that s make it amazing and battery is also to good osm product and i didn t faces any ancidental power off as other pencils it s cool and automatic swich off in it s idel time save battery it like all rounder i can made a note and draw the paintings and so many other things i am a student it s saves moeny it s best in one forth price of original one cool great quality with noags for all those who can not afford the apple pencil this one is a real problem solver its a little hard to get used to the pencil but works like a charm zero issues lovely product 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stars ⭐️⭐️⭐️⭐️⭐️ after using and testing it for a while if it passes all the criterion thankyou</v>
      </c>
      <c r="E585" s="1" t="s">
        <v>5159</v>
      </c>
      <c r="F585" s="9" t="s">
        <v>4188</v>
      </c>
      <c r="G585" s="9">
        <f>IFERROR(__xludf.DUMMYFUNCTION("""COMPUTED_VALUE"""),0.0)</f>
        <v>0</v>
      </c>
      <c r="H585" s="9">
        <f>IFERROR(__xludf.DUMMYFUNCTION("""COMPUTED_VALUE"""),0.0)</f>
        <v>0</v>
      </c>
      <c r="I585" s="9">
        <f>IFERROR(__xludf.DUMMYFUNCTION("""COMPUTED_VALUE"""),0.0)</f>
        <v>0</v>
      </c>
      <c r="J585" s="9">
        <f>IFERROR(__xludf.DUMMYFUNCTION("""COMPUTED_VALUE"""),0.0)</f>
        <v>0</v>
      </c>
    </row>
    <row r="586">
      <c r="A586" s="1">
        <v>4.1</v>
      </c>
      <c r="B586" s="5" t="s">
        <v>3407</v>
      </c>
      <c r="C586" s="5" t="s">
        <v>3408</v>
      </c>
      <c r="D586" s="9" t="str">
        <f>IFERROR(__xludf.DUMMYFUNCTION("""COMPUTED_VALUE"""),"the sound quality of this earphone are really good the bass part was also good i only found the noise cancellation was not what i expected it could be much better finally i can say its a good value for money at this purchase i did nt received head phone p"&amp;"ouch to keep my head phones safe it disappointed me overall good and decent quality i am writing this after two months i dont use regularly but whenever i use my colleagues says that your voice is clear 😂 pin that i do connect to the phone gets automatic"&amp;"ally to outside it doesn t work plz amazon help me i m a regular customer of this company i ll be really thankful to you great sound quality and good bass decent noise cancellation i couldn t have asked for better earphones at this price best for gaming g"&amp;"ood nice product")</f>
        <v>the sound quality of this earphone are really good the bass part was also good i only found the noise cancellation was not what i expected it could be much better finally i can say its a good value for money at this purchase i did nt received head phone pouch to keep my head phones safe it disappointed me overall good and decent quality i am writing this after two months i dont use regularly but whenever i use my colleagues says that your voice is clear 😂 pin that i do connect to the phone gets automatically to outside it doesn t work plz amazon help me i m a regular customer of this company i ll be really thankful to you great sound quality and good bass decent noise cancellation i couldn t have asked for better earphones at this price best for gaming good nice product</v>
      </c>
      <c r="E586" s="1" t="s">
        <v>5169</v>
      </c>
      <c r="F586" s="9" t="s">
        <v>3347</v>
      </c>
      <c r="G586" s="9">
        <f>IFERROR(__xludf.DUMMYFUNCTION("""COMPUTED_VALUE"""),0.0)</f>
        <v>0</v>
      </c>
      <c r="H586" s="9">
        <f>IFERROR(__xludf.DUMMYFUNCTION("""COMPUTED_VALUE"""),0.0)</f>
        <v>0</v>
      </c>
      <c r="I586" s="9">
        <f>IFERROR(__xludf.DUMMYFUNCTION("""COMPUTED_VALUE"""),0.0)</f>
        <v>0</v>
      </c>
      <c r="J586" s="9">
        <f>IFERROR(__xludf.DUMMYFUNCTION("""COMPUTED_VALUE"""),1.0)</f>
        <v>1</v>
      </c>
    </row>
    <row r="587">
      <c r="A587" s="1">
        <v>3.9</v>
      </c>
      <c r="B587" s="5" t="s">
        <v>5183</v>
      </c>
      <c r="C587" s="5" t="s">
        <v>5184</v>
      </c>
      <c r="D587" s="9" t="str">
        <f>IFERROR(__xludf.DUMMYFUNCTION("""COMPUTED_VALUE"""),"bought it in january posting it in august so i ve used it almost months and giving honest review in short if you are getting it during sale time then it s a steal deal also in regular price b w it s a good product sound quality is good enough loud at volu"&amp;"me bass is also ok whenever needed it produces punchy bass overall balanced mic quality is good in indoor condition but in noisy environment you can t rely on this recevier can t clearly listen to you you can do gaming as company claiming low latency i my"&amp;"self didn t test it now about battery backup company claim it will give battery backup of hours with case hours in single charge additional hours times charge via case but in practical use it gives total hours playback it will give around hours backup on "&amp;"single charge of buds volume if you only listen to music or watching video but no call or gaming you can charge the earbuds full times via case so additional hours just one issue with it s design suit case type box not easy to carry in pocket i would say "&amp;"it s a personal preference if you are into good looks design then it s not for you now it s regular pricing varries between rs in this price range also it is one of the best tws under i will tell why now a days many brands are launching tws in the market "&amp;"under most of them sound almost similar difference is like they are just marketing their tws with huge hours of battery backup by youtubers reviewers hours of playtime is just myth i ve personally used truke airbuds lite buds f which is by far the most fa"&amp;"lse promising brand claiming hours of battery in their every tws but only give hours even other tws of boat airdopes pro which claim hours playback only give around hours defy gravity z claiming hours only give hours if you are impressed by their looks hu"&amp;"ge battery backup and thinking to buy those you will be disappointed after purchase instead go with this you will not be disappointed i read the negative comments first and decided not to buy it because the comments said it gives high latency on gaming li"&amp;"ke pubg and also it falls from ear while running and that the difference between normal and beast mode slightly had differencebut a pubg youtuber recommended me this so i decided to give it a try after trying out myself let me provide the facts for youi h"&amp;"ave a boat rockerz headphone which obviously should be better than this airdope but this airdope surprised me by doing x better in providing accurate sound in pubg it’s been days i used it daily for hours on full charge it has no buttons and it works on t"&amp;"ouch sensor which was impressive for me and in pubg it doesn’t give delay as written in the comments it has a good latency better than what i had expected from the negative comments sometimes though i faced the issue where one side of the airdope stops wo"&amp;"rking because it’s either on standby without detecting the user or a bug which is included in the faq guide help card in the box i’m satisfied in terms of gaming for sports like running i wouldn’t recommend because it slips away however maybe u can tie th"&amp;"e airdope with a thread attached to ur neck so that it’s safe from landing on the ground i’m gonna try that please don’t use both the airdopes while running on the roads with vehicles running for your own safety keep one side of your ear free for hearing "&amp;"sounds from your environment pros the level of volume it gets to is just awesome it can get incredibly loud so if you re at the gym these are perfect awesome bass noise cancellation is just great if you simply put them on without even any music playing u "&amp;"won t be able to hear things around u very well it s great for places like gym lovely battery life i ve had them a week and only had to charge the case once that too for just a few minutes and the earbuds themselves leave them in case for just five min an"&amp;"d you ll be getting battery for a long long while they are very comfortable can be used for long periods of time affordable the touch controls are very responsive tap to pause double tap right one for next song double tap left one for either rewind or pre"&amp;"vious song can also pick up calls just by tapping multiple ear coverings are provided with it type c portcons the sound quality is not bad or anything but it is slightly muffled as compared to good quality headphones etc the bass is the highlight so it s "&amp;"great for music but for movies or gaming you won t get the most crisp audio some connectivity issues sometimes i have to turn my bluetooth on and off many times for it to work this is occasional not a daily or frequent occurrence edit after month use it s"&amp;" now a very frequent issue the mic quality is good if you are using your phone but for some reason the quality is really bad if you are on pc sometimes on whatsapp the mic will not be detected if you are on call with these earbuds so you will end up havin"&amp;"g to take them off to accept a call sometimes not an issue if you are the one dialing i hope it s just a whatsapp issue rather than earbuds issue overall i needed these for my gym since they play horrible music there lol so i m very very happy with themhi"&amp;"ghly recommended for music and or as a more affordable option as compared to jbl etc")</f>
        <v>bought it in january posting it in august so i ve used it almost months and giving honest review in short if you are getting it during sale time then it s a steal deal also in regular price b w it s a good product sound quality is good enough loud at volume bass is also ok whenever needed it produces punchy bass overall balanced mic quality is good in indoor condition but in noisy environment you can t rely on this recevier can t clearly listen to you you can do gaming as company claiming low latency i myself didn t test it now about battery backup company claim it will give battery backup of hours with case hours in single charge additional hours times charge via case but in practical use it gives total hours playback it will give around hours backup on single charge of buds volume if you only listen to music or watching video but no call or gaming you can charge the earbuds full times via case so additional hours just one issue with it s design suit case type box not easy to carry in pocket i would say it s a personal preference if you are into good looks design then it s not for you now it s regular pricing varries between rs in this price range also it is one of the best tws under i will tell why now a days many brands are launching tws in the market under most of them sound almost similar difference is like they are just marketing their tws with huge hours of battery backup by youtubers reviewers hours of playtime is just myth i ve personally used truke airbuds lite buds f which is by far the most false promising brand claiming hours of battery in their every tws but only give hours even other tws of boat airdopes pro which claim hours playback only give around hours defy gravity z claiming hours only give hours if you are impressed by their looks huge battery backup and thinking to buy those you will be disappointed after purchase instead go with this you will not be disappointed 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 let me provide the facts for youi have a boat rockerz headphone which obviously should be better than this airdope but this airdope surprised me by doing x better in providing accurate sound in pubg it’s been days i used it daily for hours on full charge it has no buttons and it works on touch sensor which was impressive for me and in pubg it doesn’t give delay as written in the comments it has a good latency better than what i had expected from the negative comments sometimes though i faced the issue where one side of the airdope stops working because it’s either on standby without detecting the user or a bug which is included in the faq guide help card in the box i’m satisfied in terms of gaming 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 pros the level of volume it gets to is just awesome it can get incredibly loud so if you re at the gym these are perfect awesome bass noise cancellation is just great if you simply put them on without even any music playing u won t be able to hear things around u very well it s great for places like gym lovely battery life i ve had them a week and only had to charge the case once that too for just a few minutes and the earbuds themselves leave them in case for just five min and you ll be getting battery for a long long while they are very comfortable can be used for long periods of time affordable the touch controls are very responsive tap to pause double tap right one for next song double tap left one for either rewind or previous song can also pick up calls just by tapping multiple ear coverings are provided with it type c portcons the sound quality is not bad or anything but it is slightly muffled as compared to good quality headphones etc the bass is the highlight so it s great for music but for movies or gaming you won t get the most crisp audio some connectivity issues sometimes i have to turn my bluetooth on and off many times for it to work this is occasional not a daily or frequent occurrence edit after month use it s now a very frequent issue the mic quality is good if you are using your phone but for some reason the quality is really bad if you are on pc sometimes on whatsapp the mic will not be detected if you are on call with these earbuds so you will end up having to take them off to accept a call sometimes not an issue if you are the one dialing i hope it s just a whatsapp issue rather than earbuds issue overall i needed these for my gym since they play horrible music there lol so i m very very happy with themhighly recommended for music and or as a more affordable option as compared to jbl etc</v>
      </c>
      <c r="E587" s="1" t="s">
        <v>5175</v>
      </c>
      <c r="F587" s="9" t="s">
        <v>3347</v>
      </c>
      <c r="G587" s="9">
        <f>IFERROR(__xludf.DUMMYFUNCTION("""COMPUTED_VALUE"""),0.0)</f>
        <v>0</v>
      </c>
      <c r="H587" s="9">
        <f>IFERROR(__xludf.DUMMYFUNCTION("""COMPUTED_VALUE"""),1.0)</f>
        <v>1</v>
      </c>
      <c r="I587" s="9">
        <f>IFERROR(__xludf.DUMMYFUNCTION("""COMPUTED_VALUE"""),1.0)</f>
        <v>1</v>
      </c>
      <c r="J587" s="9">
        <f>IFERROR(__xludf.DUMMYFUNCTION("""COMPUTED_VALUE"""),1.0)</f>
        <v>1</v>
      </c>
    </row>
    <row r="588">
      <c r="A588" s="1">
        <v>4.3</v>
      </c>
      <c r="B588" s="5" t="s">
        <v>3235</v>
      </c>
      <c r="C588" s="5" t="s">
        <v>3236</v>
      </c>
      <c r="D588" s="9" t="str">
        <f>IFERROR(__xludf.DUMMYFUNCTION("""COMPUTED_VALUE"""),"months review its been working fine there s been no problem as of now some things the whole step tracking thing i bought it due to that reason it didn t basically satisfy me to that level with that but it does count steps accurately in the walking mode ac"&amp;"tivity its got some scratches in it but its not that noticeable at first glancethe backgrounds i believe it could ve been wayyyy better if we could change backgrounds of but we can only have customised and download from the app which has limited options t"&amp;"he other backgrounds are just eh the looks i ll give it it s good looking stylish differenttouch screen is goodthe sleep tracking too is kinda accurate i still haven t understood it that well lol battery life is muah i use it without bluetooth and it easi"&amp;"ly survives for daysspo and heart rate i just believe what it says as i can t check prove if that s correct the water resistance i haven t used it in water ofc am scared the calling feature works fine its got good sound overall its a decent watch and can "&amp;"be used in day to day activities am quite satisfied with it as my first smart watch 😗 i ve used this product for days and i m going to rate the various features and different aspects of this smartwatch which could help the customers here so bluetooth cal"&amp;"ling the in built mic of this watch is excellent and the voice gets to the other side without any disturbance watch connects smoothly with the mobile and don t get disconnected automatically until you do it yourself through watch or phone only con is you "&amp;"can t silent the incoming call which is annoying sometime hope they fix it with an update built quality and looks metallic built which looks premium and straps are also quite smooth and comforting best thing is it also looks good over skinny wrists poor m"&amp;"e with inch wrist only con is you can get scratches on display so protect with it some sort of screen guard touch screen it s almost buttery smooth without any lag which is pretty impressive for a smartwatch under k i bet you will not get any laggy experi"&amp;"ence ever accuracy spo and hr has fairly decent accuracies it gives you a rough idea of your being so its quite reasonable for a watch under k count steps with decent accuracy as well sleep accuracy is also just acceptable to sum up you should definitely "&amp;"go for this watch if you ve a budget constrained under rs i recently purchased the fire bolt phoniex watch which is quite stylish and the bluetooth calling is excellent the voice gets to the other side without any disturbance the build quality is good ove"&amp;"r the wrists but you can get scratches on the display so protect it with some screen guard you should go for this watch if you want a budget friendly smartwatch under it s a good watch but i have faced two problems in it the first one is there is no featu"&amp;"re of raise to wake and the second one is there is no option to silent it when someone calls you i think you should purchase it if in future company add these two features i recently purchased the fire boltt phoenix watch and i am very happy with my purch"&amp;"ase the watch is quite stylish and i get compliments every time i wear it the watch is also quite comfortable to wear and the strap is adjustable to fit any wrist size the watch also has a great battery life and i can go for days without having to charge "&amp;"it the watch also has a number of features including a step counter heart rate monitor and sleep tracker all of these features are very useful and make it easy to track my activity and health overall i am very pleased with my purchase and would highly rec"&amp;"ommend the fire boltt phoenix watch to anyone who is looking for a stylish and functional watch this watch is absolutely stunning and great value for money really pleased with the design and shape of watch definitely a must buy for every person loved the "&amp;"colour durability and accuracy is super 👍 just go for it i liked the product it has so many features like sleep tracking sp heart rate measuring music player temperature checker my only nitpick would be that it only have games and secondly it has good wa"&amp;"llpapers but a ben omnitrix wallpaper would give it an even more awesome look")</f>
        <v>months review its been working fine there s been no problem as of now some things the whole step tracking thing i bought it due to that reason it didn t basically satisfy me to that level with that but it does count steps accurately in the walking mode activity its got some scratches in it but its not that noticeable at first glancethe backgrounds i believe it could ve been wayyyy better if we could change backgrounds of but we can only have customised and download from the app which has limited options the other backgrounds are just eh the looks i ll give it it s good looking stylish differenttouch screen is goodthe sleep tracking too is kinda accurate i still haven t understood it that well lol battery life is muah i use it without bluetooth and it easily survives for daysspo and heart rate i just believe what it says as i can t check prove if that s correct the water resistance i haven t used it in water ofc am scared the calling feature works fine its got good sound overall its a decent watch and can be used in day to day activities am quite satisfied with it as my first smart watch 😗 i ve used this product for days and i m going to rate the various features and different aspects of this smartwatch which could help the customers here so bluetooth calling the in built mic of this watch is excellent and the voice gets to the other side without any disturbance watch connects smoothly with the mobile and don t get disconnected automatically until you do it yourself through watch or phone only con is you can t silent the incoming call which is annoying sometime hope they fix it with an update built quality and looks metallic built which looks premium and straps are also quite smooth and comforting best thing is it also looks good over skinny wrists poor me with inch wrist only con is you can get scratches on display so protect with it some sort of screen guard touch screen it s almost buttery smooth without any lag which is pretty impressive for a smartwatch under k i bet you will not get any laggy experience ever accuracy spo and hr has fairly decent accuracies it gives you a rough idea of your being so its quite reasonable for a watch under k count steps with decent accuracy as well sleep accuracy is also just acceptable to sum up you should definitely go for this watch if you ve a budget constrained under rs i recently purchased the fire bolt phoniex watch which is quite stylish and the bluetooth calling is excellent the voice gets to the other side without any disturbance the build quality is good over the wrists but you can get scratches on the display so protect it with some screen guard you should go for this watch if you want a budget friendly smartwatch under it s a good watch but i have faced two problems in it the first one is there is no feature of raise to wake and the second one is there is no option to silent it when someone calls you i think you should purchase it if in future company add these two features 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 this watch is absolutely stunning and great value for money really pleased with the design and shape of watch definitely a must buy for every person loved the colour durability and accuracy is super 👍 just go for it i liked the product it has so many features like sleep tracking sp heart rate measuring music player temperature checker my only nitpick would be that it only have games and secondly it has good wallpapers but a ben omnitrix wallpaper would give it an even more awesome look</v>
      </c>
      <c r="E588" s="1" t="s">
        <v>3228</v>
      </c>
      <c r="F588" s="9" t="s">
        <v>3219</v>
      </c>
      <c r="G588" s="9">
        <f>IFERROR(__xludf.DUMMYFUNCTION("""COMPUTED_VALUE"""),0.0)</f>
        <v>0</v>
      </c>
      <c r="H588" s="9">
        <f>IFERROR(__xludf.DUMMYFUNCTION("""COMPUTED_VALUE"""),1.0)</f>
        <v>1</v>
      </c>
      <c r="I588" s="9">
        <f>IFERROR(__xludf.DUMMYFUNCTION("""COMPUTED_VALUE"""),0.0)</f>
        <v>0</v>
      </c>
      <c r="J588" s="9">
        <f>IFERROR(__xludf.DUMMYFUNCTION("""COMPUTED_VALUE"""),0.0)</f>
        <v>0</v>
      </c>
    </row>
    <row r="589">
      <c r="A589" s="1">
        <v>3.8</v>
      </c>
      <c r="B589" s="5" t="s">
        <v>3246</v>
      </c>
      <c r="C589" s="5" t="s">
        <v>3247</v>
      </c>
      <c r="D589" s="9" t="str">
        <f>IFERROR(__xludf.DUMMYFUNCTION("""COMPUTED_VALUE"""),"update sept boat seems to have heard the feedback 😀 and updated the watch faces now there are a few good ones to pick but a slight improvement over the ones the watch earlier had bit impressed added one star for it not a very polished product the fonts a"&amp;"re tacky and look ugly in the watch for notification text and caller name text the watch faces are a lazy design job no point having watch faces if only are good or usable rest are useless update oct boat seems to be on a smartwatch launch spree and thank"&amp;"s to that they are constantly updating the phone app and the watch faces now you have many good looking watch faces to choose from so overall still the smartwatch ui needs work but atleast you have good watch faces good screen quality battery life looks a"&amp;"nd the metallic frame call clarity bt calling at the price reasonably accurate sensorsbad the ui fonts they are all very ugly and tacky they could have tried to give the chinese software some makeover but it is a clearly lazy job by the tech team a copy p"&amp;"aste job to be precise of getting an outsourced software and plastering it with brand logos restarts randomly when the call is going on on the watch even for min or so watch faces again a job of the design tech ui team boat doesn t have a good team of des"&amp;"igners and ui guys to really offer simple yet good software features like good watch faces and good watch ui no option to silence a call or reply with quick replies look for noise smart watches in the same range noise colorfit pulse go buzz is cheaper and"&amp;" better alternative has better watch faces and ui and quick reply to notifications and call silence and mute options for lower prices which this watch has clearly missed you can go for boat wave call also it isn t an outright bad watch but there are bette"&amp;"r options available for the price boat if you have a team who reads and wants to improve get some good ui and design folks in your team your products are good but the ui and design is what the people see and that s what makes them feel good about your pro"&amp;"ducts you have really average ui boat wave call watch is best for budget call is too good and sound quality is also too good battery is good totally the watch is good for range it s good value for money smart watch light weight touch is smooth all the fea"&amp;"tures are accurate a good product in this price range must buy itgood lookinggood quality good product is mst h average for calling good looking i m really happy to purchase this watch it s very affordable having so many features the calling feature works"&amp;" really well overall if you re looking so good brand good features go for this product does not turn onplease return the item please")</f>
        <v>update sept boat seems to have heard the feedback 😀 and updated the watch faces now there are a few good ones to pick but a slight improvement over the ones the watch earlier had bit impressed added one star for it not a very polished product the fonts are tacky and look ugly in the watch for notification text and caller name text the watch faces are a lazy design job no point having watch faces if only are good or usable rest are useless update oct boat seems to be on a smartwatch launch spree and thanks to that they are constantly updating the phone app and the watch faces now you have many good looking watch faces to choose from so overall still the smartwatch ui needs work but atleast you have good watch faces good screen quality battery life looks and the metallic frame call clarity bt calling at the price reasonably accurate sensorsbad the ui fonts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min or so watch faces again a job of the design tech ui team boat doesn t have a good team of designers and ui guys to really offer simple yet good software features like good watch faces and good watch ui no option to silence a call or reply with quick replies look for noise smart watches in the same range noise colorfit pulse go buzz is cheaper and better alternative has better watch faces and ui and quick reply to notifications and call silence and mute options for lower prices which this watch has clearly missed you can go for boat wave call also it isn t an outright bad watch but there are better options available for the price boat if you have a team who reads and wants to improve get some good ui and design folks in your team your products are good but the ui and design is what the people see and that s what makes them feel good about your products you have really average ui boat wave call watch is best for budget call is too good and sound quality is also too good battery is good totally the watch is good for range it s good value for money smart watch light weight touch is smooth all the features are accurate a good product in this price range must buy itgood lookinggood quality good product is mst h average for calling good looking i m really happy to purchase this watch it s very affordable having so many features the calling feature works really well overall if you re looking so good brand good features go for this product does not turn onplease return the item please</v>
      </c>
      <c r="E589" s="1" t="s">
        <v>3239</v>
      </c>
      <c r="F589" s="9" t="s">
        <v>3219</v>
      </c>
      <c r="G589" s="9">
        <f>IFERROR(__xludf.DUMMYFUNCTION("""COMPUTED_VALUE"""),1.0)</f>
        <v>1</v>
      </c>
      <c r="H589" s="9">
        <f>IFERROR(__xludf.DUMMYFUNCTION("""COMPUTED_VALUE"""),0.0)</f>
        <v>0</v>
      </c>
      <c r="I589" s="9">
        <f>IFERROR(__xludf.DUMMYFUNCTION("""COMPUTED_VALUE"""),0.0)</f>
        <v>0</v>
      </c>
      <c r="J589" s="9">
        <f>IFERROR(__xludf.DUMMYFUNCTION("""COMPUTED_VALUE"""),0.0)</f>
        <v>0</v>
      </c>
    </row>
    <row r="590">
      <c r="A590" s="1">
        <v>4.3</v>
      </c>
      <c r="B590" s="5" t="s">
        <v>5200</v>
      </c>
      <c r="C590" s="5" t="s">
        <v>5201</v>
      </c>
      <c r="D590" s="9" t="str">
        <f>IFERROR(__xludf.DUMMYFUNCTION("""COMPUTED_VALUE"""),"very chip very good really happy to buy this pen drive comparatively with low cost very good storage capacity is good like good good product and value for money it s all good you can vo for it")</f>
        <v>very chip very good really happy to buy this pen drive comparatively with low cost very good storage capacity is good like good good product and value for money it s all good you can vo for it</v>
      </c>
      <c r="E590" s="1" t="s">
        <v>5191</v>
      </c>
      <c r="F590" s="9" t="s">
        <v>5193</v>
      </c>
      <c r="G590" s="9">
        <f>IFERROR(__xludf.DUMMYFUNCTION("""COMPUTED_VALUE"""),0.0)</f>
        <v>0</v>
      </c>
      <c r="H590" s="9">
        <f>IFERROR(__xludf.DUMMYFUNCTION("""COMPUTED_VALUE"""),0.0)</f>
        <v>0</v>
      </c>
      <c r="I590" s="9">
        <f>IFERROR(__xludf.DUMMYFUNCTION("""COMPUTED_VALUE"""),0.0)</f>
        <v>0</v>
      </c>
      <c r="J590" s="9">
        <f>IFERROR(__xludf.DUMMYFUNCTION("""COMPUTED_VALUE"""),0.0)</f>
        <v>0</v>
      </c>
    </row>
    <row r="591">
      <c r="A591" s="1">
        <v>4.4</v>
      </c>
      <c r="B591" s="5" t="s">
        <v>5212</v>
      </c>
      <c r="C591" s="5" t="s">
        <v>5213</v>
      </c>
      <c r="D591" s="9" t="str">
        <f>IFERROR(__xludf.DUMMYFUNCTION("""COMPUTED_VALUE"""),"hi guys bought this yesterday so haven’t used it much so an early review but the most detailed review so please read till the end very important points are mentioned looks are cute it looks really nice and elegant i am using it with a macbook air so far i"&amp;"t seems there are no problems using it the scrolling is smooth connection does not drop and there is no lag connection is instant there is no pairing required it s plug and play along with the dongle provided with it it sits low on the table feels weighty"&amp;" but not in a wrong way the battery adds to it s weight but i have used heavier mice before and this one feels just right it has good grip nothing to complain about that buttons are nice and clicks are satisfactory not too noisy they are just right scroll"&amp;" wheel doesn t feel cheap at all though i believe it could ve been better quality body is matt finish and doesn t leave fingerprints on it though if you re someone who eats and handles the mouse then it ll show the oil prints and that s true with any peri"&amp;"pherals the mouse doesn t feel cheap overall but it is definitely plasticky though not in the bad sense it is definitely not cheap looks wise there is an on off switch on the bottom which is helpful in saving the battery which is included when the mouse i"&amp;"s not in use there is no light on the bottom which is good if you have kids in the house who keep flipping the mouse and staring at the super bright light so that s a good thing and a definite plus the overall shape and size works in the favour of the mou"&amp;"se and a variety of users with small and large palms will be satisfied with it now over to a major flaw the mouse connects only though it s own usb dongle which by the way comes tucked inside the body of the mouse itself inside the battery door which i fo"&amp;"und mighty impressive and not through the laptop s bluetooth now this means two things you have to carry around the usb dongle with you everywhere you go which means if you happen to forget it at home while traveling and carry just the mouse then the mous"&amp;"e is pretty much useless in that scenario and worse still if you happen to carry it out of station with you and bring back only the mouse and forget to pack the dongle then you re stuck and i don t think you get only the dongle you ll have to check that w"&amp;"ith the seller and then the mouse is left useless in that case now over to the problem i am facing which i did not see anyone else mention in their reviews i use a macbook so it doesn t have usb c inputs which means you must buy a connector for it to conn"&amp;"ect the dongle i actually had already bought a connector so that was not a problem for me but you will have to factor in the cost of the connector which is not cheap because you want to buy only good quality connector for your expensive macbook of course "&amp;"that is a problem with the macbook and not with the mouse but consider this point it is very important it will not connect over macbook s bluetooth otherwise it works well with the macbook the only caveat i found is the tracking speed on level is too slow"&amp;" and on level is too fast you ll have to get used to that thing it doesn t feel very natural as the trackpad on the macbook feels because of that speed problem but otherwise the pointer flows smoothly on screen and doesn t jump around at least with my mou"&amp;"se also the battery door does make a noise when landing the mouse on the pad and i feel it could have been made better but i guess at the cost you really can t complain too much overall i think a good buy but the compulsion of having to use it with it s o"&amp;"wn dongle is a major drawback i feel if that doesn t bother you then nothing else should keep you from buying this product especially since it is one of the cheapest wireless mice out there at less than bucks which is what it cost me the quality of power "&amp;"button is very low easily it can break nice product works as expected as of now no issues good very smooth works on almost every surface paper table cloth etc there s a bit rattle sound of the plastic which is just above the buttons right left clicks it w"&amp;"ill not bother most of you i am a bit obsessive with these kind of things so personally i opened the mouse and stuck a paper inside the plastic which presses the click button resulting in no rattle sound now mouse only makes sound when you click the butto"&amp;"ns click click click battery life of logitech is known to be very good quality good dpi good good accuracy on off switch available smooth good deal at reasonable price good product on which you can use for long time this is good mouse thanks to amazon for"&amp;" providing this product at reasonable price very sharp and correct working mouse")</f>
        <v>hi guys bought this yesterday so haven’t used it much so an early review but the most detailed review so please read till the end very important points are mentioned looks are cute it looks really nice and elegant i am using it with a macbook air so far it seems there are no problems using it the scrolling is smooth connection does not drop and there is no lag connection is instant there is no pairing required it s plug and play along with the dongle provided with it it sits low on the table feels weighty but not in a wrong way the battery adds to it s weight but i have used heavier mice before and this one feels just right it has good grip nothing to complain about that buttons are nice and clicks are satisfactory not too noisy they are just right scroll wheel doesn t feel cheap at all though i believe it could ve been better quality body is matt finish and doesn t leave fingerprints on it though if you re someone who eats and handles the mouse then it ll show the oil prints and that s true with any peripherals the mouse doesn t feel cheap overall but it is definitely plasticky though not in the bad sense it is definitely not cheap looks wise there is an on off switch on the bottom which is helpful in saving the battery which is included when the mouse is not in use there is no light on the bottom which is good if you have kids in the house who keep flipping the mouse and staring at the super bright light so that s a good thing and a definite plus the overall shape and size works in the favour of the mouse and a variety of users with small and large palms will be satisfied with it now over to a major flaw the mouse connects only though it s own usb dongle which by the way comes tucked inside the body of the mouse itself inside the battery door which i found mighty impressive and not through the laptop s bluetooth now this means two things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 re stuck and i don t think you get only the dongle you ll have to check that with the seller and then the mouse is left useless in that case now over to the problem i am facing which i did not see anyone else mention in their reviews i use a macbook so it doesn t have usb 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 s bluetooth otherwise it works well with the macbook the only caveat i found is the tracking speed on level is too slow and on level is too fast you ll have to get used to that thing it doesn t feel very natural as the trackpad on the macbook feels because of that speed problem but otherwise the pointer flows smoothly on screen and doesn t jump around at least with my mouse also the battery door does make a noise when landing the mouse on the pad and i feel it could have been made better but i guess at the cost you really can t complain too much overall i think a good buy but the compulsion of having to use it with it s own dongle is a major drawback i feel if that doesn t bother you then nothing else should keep you from buying this product especially since it is one of the cheapest wireless mice out there at less than bucks which is what it cost me the quality of power button is very low easily it can break nice product works as expected as of now no issues good very smooth works on almost every surface paper table cloth etc there s a bit rattle sound of the plastic which is just above the buttons right left clicks it will not bother most of you i am a bit obsessive with these kind of things so personally i opened the mouse and stuck a paper inside the plastic which presses the click button resulting in no rattle sound now mouse only makes sound when you click the buttons click click click battery life of logitech is known to be very good quality good dpi good good accuracy on off switch available smooth good deal at reasonable price good product on which you can use for long time this is good mouse thanks to amazon for providing this product at reasonable price very sharp and correct working mouse</v>
      </c>
      <c r="E591" s="1" t="s">
        <v>5204</v>
      </c>
      <c r="F591" s="9" t="s">
        <v>5206</v>
      </c>
      <c r="G591" s="9">
        <f>IFERROR(__xludf.DUMMYFUNCTION("""COMPUTED_VALUE"""),1.0)</f>
        <v>1</v>
      </c>
      <c r="H591" s="9">
        <f>IFERROR(__xludf.DUMMYFUNCTION("""COMPUTED_VALUE"""),1.0)</f>
        <v>1</v>
      </c>
      <c r="I591" s="9">
        <f>IFERROR(__xludf.DUMMYFUNCTION("""COMPUTED_VALUE"""),0.0)</f>
        <v>0</v>
      </c>
      <c r="J591" s="9">
        <f>IFERROR(__xludf.DUMMYFUNCTION("""COMPUTED_VALUE"""),0.0)</f>
        <v>0</v>
      </c>
    </row>
    <row r="592">
      <c r="A592" s="1">
        <v>3.8</v>
      </c>
      <c r="B592" s="5" t="s">
        <v>5225</v>
      </c>
      <c r="C592" s="5" t="s">
        <v>5226</v>
      </c>
      <c r="D592" s="9" t="str">
        <f>IFERROR(__xludf.DUMMYFUNCTION("""COMPUTED_VALUE"""),"the product is a good one however once i received one with a small bump and i replaced it to receive one which won t erase one part of the screen the product is very handy and easy to use however you would have to replace a couple of times to receive a go"&amp;"od condition product easy to use and since we bought it a two weeks before good experience until now i will review more after using it for atleast two months it s fun with sustainable learning for kids i ordered two tablets for my twins and both are likin"&amp;"g it at first delete button was not worked so i thought the product is damaged but there is lockscreen button on backside and its locked 🙃 overall good product thank you amazon so far so good a good alternative for paper it works fine let s see how long "&amp;"it will last nice for kids to play with nice awesome my son like it very much")</f>
        <v>the product is a good one however once i received one with a small bump and i replaced it to receive one which won t erase one part of the screen the product is very handy and easy to use however you would have to replace a couple of times to receive a good condition product easy to use and since we bought it a two weeks before good experience until now i will review more after using it for atleast two months it s fun with sustainable learning for kids i ordered two tablets for my twins and both are liking it at first delete button was not worked so i thought the product is damaged but there is lockscreen button on backside and its locked 🙃 overall good product thank you amazon so far so good a good alternative for paper it works fine let s see how long it will last nice for kids to play with nice awesome my son like it very much</v>
      </c>
      <c r="E592" s="1" t="s">
        <v>5216</v>
      </c>
      <c r="F592" s="9" t="s">
        <v>5218</v>
      </c>
      <c r="G592" s="9">
        <f>IFERROR(__xludf.DUMMYFUNCTION("""COMPUTED_VALUE"""),0.0)</f>
        <v>0</v>
      </c>
      <c r="H592" s="9">
        <f>IFERROR(__xludf.DUMMYFUNCTION("""COMPUTED_VALUE"""),0.0)</f>
        <v>0</v>
      </c>
      <c r="I592" s="9">
        <f>IFERROR(__xludf.DUMMYFUNCTION("""COMPUTED_VALUE"""),1.0)</f>
        <v>1</v>
      </c>
      <c r="J592" s="9">
        <f>IFERROR(__xludf.DUMMYFUNCTION("""COMPUTED_VALUE"""),0.0)</f>
        <v>0</v>
      </c>
    </row>
    <row r="593">
      <c r="A593" s="1">
        <v>3.8</v>
      </c>
      <c r="B593" s="5" t="s">
        <v>5236</v>
      </c>
      <c r="C593" s="5" t="s">
        <v>5237</v>
      </c>
      <c r="D593" s="9" t="str">
        <f>IFERROR(__xludf.DUMMYFUNCTION("""COMPUTED_VALUE"""),"sound quality is good enough loud at volume bass is also ok mic quality is also good in indoor condition receiver can clearly listen to you i didn t use it in noisy environment or in outdoors company claims there is low latency while gaming i don t know e"&amp;"xactly if it works or not sound call quality wise it s good one but the problem is with battery backup company claim it will give battery backup of hours with case hours in single charge additional hours times charge via case this is misleading it only gi"&amp;"ves total hours playback i ve tested it myself it will give around hours backup on single charge of buds volume if you only listen to music or watching video but no call or gaming you can charge the earbuds full only times via case so additional hours if "&amp;"you try to charge after nd time it will only charge the buds around then it goes off after st charge the case has battery left nd time it is down to then rd time it goes to they mentioned earbuds have mah battery each mah battery in case it is mentioned i"&amp;"n product manual but in boat website it is written mah instead of technically hours backup is also not possible it has mah battery in case it acts like a mah powerbank so let assume it s efficiency is so it will give output of mah it is less than mentione"&amp;"d capacity due to energy loss while energy transfer now each earbud has mah so total mah now buds can be charged via case ÷ times that s it having bought this for roughly ₹ i must say that i m not too satisfied with the product in many ways pairing is ver"&amp;"y simple and it connects very quickly the build quality is actually very good it s all plastic but it looks quite durable as long as you re not too rough with it audio is decent not too impressive my wired earphones boat bassheads are quite frankly much b"&amp;"etter this is not for gaming i play call of duty mobile and the latency is just painful even with beast mode turned on i felt no difference as the the lag still persisted the battery backup is actually great the only positive thing i can think of is the b"&amp;"attery backup i got roughly hours of playtime and the battery had drained from to the quick charge is a cherry on top overall i d say it s performance is very average definitely not worth ₹ in my opinion not adaptive for every person s ear my wife doesn t"&amp;" suit the ear airdopes partially satisfied rupees i bought don t bought more than for this model the product was as good as i expected the quality is good noise cancellation isnt quite high but overall good battery lifespan i more better audio but calls a"&amp;"re not audible properly some times it works best for the price sound quality is good but plastic quality is average no clear sound on call creating disturbance during call")</f>
        <v>sound quality is good enough loud at volume bass is also ok mic quality is also good in indoor condition receiver can clearly listen to you i didn t use it in noisy environment or in outdoors company claims there is low latency while gaming i don t know exactly if it works or not sound call quality wise it s good one but the problem is with battery backup company claim it will give battery backup of hours with case hours in single charge additional hours times charge via case this is misleading it only gives total hours playback i ve tested it myself it will give around hours backup on single charge of buds volume if you only listen to music or watching video but no call or gaming you can charge the earbuds full only times via case so additional hours if you try to charge after nd time it will only charge the buds around then it goes off after st charge the case has battery left nd time it is down to then rd time it goes to they mentioned earbuds have mah battery each mah battery in case it is mentioned in product manual but in boat website it is written mah instead of technically hours backup is also not possible it has mah battery in case it acts like a mah powerbank so let assume it s efficiency is so it will give output of mah it is less than mentioned capacity due to energy loss while energy transfer now each earbud has mah so total mah now buds can be charged via case ÷ times that s it having bought this for roughly ₹ i must say that i m not too satisfied with the product in many ways pairing is very simple and it connects very quickly the build quality is actually very good it s all plastic but it looks quite durable as long as you re not too rough with it audio is decent not too impressive my wired earphones boat bassheads are quite frankly much better this is not for gaming i play call of duty mobile and the latency is just painful even with beast mode turned on i felt no difference as the the lag still persisted the battery backup is actually great the only positive thing i can think of is the battery backup i got roughly hours of playtime and the battery had drained from to the quick charge is a cherry on top overall i d say it s performance is very average definitely not worth ₹ in my opinion not adaptive for every person s ear my wife doesn t suit the ear airdopes partially satisfied rupees i bought don t bought more than for this model the product was as good as i expected the quality is good noise cancellation isnt quite high but overall good battery lifespan i more better audio but calls are not audible properly some times it works best for the price sound quality is good but plastic quality is average no clear sound on call creating disturbance during call</v>
      </c>
      <c r="E593" s="1" t="s">
        <v>5229</v>
      </c>
      <c r="F593" s="9" t="s">
        <v>3347</v>
      </c>
      <c r="G593" s="9">
        <f>IFERROR(__xludf.DUMMYFUNCTION("""COMPUTED_VALUE"""),0.0)</f>
        <v>0</v>
      </c>
      <c r="H593" s="9">
        <f>IFERROR(__xludf.DUMMYFUNCTION("""COMPUTED_VALUE"""),1.0)</f>
        <v>1</v>
      </c>
      <c r="I593" s="9">
        <f>IFERROR(__xludf.DUMMYFUNCTION("""COMPUTED_VALUE"""),0.0)</f>
        <v>0</v>
      </c>
      <c r="J593" s="9">
        <f>IFERROR(__xludf.DUMMYFUNCTION("""COMPUTED_VALUE"""),1.0)</f>
        <v>1</v>
      </c>
    </row>
    <row r="594">
      <c r="A594" s="1">
        <v>3.5</v>
      </c>
      <c r="B594" s="5" t="s">
        <v>5247</v>
      </c>
      <c r="C594" s="5" t="s">
        <v>5248</v>
      </c>
      <c r="D594" s="9" t="str">
        <f>IFERROR(__xludf.DUMMYFUNCTION("""COMPUTED_VALUE"""),"it s light weight good looking stability is moderate i got it for i hope it the price to be less that i bought overall nice experience to have this beautiful table it s a good product but ut has few marks on it which is not going away even after cleaning "&amp;"it s okay for me overall it s good also because my laptop is display it takes up most of the space table is of light weight and hope so its sturdy finishing is good with cup and mobile holder will recommend this for kids writing purpose worth for money us"&amp;"eful for the one who wants to sit straight without bending spinal for wfh perfect keeps falling even at a slight push touch unsafe to keep laptop but very good product if your base floor is plain brought it for rs look wise its fab very light weight bottl"&amp;"e doesn t fits in slot received damaged at corner s connectors material is foam due to it stability decrease mobile stand is not adhered and packaging is worst no bubble paper no plastic wrapping present its ok okish product at this point of price you can"&amp;" buy coz in market you get this beyond rs good for 📝 students laptop 💻 work but not enough strong to lift heavy weight items stability is also well product is good and quality of table i like this")</f>
        <v>it s light weight good looking stability is moderate i got it for i hope it the price to be less that i bought overall nice experience to have this beautiful table it s a good product but ut has few marks on it which is not going away even after cleaning it s okay for me overall it s good also because my laptop is display it takes up most of the space table is of light weight and hope so its sturdy finishing is good with cup and mobile holder will recommend this for kids writing purpose worth for money useful for the one who wants to sit straight without bending spinal for wfh perfect keeps falling even at a slight push touch unsafe to keep laptop but very good product if your base floor is plain brought it for rs look wise its fab very light weight bottle doesn t fits in slot received damaged at corner s connectors material is foam due to it stability decrease mobile stand is not adhered and packaging is worst no bubble paper no plastic wrapping present its ok okish product at this point of price you can buy coz in market you get this beyond rs good for 📝 students laptop 💻 work but not enough strong to lift heavy weight items stability is also well product is good and quality of table i like this</v>
      </c>
      <c r="E594" s="1" t="s">
        <v>5240</v>
      </c>
      <c r="F594" s="9" t="s">
        <v>5242</v>
      </c>
      <c r="G594" s="9">
        <f>IFERROR(__xludf.DUMMYFUNCTION("""COMPUTED_VALUE"""),0.0)</f>
        <v>0</v>
      </c>
      <c r="H594" s="9">
        <f>IFERROR(__xludf.DUMMYFUNCTION("""COMPUTED_VALUE"""),0.0)</f>
        <v>0</v>
      </c>
      <c r="I594" s="9">
        <f>IFERROR(__xludf.DUMMYFUNCTION("""COMPUTED_VALUE"""),1.0)</f>
        <v>1</v>
      </c>
      <c r="J594" s="9">
        <f>IFERROR(__xludf.DUMMYFUNCTION("""COMPUTED_VALUE"""),0.0)</f>
        <v>0</v>
      </c>
    </row>
    <row r="595">
      <c r="A595" s="1">
        <v>4.4</v>
      </c>
      <c r="B595" s="5" t="s">
        <v>3307</v>
      </c>
      <c r="C595" s="5" t="s">
        <v>3308</v>
      </c>
      <c r="D595" s="9" t="str">
        <f>IFERROR(__xludf.DUMMYFUNCTION("""COMPUTED_VALUE"""),"gb sd card is showing gbdon t buy this product it was a bit costly but prouduct is of great quality could have been made little bit cheaper cost wise all good fast and smooth ab mujhe computer ki jarurat nahi padti speed is fast but not as advertise i get"&amp;" around read speed mb s and write speed mb s good one product is ok")</f>
        <v>gb sd card is showing gbdon t buy this product it was a bit costly but prouduct is of great quality could have been made little bit cheaper cost wise all good fast and smooth ab mujhe computer ki jarurat nahi padti speed is fast but not as advertise i get around read speed mb s and write speed mb s good one product is ok</v>
      </c>
      <c r="E595" s="1" t="s">
        <v>3299</v>
      </c>
      <c r="F595" s="9" t="s">
        <v>3301</v>
      </c>
      <c r="G595" s="9">
        <f>IFERROR(__xludf.DUMMYFUNCTION("""COMPUTED_VALUE"""),1.0)</f>
        <v>1</v>
      </c>
      <c r="H595" s="9">
        <f>IFERROR(__xludf.DUMMYFUNCTION("""COMPUTED_VALUE"""),0.0)</f>
        <v>0</v>
      </c>
      <c r="I595" s="9">
        <f>IFERROR(__xludf.DUMMYFUNCTION("""COMPUTED_VALUE"""),0.0)</f>
        <v>0</v>
      </c>
      <c r="J595" s="9">
        <f>IFERROR(__xludf.DUMMYFUNCTION("""COMPUTED_VALUE"""),0.0)</f>
        <v>0</v>
      </c>
    </row>
    <row r="596">
      <c r="A596" s="1">
        <v>4.1</v>
      </c>
      <c r="B596" s="5" t="s">
        <v>3318</v>
      </c>
      <c r="C596" s="5" t="s">
        <v>3319</v>
      </c>
      <c r="D596" s="9" t="str">
        <f>IFERROR(__xludf.DUMMYFUNCTION("""COMPUTED_VALUE"""),"touch screen functions well step counting is not that much accurate heart beat sensor is quite accurate but i think spo and stress measurement are not that much accurate the watch is great for the price most things work great has great battery life as a d"&amp;"ailywear there s not much to worry about it detects activity but that happens only after a considerable amount of time minutes one cannot change the activity detection sensitivity or time the watch is not very intuitive to use it s usually great and most "&amp;"features can be accessed easily but certain things take more clicks and taps than should be required in a compact device so all the features are there but it takes a bit of time to find them sleep tracking is decent phone calls have good quality people ca"&amp;"n hear your voice even if there is reasonable disturbance if you answered through your phone and now want to switch to your watch you cannot do that and you can only save at most contacts you cannot dial numbers but the mic and speaker of the watch is goo"&amp;"dalso a confusing thing is why does the watch not have audio alarms when it is capable of producing sound what i need in watch is not available so don t need this can get it in normal watch from other brands look and feel is awesome this is great product "&amp;"suggestions from amazon thanks i like the step count and heart rate accuracy not sure about stress count sometimes it shows inaccurate bluetooth connectivity needs to be improve and touch also all ok but anti scratch glass required in this watch good watc"&amp;"h go for it")</f>
        <v>touch screen functions well step counting is not that much accurate heart beat sensor is quite accurate but i think spo and stress measurement are not that much accurate the watch is great for the price most things work great has great battery life as a dailywear there s not much to worry about it detects activity but that happens only after a considerable amount of time minutes one cannot change the activity detection sensitivity or time the watch is not very intuitive to use it s usually great and most features can be accessed easily but certain things take more clicks and taps than should be required in a compact device so all the features are there but it takes a bit of time to find them sleep tracking is decent phone calls have good quality people can hear your voice even if there is reasonable disturbance if you answered through your phone and now want to switch to your watch you cannot do that and you can only save at most contacts you cannot dial numbers but the mic and speaker of the watch is goodalso a confusing thing is why does the watch not have audio alarms when it is capable of producing sound what i need in watch is not available so don t need this can get it in normal watch from other brands look and feel is awesome this is great product suggestions from amazon thanks i like the step count and heart rate accuracy not sure about stress count sometimes it shows inaccurate bluetooth connectivity needs to be improve and touch also all ok but anti scratch glass required in this watch good watch go for it</v>
      </c>
      <c r="E596" s="1" t="s">
        <v>3311</v>
      </c>
      <c r="F596" s="9" t="s">
        <v>3219</v>
      </c>
      <c r="G596" s="9">
        <f>IFERROR(__xludf.DUMMYFUNCTION("""COMPUTED_VALUE"""),0.0)</f>
        <v>0</v>
      </c>
      <c r="H596" s="9">
        <f>IFERROR(__xludf.DUMMYFUNCTION("""COMPUTED_VALUE"""),1.0)</f>
        <v>1</v>
      </c>
      <c r="I596" s="9">
        <f>IFERROR(__xludf.DUMMYFUNCTION("""COMPUTED_VALUE"""),0.0)</f>
        <v>0</v>
      </c>
      <c r="J596" s="9">
        <f>IFERROR(__xludf.DUMMYFUNCTION("""COMPUTED_VALUE"""),0.0)</f>
        <v>0</v>
      </c>
    </row>
    <row r="597">
      <c r="A597" s="1">
        <v>4.1</v>
      </c>
      <c r="B597" s="5" t="s">
        <v>5262</v>
      </c>
      <c r="C597" s="5" t="s">
        <v>5263</v>
      </c>
      <c r="D597" s="9" t="str">
        <f>IFERROR(__xludf.DUMMYFUNCTION("""COMPUTED_VALUE"""),"writing this review after months of usage first about the product itself it s sound quality is very good bass lovers will just love it average mids and high it lasts about hrs with a full charge also tested on heavy rain while driving don t worry earphone"&amp;"s were not plugged in 😂 it was on my neck but there was no water ingress now the major problem kicks in after months left speaker was not working so i registered a complaint on boat website they picked my earphone for replacement but later it was replace"&amp;"d with rockerz pro instead of rockerz pro why even after a lot of conversations with boat support they didn t provide me my model now i ve to stick with these low quality ear peace hence try to avoid boat online support for warranty claim and better visit"&amp;" physical service entre good luck edit after having conversation with higher authorities on twitter they replaced the same with my model edit from first day onwards after receiving the replacement product i was in doubt that the sound quality was decrease"&amp;"d a lot so again i replaced with the authorized service centre for flat no very low bass sound but the nd replacement is also same i thought i ve some issues with my ear lol 😆 but today when i listened to my friends rockerz pro same as mine but the retai"&amp;"l unit i was surprised and thankful too my ear was not damaged it had the same punchy bass and that signature sound which was absent from my replacement unit so i can conclude by saying the replacement product will not have that signature sound as the ret"&amp;"ail unit if anybody has experienced the same please comment thanks i would recommend it very strongly if you want a budget friendly gaming earphone sometimes may feel a lag after purchasing but after some time it works very fine but it also has some cons "&amp;"like the build quality my earbuds gone worn off by normal daily use as well as there rubber quality is not that much good also mic it is not that good but it is okay so it is the best earphone under your budget if aman gupta is watching this review you ma"&amp;"y gift me a earphone 😉😅 thanks to amazon for such good deliverance of the products i have been using amazon for long time and amazon have truely win the trust of the customer great product and once agian thanks to amazon charging back up is awesome th d"&amp;"ecember morning ko recive hua thn december k night m charging finish huibut mene first time charge kiya to hrs se b zyada time m ℅ charge hua the product fits snugly in the ears there is some pain after prolonged use for the first weeks or so of using bat"&amp;"tery lasts over a day after full charge for an average user volume is strong and so is the bass sound clarity is average product is sturdy enough to use comfortably without worry of damage very good for sound noise cancellation battery backup only fins ha"&amp;"ve pain in ears sometimes otherwise its really value for money dear sir i purchased this bluetooth on april th but from august onwards not working also continuously iam trying to ask many shops for service at my place tiruchirapaalli but no body doing blu"&amp;"e tooth service also boat rockers blue tooth having very less number of days warranty only now what can i do please suggest if possible please collect my bluetooth from your delivery person and do the best compared to my previous neckband which was realme"&amp;" buds wireless neo this is very good quality sound and form factor and finish also is nice")</f>
        <v>writing this review after months of usage first about the product itself it s sound quality is very good bass lovers will just love it average mids and high it lasts about hrs with a full charge also tested on heavy rain while driving don t worry earphones were not plugged in 😂 it was on my neck but there was no water ingress now the major problem kicks in after months left speaker was not working so i registered a complaint on boat website they picked my earphone for replacement but later it was replaced with rockerz pro instead of rockerz pro why even after a lot of conversations with boat support they didn t provide me my model now i ve to stick with these low quality ear peace hence try to avoid boat online support for warranty claim and better visit physical service entre good luck edit after having conversation with higher authorities on twitter they replaced the same with my model edit from first day onwards after receiving the replacement product i was in doubt that the sound quality was decreased a lot so again i replaced with the authorized service centre for flat no very low bass sound but the nd replacement is also same i thought i ve some issues with my ear lol 😆 but today when i listened to my friends rockerz pro same as mine but the retail unit i was surprised and thankful too my ear was not damaged it had the same punchy bass and that signature sound which was absent from my replacement unit so i can conclude by saying the replacement product will not have that signature sound as the retail unit if anybody has experienced the same please comment thanks 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 if aman gupta is watching this review you may gift me a earphone 😉😅 thanks to amazon for such good deliverance of the products i have been using amazon for long time and amazon have truely win the trust of the customer great product and once agian thanks to amazon charging back up is awesome th december morning ko recive hua thn december k night m charging finish huibut mene first time charge kiya to hrs se b zyada time m ℅ charge hua the product fits snugly in the ears there is some pain after prolonged use for the first weeks or so of using battery lasts over a day after full charge for an average user volume is strong and so is the bass sound clarity is average product is sturdy enough to use comfortably without worry of damage very good for sound noise cancellation battery backup only fins have pain in ears sometimes otherwise its really value for money dear sir i purchased this bluetooth on april th but from august onwards not working also continuously iam trying to ask many shops for service at my place tiruchirapaalli but no body doing blue tooth service also boat rockers blue tooth having very less number of days warranty only now what can i do please suggest if possible please collect my bluetooth from your delivery person and do the best compared to my previous neckband which was realme buds wireless neo this is very good quality sound and form factor and finish also is nice</v>
      </c>
      <c r="E597" s="1" t="s">
        <v>5255</v>
      </c>
      <c r="F597" s="9" t="s">
        <v>3347</v>
      </c>
      <c r="G597" s="9">
        <f>IFERROR(__xludf.DUMMYFUNCTION("""COMPUTED_VALUE"""),1.0)</f>
        <v>1</v>
      </c>
      <c r="H597" s="9">
        <f>IFERROR(__xludf.DUMMYFUNCTION("""COMPUTED_VALUE"""),1.0)</f>
        <v>1</v>
      </c>
      <c r="I597" s="9">
        <f>IFERROR(__xludf.DUMMYFUNCTION("""COMPUTED_VALUE"""),1.0)</f>
        <v>1</v>
      </c>
      <c r="J597" s="9">
        <f>IFERROR(__xludf.DUMMYFUNCTION("""COMPUTED_VALUE"""),0.0)</f>
        <v>0</v>
      </c>
    </row>
    <row r="598">
      <c r="A598" s="1">
        <v>4.3</v>
      </c>
      <c r="B598" s="5" t="s">
        <v>5273</v>
      </c>
      <c r="C598" s="5" t="s">
        <v>5274</v>
      </c>
      <c r="D598" s="9" t="str">
        <f>IFERROR(__xludf.DUMMYFUNCTION("""COMPUTED_VALUE"""),"the product is useful and i use it daily i gave a star less because product had a small piece broken while delivery maybe but that was not a functional part though the material can be bit more thick for durability overall a good buy the only issue is stab"&amp;"ility it do shakes stability should have been better product is very fine in all aspects except in cost cost could have been less very good product in this price nice product good")</f>
        <v>the product is useful and i use it daily i gave a star less because product had a small piece broken while delivery maybe but that was not a functional part though the material can be bit more thick for durability overall a good buy the only issue is stability it do shakes stability should have been better product is very fine in all aspects except in cost cost could have been less very good product in this price nice product good</v>
      </c>
      <c r="E598" s="1" t="s">
        <v>5266</v>
      </c>
      <c r="F598" s="9" t="s">
        <v>5268</v>
      </c>
      <c r="G598" s="9">
        <f>IFERROR(__xludf.DUMMYFUNCTION("""COMPUTED_VALUE"""),1.0)</f>
        <v>1</v>
      </c>
      <c r="H598" s="9">
        <f>IFERROR(__xludf.DUMMYFUNCTION("""COMPUTED_VALUE"""),1.0)</f>
        <v>1</v>
      </c>
      <c r="I598" s="9">
        <f>IFERROR(__xludf.DUMMYFUNCTION("""COMPUTED_VALUE"""),1.0)</f>
        <v>1</v>
      </c>
      <c r="J598" s="9">
        <f>IFERROR(__xludf.DUMMYFUNCTION("""COMPUTED_VALUE"""),0.0)</f>
        <v>0</v>
      </c>
    </row>
    <row r="599">
      <c r="A599" s="1">
        <v>3.5</v>
      </c>
      <c r="B599" s="5" t="s">
        <v>5283</v>
      </c>
      <c r="C599" s="5" t="s">
        <v>5284</v>
      </c>
      <c r="D599" s="9" t="str">
        <f>IFERROR(__xludf.DUMMYFUNCTION("""COMPUTED_VALUE"""),"when you are representing some product from a well known brand you must provide that well known build quality this product is designed well to grab the good looks but not the quality of the material it seems to be bad quality will not last in the longer r"&amp;"un reason i had just started using it to hear or songs with in that time mm jack end rubber seems to be started braking i feel that i can better quality on the platform vendors for this price using this earphones almost for months average sound quality pe"&amp;"rformance is good bass quality average overall product is good 👍 and value for money 💰 if your looking for long term use go for it just buck i got it look wise fine during a unboxing time i notice it broken and i try easily to fit it so i dont want to r"&amp;"eplace return it because only rs and easily fix good product sound comes smoothly in volume level ok super is better is not button its very good at this price i need one more will plan to buy again during offer")</f>
        <v>when you are representing some product from a well known brand you must provide that well known build quality this product is designed well to grab the good looks but not the quality of the material it seems to be bad quality will not last in the longer run reason i had just started using it to hear or songs with in that time mm jack end rubber seems to be started braking i feel that i can better quality on the platform vendors for this price using this earphones almost for months average sound quality performance is good bass quality average overall product is good 👍 and value for money 💰 if your looking for long term use go for it just buck i got it look wise fine during a unboxing time i notice it broken and i try easily to fit it so i dont want to replace return it because only rs and easily fix good product sound comes smoothly in volume level ok super is better is not button its very good at this price i need one more will plan to buy again during offer</v>
      </c>
      <c r="E599" s="1" t="s">
        <v>5277</v>
      </c>
      <c r="F599" s="9" t="s">
        <v>3347</v>
      </c>
      <c r="G599" s="9">
        <f>IFERROR(__xludf.DUMMYFUNCTION("""COMPUTED_VALUE"""),1.0)</f>
        <v>1</v>
      </c>
      <c r="H599" s="9">
        <f>IFERROR(__xludf.DUMMYFUNCTION("""COMPUTED_VALUE"""),0.0)</f>
        <v>0</v>
      </c>
      <c r="I599" s="9">
        <f>IFERROR(__xludf.DUMMYFUNCTION("""COMPUTED_VALUE"""),1.0)</f>
        <v>1</v>
      </c>
      <c r="J599" s="9">
        <f>IFERROR(__xludf.DUMMYFUNCTION("""COMPUTED_VALUE"""),0.0)</f>
        <v>0</v>
      </c>
    </row>
    <row r="600">
      <c r="A600" s="1">
        <v>4.1</v>
      </c>
      <c r="B600" s="5" t="s">
        <v>3353</v>
      </c>
      <c r="C600" s="5" t="s">
        <v>3354</v>
      </c>
      <c r="D600" s="9" t="str">
        <f>IFERROR(__xludf.DUMMYFUNCTION("""COMPUTED_VALUE"""),"the quality is not upto mark for the price paid other brands offer good quality earphones with lesser price but per my experience none of my earphones have lasted more than years given that this is jbl lets see how long it lasts can someone build a earpho"&amp;"ne which lasts couple of years i ll buy i had purchased two units of same headset of which one was found to be defective since i was on travel i couldn t check the items immediately and by time i found item to be defective the return replacement window ha"&amp;"s elapsed build quality is average considering jbl a global brand providing u an amazing sounding earphone under highly recommended if u r a music lover sound quality is awesome but not bassmic is below averageit come out from ears if you walk fastnot for"&amp;" game you can t hear footsteps of enemyreview after use of earphones c si year experience awesome product but resolve its tangling issue please otherwise nice product nice after months left side speaker has no bass and not as loud as the right speaker sup"&amp;"erb voice quality")</f>
        <v>the quality is not upto mark for the price paid other brands offer good quality earphones with lesser price but per my experience none of my earphones have lasted more than years given that this is jbl lets see how long it lasts can someone build a earphone which lasts couple of years i ll buy i had purchased two units of same headset of which one was found to be defective since i was on travel i couldn t check the items immediately and by time i found item to be defective the return replacement window has elapsed build quality is average considering jbl a global brand providing u an amazing sounding earphone under highly recommended if u r a music lover sound quality is awesome but not bassmic is below averageit come out from ears if you walk fastnot for game you can t hear footsteps of enemyreview after use of earphones c si year experience awesome product but resolve its tangling issue please otherwise nice product nice after months left side speaker has no bass and not as loud as the right speaker superb voice quality</v>
      </c>
      <c r="E600" s="1" t="s">
        <v>3345</v>
      </c>
      <c r="F600" s="9" t="s">
        <v>3347</v>
      </c>
      <c r="G600" s="9">
        <f>IFERROR(__xludf.DUMMYFUNCTION("""COMPUTED_VALUE"""),1.0)</f>
        <v>1</v>
      </c>
      <c r="H600" s="9">
        <f>IFERROR(__xludf.DUMMYFUNCTION("""COMPUTED_VALUE"""),0.0)</f>
        <v>0</v>
      </c>
      <c r="I600" s="9">
        <f>IFERROR(__xludf.DUMMYFUNCTION("""COMPUTED_VALUE"""),0.0)</f>
        <v>0</v>
      </c>
      <c r="J600" s="9">
        <f>IFERROR(__xludf.DUMMYFUNCTION("""COMPUTED_VALUE"""),0.0)</f>
        <v>0</v>
      </c>
    </row>
    <row r="601">
      <c r="A601" s="1">
        <v>4.1</v>
      </c>
      <c r="B601" s="5" t="s">
        <v>5298</v>
      </c>
      <c r="C601" s="5" t="s">
        <v>5299</v>
      </c>
      <c r="D601" s="9" t="str">
        <f>IFERROR(__xludf.DUMMYFUNCTION("""COMPUTED_VALUE"""),"best budget headphones i m procured this headphones in and now is when i m writing it has some prominent problems first is head adjustments get losse after year and after one and half year cushions get also strat rip off thereof third initally battery was"&amp;" awesome i remember that i used to use my headphone week in singal charge even whereas it always left connected over the night and start useing after wake up it s my tendency i don t endow rest to devices notwithstanding this it s is still alive and worki"&amp;"ng as before but now it works week in singal charge it s a good product but now days many brands offer better than this at tha price range it s a nice product mic quality is also good battery back up is good best part of the headphone is the battery backu"&amp;"p its huge i love this product but if it built to be a overhead thank you boult product of boat")</f>
        <v>best budget headphones i m procured this headphones in and now is when i m writing it has some prominent problems first is head adjustments get losse after year and after one and half year cushions get also strat rip off thereof third initally battery was awesome i remember that i used to use my headphone week in singal charge even whereas it always left connected over the night and start useing after wake up it s my tendency i don t endow rest to devices notwithstanding this it s is still alive and working as before but now it works week in singal charge it s a good product but now days many brands offer better than this at tha price range it s a nice product mic quality is also good battery back up is good best part of the headphone is the battery backup its huge i love this product but if it built to be a overhead thank you boult product of boat</v>
      </c>
      <c r="E601" s="1" t="s">
        <v>5290</v>
      </c>
      <c r="F601" s="9" t="s">
        <v>4761</v>
      </c>
      <c r="G601" s="9">
        <f>IFERROR(__xludf.DUMMYFUNCTION("""COMPUTED_VALUE"""),0.0)</f>
        <v>0</v>
      </c>
      <c r="H601" s="9">
        <f>IFERROR(__xludf.DUMMYFUNCTION("""COMPUTED_VALUE"""),0.0)</f>
        <v>0</v>
      </c>
      <c r="I601" s="9">
        <f>IFERROR(__xludf.DUMMYFUNCTION("""COMPUTED_VALUE"""),0.0)</f>
        <v>0</v>
      </c>
      <c r="J601" s="9">
        <f>IFERROR(__xludf.DUMMYFUNCTION("""COMPUTED_VALUE"""),0.0)</f>
        <v>0</v>
      </c>
    </row>
    <row r="602">
      <c r="A602" s="1">
        <v>3.9</v>
      </c>
      <c r="B602" s="5" t="s">
        <v>5305</v>
      </c>
      <c r="C602" s="5" t="s">
        <v>5306</v>
      </c>
      <c r="D602" s="9" t="str">
        <f>IFERROR(__xludf.DUMMYFUNCTION("""COMPUTED_VALUE"""),"the watch works fine good touch screen and overall features but the connectivity with smartphone is pathetic if you prefer a smartwatch which is not intended to pair with you phone then go for it it works well in all other aspects this was indeed an ideal"&amp;" purchase good performance good built up to the mark functionality at this price stable and sturdy recommend 👍🏻👍🏻👍🏻 looks ok हार्ट रेट एवं ऑक्सीजन good for normal users not for heavy users like daily activities good looking on hand app is not workin"&amp;"g properly some times the battery power is amazing 👍🏻 it s a good watch but the strap always comes out nice watch")</f>
        <v>the watch works fine good touch screen and overall features but the connectivity with smartphone is pathetic if you prefer a smartwatch which is not intended to pair with you phone then go for it it works well in all other aspects this was indeed an ideal purchase good performance good built up to the mark functionality at this price stable and sturdy recommend 👍🏻👍🏻👍🏻 looks ok हार्ट रेट एवं ऑक्सीजन good for normal users not for heavy users like daily activities good looking on hand app is not working properly some times the battery power is amazing 👍🏻 it s a good watch but the strap always comes out nice watch</v>
      </c>
      <c r="E602" s="1" t="s">
        <v>3334</v>
      </c>
      <c r="F602" s="9" t="s">
        <v>3219</v>
      </c>
      <c r="G602" s="9">
        <f>IFERROR(__xludf.DUMMYFUNCTION("""COMPUTED_VALUE"""),1.0)</f>
        <v>1</v>
      </c>
      <c r="H602" s="9">
        <f>IFERROR(__xludf.DUMMYFUNCTION("""COMPUTED_VALUE"""),0.0)</f>
        <v>0</v>
      </c>
      <c r="I602" s="9">
        <f>IFERROR(__xludf.DUMMYFUNCTION("""COMPUTED_VALUE"""),0.0)</f>
        <v>0</v>
      </c>
      <c r="J602" s="9">
        <f>IFERROR(__xludf.DUMMYFUNCTION("""COMPUTED_VALUE"""),0.0)</f>
        <v>0</v>
      </c>
    </row>
    <row r="603">
      <c r="A603" s="1">
        <v>3.9</v>
      </c>
      <c r="B603" s="5" t="s">
        <v>5315</v>
      </c>
      <c r="C603" s="5" t="s">
        <v>5316</v>
      </c>
      <c r="D603" s="9" t="str">
        <f>IFERROR(__xludf.DUMMYFUNCTION("""COMPUTED_VALUE"""),"it has been only month since i have bought this item so i can t comment on its durability but currently it is working perfectly sound quality is good fitting in ear is perfect which has been constantly an issue with other earphones i have used till now i "&amp;"have doubt on its durability because its wires are kind of handle with care if it is durable then it will be among one of the best earphones i have used till now unable to hear after months good budget earphones for taking call and listening to music watc"&amp;"hing videos once in a while be careful with the wire though as it can get tangled easily and is not that strong best buying in these range the c hi is a budget friendly in ear earphone and it really comes at a great price but the next version of these i e"&amp;" c si has more value for money factors like c hi has angled mm jack whereas c si has the normal one and i am not supposed to say this but trust me c si has the best best best and superior sound quality if i compared to c hi though it doesn t have a great "&amp;"durability but if your previous earphones were c si and you are switching on these then one can definitely notice the difference between the c si and c hi although you can adapt the sound of c hi in nearly about week if you are switching from c si to be h"&amp;"onest the c si is literally best in all circumstances such like gaming listening to music and professional editing the vocals mids highs lows are perfectly balanced in c si but not c hi in c hi mostly when listening to sing the bass was not up to mark and"&amp;" the vocals were so loud that the bass was literally fading main point is that whenever we hit the full volume both of them never distorted any single beat hat s off to harman good earphones short time usage its good with very clear voice and average bass"&amp;" clarity i am not giving stars because certain bass can be improved a bit more overall its a good one was looking for budget earphones with voice clarity jblc hi does the work except for bass quality there nothing else to complain about")</f>
        <v>it has been only month since i have bought this item so i can t comment on its durability but currently it is working perfectly sound quality is good fitting in ear is perfect which has been constantly an issue with other earphones i have used till now i have doubt on its durability because its wires are kind of handle with care if it is durable then it will be among one of the best earphones i have used till now unable to hear after months good budget earphones for taking call and listening to music watching videos once in a while be careful with the wire though as it can get tangled easily and is not that strong best buying in these range the c hi is a budget friendly in ear earphone and it really comes at a great price but the next version of these i e c si has more value for money factors like c hi has angled mm jack whereas c si has the normal one and i am not supposed to say this but trust me c si has the best best best and superior sound quality if i compared to c hi though it doesn t have a great durability but if your previous earphones were c si and you are switching on these then one can definitely notice the difference between the c si and c hi although you can adapt the sound of c hi in nearly about week if you are switching from c si to be honest the c si is literally best in all circumstances such like gaming listening to music and professional editing the vocals mids highs lows are perfectly balanced in c si but not c hi in c hi mostly when listening to sing the bass was not up to mark and the vocals were so loud that the bass was literally fading main point is that whenever we hit the full volume both of them never distorted any single beat hat s off to harman good earphones short time usage its good with very clear voice and average bass clarity i am not giving stars because certain bass can be improved a bit more overall its a good one was looking for budget earphones with voice clarity jblc hi does the work except for bass quality there nothing else to complain about</v>
      </c>
      <c r="E603" s="1" t="s">
        <v>5309</v>
      </c>
      <c r="F603" s="9" t="s">
        <v>3347</v>
      </c>
      <c r="G603" s="9">
        <f>IFERROR(__xludf.DUMMYFUNCTION("""COMPUTED_VALUE"""),0.0)</f>
        <v>0</v>
      </c>
      <c r="H603" s="9">
        <f>IFERROR(__xludf.DUMMYFUNCTION("""COMPUTED_VALUE"""),0.0)</f>
        <v>0</v>
      </c>
      <c r="I603" s="9">
        <f>IFERROR(__xludf.DUMMYFUNCTION("""COMPUTED_VALUE"""),0.0)</f>
        <v>0</v>
      </c>
      <c r="J603" s="9">
        <f>IFERROR(__xludf.DUMMYFUNCTION("""COMPUTED_VALUE"""),0.0)</f>
        <v>0</v>
      </c>
    </row>
    <row r="604">
      <c r="A604" s="1">
        <v>4.1</v>
      </c>
      <c r="B604" s="5" t="s">
        <v>5324</v>
      </c>
      <c r="C604" s="5" t="s">
        <v>5325</v>
      </c>
      <c r="D604" s="9" t="str">
        <f>IFERROR(__xludf.DUMMYFUNCTION("""COMPUTED_VALUE"""),"ordered this product for charging cables the package involved packs containing spirals however they sent all the packs containing same colours the spirals are tight for thick cables but loose for apple s charging cables as they very thin very useful produ"&amp;"ct but the grip and the size of it was a bit small for my cable as it couldn t fully cover the entire part of it but nonetheless it s gonna work and im glad i have it as a safety for my data cable good product good product if u have a single charger and i"&amp;"t’s expensive too then u should try this… it really protect ur wires good good product value for money it s nice but thoda length or ho sakti h size thoda chota h best product for usb and other cables")</f>
        <v>ordered this product for charging cables the package involved packs containing spirals however they sent all the packs containing same colours the spirals are tight for thick cables but loose for apple s charging cables as they very thin very useful product but the grip and the size of it was a bit small for my cable as it couldn t fully cover the entire part of it but nonetheless it s gonna work and im glad i have it as a safety for my data cable good product good product if u have a single charger and it’s expensive too then u should try this… it really protect ur wires good good product value for money it s nice but thoda length or ho sakti h size thoda chota h best product for usb and other cables</v>
      </c>
      <c r="E604" s="1" t="s">
        <v>5319</v>
      </c>
      <c r="F604" s="9" t="s">
        <v>3829</v>
      </c>
      <c r="G604" s="9">
        <f>IFERROR(__xludf.DUMMYFUNCTION("""COMPUTED_VALUE"""),0.0)</f>
        <v>0</v>
      </c>
      <c r="H604" s="9">
        <f>IFERROR(__xludf.DUMMYFUNCTION("""COMPUTED_VALUE"""),0.0)</f>
        <v>0</v>
      </c>
      <c r="I604" s="9">
        <f>IFERROR(__xludf.DUMMYFUNCTION("""COMPUTED_VALUE"""),1.0)</f>
        <v>1</v>
      </c>
      <c r="J604" s="9">
        <f>IFERROR(__xludf.DUMMYFUNCTION("""COMPUTED_VALUE"""),0.0)</f>
        <v>0</v>
      </c>
    </row>
    <row r="605">
      <c r="A605" s="1">
        <v>4.0</v>
      </c>
      <c r="B605" s="5" t="s">
        <v>3396</v>
      </c>
      <c r="C605" s="5" t="s">
        <v>3397</v>
      </c>
      <c r="D605" s="9" t="str">
        <f>IFERROR(__xludf.DUMMYFUNCTION("""COMPUTED_VALUE"""),"had used ptron earphones earlier so wanted to tried this one and it s good newly purchased not yet used but looks good and worth for money charging well but build quality could be better quite nice this product working fine ok ok good purchase for rs its "&amp;"has type c and regular ports for charging with good speed and also looks good while it s priced very economical the built quality could have been better given the brand")</f>
        <v>had used ptron earphones earlier so wanted to tried this one and it s good newly purchased not yet used but looks good and worth for money charging well but build quality could be better quite nice this product working fine ok ok good purchase for rs its has type c and regular ports for charging with good speed and also looks good while it s priced very economical the built quality could have been better given the brand</v>
      </c>
      <c r="E605" s="1" t="s">
        <v>3389</v>
      </c>
      <c r="F605" s="9" t="s">
        <v>3391</v>
      </c>
      <c r="G605" s="9">
        <f>IFERROR(__xludf.DUMMYFUNCTION("""COMPUTED_VALUE"""),0.0)</f>
        <v>0</v>
      </c>
      <c r="H605" s="9">
        <f>IFERROR(__xludf.DUMMYFUNCTION("""COMPUTED_VALUE"""),0.0)</f>
        <v>0</v>
      </c>
      <c r="I605" s="9">
        <f>IFERROR(__xludf.DUMMYFUNCTION("""COMPUTED_VALUE"""),0.0)</f>
        <v>0</v>
      </c>
      <c r="J605" s="9">
        <f>IFERROR(__xludf.DUMMYFUNCTION("""COMPUTED_VALUE"""),0.0)</f>
        <v>0</v>
      </c>
    </row>
    <row r="606">
      <c r="A606" s="1">
        <v>4.2</v>
      </c>
      <c r="B606" s="5" t="s">
        <v>5336</v>
      </c>
      <c r="C606" s="5" t="s">
        <v>5337</v>
      </c>
      <c r="D606" s="9" t="str">
        <f>IFERROR(__xludf.DUMMYFUNCTION("""COMPUTED_VALUE"""),"got of this gb hp v w pendrives this morning review is based on testing done the same day summary the product is genuine and sturdy but the performance is just about average based on a random file copy performance to fill the entire space pros cons compar"&amp;"ing with sandisk cruiser blade gb pros solid body looks and feels great read speed is fine mb s product is genuine covered under year manufacturer warranty cons fits too tight in usb port thus causing more wear to the port and may even damage it if not us"&amp;"ed carefully capacity is gb precisely bytes not as advertised in windows it ll show up as a gb drive compared to in sandisk no big deal just a technical observation write speed mb s is not bad but slightly inferior to its close competitor sandisk cruiser "&amp;"blade which easily gives to mb s for the same test warranty is only years compared to years on sandisk but since almost nobody claims warranty after years and besides the plastic body of sandisk gets physically damaged in years anyway so it s okay for me "&amp;"bottomline it s good enough for casual users maybe chosen over sandisk for its look feel and sturdiness frequent users may want to look for better options with easier port fitting and better write speed details the product name is hp v w as shown on its p"&amp;"acking the images in listing are correct while its part number is fd w so slightly confusing but both are the same thing testing whether it is genuine or fake the bottom of the hologram sticker on the packing has a silver layer with scratch and check writ"&amp;"ten on it scratching it reveals a digit code beneath it and the right edge of the sticker has the url www pny com tw to verify this code go to support product authentication page on that url that page contains instructions and explanation of the results t"&amp;"hat you may get mine were originals with the codes tested for the first time repeat test result will be a warning that the code was tested before so that means it is covered under year manufacturer warranty as declared by hp for aisa pacific region design"&amp;" and build quality sturdy stylish but with a design flaw it is exactly as shown in the picture the body is a solid steel case with open front and the back sealed with a black plastic cap the plastic back fits perfectly and gives it a stylish look though i"&amp;"t may come off later the hp logo product code etc are embossed on the steel body so likely won t be erased with time overall it looks and feels great the flaw i noticed was that it takes significantly more strength to push it into the usb port compared to"&amp;" other usb devices like generic usb cables or usual plastic pendrives like sandisk you almost have to fight with it to push it in or pull it out this means its frequent use can wear out the usb port too soon or may even break it if not used carefully capa"&amp;"city gb not will appear as gb in windows it is advertised as a gb drive but the actual capacity is gb and yes i m fully aware of the decimal vs binary calculation difference i m a hardcore linux user to be precise its exact capacity is bytes on both pendr"&amp;"ives i tested so in windows it will show up as a gb drive in linux it will show up as either gb or gib binary calculation like windows for comparison my gb sandisk shows up as bytes or gb or gib this loss of gb in a gb pendrive is no big deal for me just "&amp;"a technical observation performance read speed about mb swrite speed about mb stested with a collection of iso files ranging from about mb to gb along with a few smaller files like pdf or txt total size of the collection was about gb gib i did this testin"&amp;"g on linux so to be fair the write performance may be slightly better on windows as it works better with fat that the pendrive comes formatted as edit no performance difference on windows either formatted as exfat on windows to make it multiboot with yumi"&amp;" read write speeds were same while copying iso files to it or reading them to load in memdisk while booting i could do more accurate testing with tools like dd command but didn t bother as the difference usually isn t very significant ups the product is v"&amp;"ery good i mistakenly washed it n washing machine with my pants but it is still running like new no data loss problem or data corrupt problems i have faced yet downs the only downside is this pendrive is little slow because of technology is newer one and "&amp;"second one is not affact your data at all the silver paint on pendrive is vanishing time by time and it is now turning black product is good but slow storage is good but doesn’t work for car stereo gb out of so far so good good product ok")</f>
        <v>got of this gb hp v w pendrives this morning review is based on testing done the same day summary the product is genuine and sturdy but the performance is just about average based on a random file copy performance to fill the entire space pros cons comparing with sandisk cruiser blade gb pros solid body looks and feels great read speed is fine mb s product is genuine covered under year manufacturer warranty cons fits too tight in usb port thus causing more wear to the port and may even damage it if not used carefully capacity is gb precisely bytes not as advertised in windows it ll show up as a gb drive compared to in sandisk no big deal just a technical observation write speed mb s is not bad but slightly inferior to its close competitor sandisk cruiser blade which easily gives to mb s for the same test warranty is only years compared to years on sandisk but since almost nobody claims warranty after years and besides the plastic body of sandisk gets physically damaged in years anyway so it s okay for me bottomline it s good enough for casual users maybe chosen over sandisk for its look feel and sturdiness frequent users may want to look for better options with easier port fitting and better write speed details the product name is hp v w as shown on its packing the images in listing are correct while its part number is fd w so slightly confusing but both are the same thing testing whether it is genuine or fake the bottom of the hologram sticker on the packing has a silver layer with scratch and check written on it scratching it reveals a digit code beneath it and the right edge of the sticker has the url www pny com tw to verify this code go to support product authentication page on that url that page contains instructions and explanation of the results that you may get mine were originals with the codes tested for the first time repeat test result will be a warning that the code was tested before so that means it is covered under year manufacturer warranty as declared by hp for aisa pacific region design and build quality sturdy stylish but with a design flaw 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 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 capacity gb not will appear as gb in windows it is advertised as a gb drive but the actual capacity is gb and yes i m fully aware of the decimal vs binary calculation difference i m a hardcore linux user to be precise its exact capacity is bytes on both pendrives i tested so in windows it will show up as a gb drive in linux it will show up as either gb or gib binary calculation like windows for comparison my gb sandisk shows up as bytes or gb or gib this loss of gb in a gb pendrive is no big deal for me just a technical observation performance read speed about mb swrite speed about mb stested with a collection of iso files ranging from about mb to gb along with a few smaller files like pdf or txt total size of the collection was about gb gib i did this testing on linux so to be fair the write performance may be slightly better on windows as it works better with fat that the pendrive comes formatted as edit no performance difference on windows either formatted as exfat on windows to make it multiboot with yumi read write speeds were same while copying iso files to it or reading them to load in memdisk while booting i could do more accurate testing with tools like dd command but didn t bother as the difference usually isn t very significant ups the product is very good i mistakenly washed it n washing machine with my pants but it is still running like new no data loss problem or data corrupt problems i have faced yet downs the only downside is this pendrive is little slow because of technology is newer one and second one is not affact your data at all the silver paint on pendrive is vanishing time by time and it is now turning black product is good but slow storage is good but doesn’t work for car stereo gb out of so far so good good product ok</v>
      </c>
      <c r="E606" s="1" t="s">
        <v>5330</v>
      </c>
      <c r="F606" s="9" t="s">
        <v>5193</v>
      </c>
      <c r="G606" s="9">
        <f>IFERROR(__xludf.DUMMYFUNCTION("""COMPUTED_VALUE"""),0.0)</f>
        <v>0</v>
      </c>
      <c r="H606" s="9">
        <f>IFERROR(__xludf.DUMMYFUNCTION("""COMPUTED_VALUE"""),1.0)</f>
        <v>1</v>
      </c>
      <c r="I606" s="9">
        <f>IFERROR(__xludf.DUMMYFUNCTION("""COMPUTED_VALUE"""),1.0)</f>
        <v>1</v>
      </c>
      <c r="J606" s="9">
        <f>IFERROR(__xludf.DUMMYFUNCTION("""COMPUTED_VALUE"""),0.0)</f>
        <v>0</v>
      </c>
    </row>
    <row r="607">
      <c r="A607" s="1">
        <v>4.3</v>
      </c>
      <c r="B607" s="5" t="s">
        <v>5346</v>
      </c>
      <c r="C607" s="5" t="s">
        <v>5347</v>
      </c>
      <c r="D607" s="9" t="str">
        <f>IFERROR(__xludf.DUMMYFUNCTION("""COMPUTED_VALUE"""),"the mouse is decent for its price of i don t usually use windows i m using this on my linux os and its works fine on arch linux so i m sure it will work fine on any debian based distro as well first impression the size is a bit smaller so it will take tim"&amp;"e to get used to it the scroll wheel is little wobbly buttons travel of the button is bit too much considering its small form factor i will update my review after using it i have been searching for this kind of small mouse which is very handy to use value"&amp;" for money just good as in this price range this is nice product in low cost given price better one definitely little one overall good product its easy to use")</f>
        <v>the mouse is decent for its price of i don t usually use windows i m using this on my linux os and its works fine on arch linux so i m sure it will work fine on any debian based distro as well first impression the size is a bit smaller so it will take time to get used to it the scroll wheel is little wobbly buttons travel of the button is bit too much considering its small form factor i will update my review after using it i have been searching for this kind of small mouse which is very handy to use value for money just good as in this price range this is nice product in low cost given price better one definitely little one overall good product its easy to use</v>
      </c>
      <c r="E607" s="1" t="s">
        <v>5340</v>
      </c>
      <c r="F607" s="9" t="s">
        <v>5206</v>
      </c>
      <c r="G607" s="9">
        <f>IFERROR(__xludf.DUMMYFUNCTION("""COMPUTED_VALUE"""),0.0)</f>
        <v>0</v>
      </c>
      <c r="H607" s="9">
        <f>IFERROR(__xludf.DUMMYFUNCTION("""COMPUTED_VALUE"""),0.0)</f>
        <v>0</v>
      </c>
      <c r="I607" s="9">
        <f>IFERROR(__xludf.DUMMYFUNCTION("""COMPUTED_VALUE"""),0.0)</f>
        <v>0</v>
      </c>
      <c r="J607" s="9">
        <f>IFERROR(__xludf.DUMMYFUNCTION("""COMPUTED_VALUE"""),0.0)</f>
        <v>0</v>
      </c>
    </row>
    <row r="608">
      <c r="A608" s="1">
        <v>4.1</v>
      </c>
      <c r="B608" s="5" t="s">
        <v>5356</v>
      </c>
      <c r="C608" s="5" t="s">
        <v>5357</v>
      </c>
      <c r="D608" s="9" t="str">
        <f>IFERROR(__xludf.DUMMYFUNCTION("""COMPUTED_VALUE"""),"light weight easy to hold clicks are a little hard sleep mode fine there s a switch on the back just remember this is not a silent mouse and will make loud click sounds worthy easy to handle product is completely satisfied from portronics i never thought "&amp;"that this company would be near to hp or dell if we talk about computer peripherals but portronics changed my thinking i appreciate this mouse is good and working smoothly value for money good pricing light weight and excellent functionality sleep mode is"&amp;" good should be used with duracell pros design is good small and comfortable to use sleep mode is very effective can save battery cons if your mouse in bag and you turn on your pc it will get connected and stay on if clicks are happening due to movement i"&amp;"nside bag not that much silent clicks hp mouse was better even with this effective sleep mode its battery gets drained too fast conclusion its good for use and for money but if you re working professional i would suggest buy an rechargable mouse can save "&amp;"your spends on aa battery and your ways to shop nice product its have on off switch for saving battery life and product is fine according to price")</f>
        <v>light weight easy to hold clicks are a little hard sleep mode fine there s a switch on the back just remember this is not a silent mouse and will make loud click sounds worthy easy to handle product is completely satisfied from portronics i never thought that this company would be near to hp or dell if we talk about computer peripherals but portronics changed my thinking i appreciate this mouse is good and working smoothly value for money good pricing light weight and excellent functionality sleep mode is good should be used with duracell pros design is good small and comfortable to use sleep mode is very effective can save battery cons if your mouse in bag and you turn on your pc it will get connected and stay on if clicks are happening due to movement inside bag not that much silent clicks hp mouse was better even with this effective sleep mode its battery gets drained too fast conclusion its good for use and for money but if you re working professional i would suggest buy an rechargable mouse can save your spends on aa battery and your ways to shop nice product its have on off switch for saving battery life and product is fine according to price</v>
      </c>
      <c r="E608" s="1" t="s">
        <v>5350</v>
      </c>
      <c r="F608" s="9" t="s">
        <v>5206</v>
      </c>
      <c r="G608" s="9">
        <f>IFERROR(__xludf.DUMMYFUNCTION("""COMPUTED_VALUE"""),0.0)</f>
        <v>0</v>
      </c>
      <c r="H608" s="9">
        <f>IFERROR(__xludf.DUMMYFUNCTION("""COMPUTED_VALUE"""),0.0)</f>
        <v>0</v>
      </c>
      <c r="I608" s="9">
        <f>IFERROR(__xludf.DUMMYFUNCTION("""COMPUTED_VALUE"""),0.0)</f>
        <v>0</v>
      </c>
      <c r="J608" s="9">
        <f>IFERROR(__xludf.DUMMYFUNCTION("""COMPUTED_VALUE"""),0.0)</f>
        <v>0</v>
      </c>
    </row>
    <row r="609">
      <c r="A609" s="1">
        <v>4.0</v>
      </c>
      <c r="B609" s="5" t="s">
        <v>5080</v>
      </c>
      <c r="C609" s="5" t="s">
        <v>5081</v>
      </c>
      <c r="D609" s="9" t="str">
        <f>IFERROR(__xludf.DUMMYFUNCTION("""COMPUTED_VALUE"""),"battery life is low worth purchase good performance at this price range a economical product to buy for average usage of checking time heart monitoring steps track etc battery backup great single charge stands for min days recommended only for simple use "&amp;"and show off first of all this watch is budget friendly watch faces the app has a large number of watch faces step track not that accurate but that fine• weather forecast accuratesleep pretty accurate information overall the experience is pretty good but "&amp;"but but the battery life is not that good only days of battery backup nice product overall good product to buy good product")</f>
        <v>battery life is low worth purchase good performance at this price range a economical product to buy for average usage of checking time heart monitoring steps track etc battery backup great single charge stands for min days recommended only for simple use and show off first of all this watch is budget friendly watch faces the app has a large number of watch faces step track not that accurate but that fine• weather forecast accuratesleep pretty accurate information overall the experience is pretty good but but but the battery life is not that good only days of battery backup nice product overall good product to buy good product</v>
      </c>
      <c r="E609" s="1" t="s">
        <v>3460</v>
      </c>
      <c r="F609" s="9" t="s">
        <v>3219</v>
      </c>
      <c r="G609" s="9">
        <f>IFERROR(__xludf.DUMMYFUNCTION("""COMPUTED_VALUE"""),0.0)</f>
        <v>0</v>
      </c>
      <c r="H609" s="9">
        <f>IFERROR(__xludf.DUMMYFUNCTION("""COMPUTED_VALUE"""),0.0)</f>
        <v>0</v>
      </c>
      <c r="I609" s="9">
        <f>IFERROR(__xludf.DUMMYFUNCTION("""COMPUTED_VALUE"""),0.0)</f>
        <v>0</v>
      </c>
      <c r="J609" s="9">
        <f>IFERROR(__xludf.DUMMYFUNCTION("""COMPUTED_VALUE"""),0.0)</f>
        <v>0</v>
      </c>
    </row>
    <row r="610">
      <c r="A610" s="1">
        <v>4.2</v>
      </c>
      <c r="B610" s="5" t="s">
        <v>3476</v>
      </c>
      <c r="C610" s="5" t="s">
        <v>3477</v>
      </c>
      <c r="D610" s="9" t="str">
        <f>IFERROR(__xludf.DUMMYFUNCTION("""COMPUTED_VALUE"""),"its only days since we are using the product and based on so far usage review is as below pros looks it looks premium features at this price range battery it seems as if the battery will easily last for a week or more with normal usage have closed all not"&amp;"ifications which saves battery steps accuracy will give out of magnetic charger easy to charge cons have not noticed anything till now i ordered watches for my wife and sister got it at the price of i am always a fan of firebolt and ninja is very good tou"&amp;"ch responce is good good battery life sleep track is very occuracy it has all necessary features and those are quite accurate it s light weight and looks good over all it s an excellent product at this price touch screen is not so good it takes time may b"&amp;"e i need to use it for a while for better experience i like the sleep tacking heartbeat measuring spo and exercise tracking i dislike the bluetooth of the smart watch only i use this watch for exercises battery is goodtouch screen is niceall fixtures are "&amp;"very good i like the watch style and charging is so fast firebolt ninja felt good for the watch simple and easy its good value for money overall performance is good")</f>
        <v>its only days since we are using the product and based on so far usage review is as below pros looks it looks premium features at this price range battery it seems as if the battery will easily last for a week or more with normal usage have closed all notifications which saves battery steps accuracy will give out of magnetic charger easy to charge cons have not noticed anything till now i ordered watches for my wife and sister got it at the price of i am always a fan of firebolt and ninja is very good touch responce is good good battery life sleep track is very occuracy it has all necessary features and those are quite accurate it s light weight and looks good over all it s an excellent product at this price touch screen is not so good it takes time may be i need to use it for a while for better experience i like the sleep tacking heartbeat measuring spo and exercise tracking i dislike the bluetooth of the smart watch only i use this watch for exercises battery is goodtouch screen is niceall fixtures are very good i like the watch style and charging is so fast firebolt ninja felt good for the watch simple and easy its good value for money overall performance is good</v>
      </c>
      <c r="E610" s="1" t="s">
        <v>3470</v>
      </c>
      <c r="F610" s="9" t="s">
        <v>3219</v>
      </c>
      <c r="G610" s="9">
        <f>IFERROR(__xludf.DUMMYFUNCTION("""COMPUTED_VALUE"""),0.0)</f>
        <v>0</v>
      </c>
      <c r="H610" s="9">
        <f>IFERROR(__xludf.DUMMYFUNCTION("""COMPUTED_VALUE"""),1.0)</f>
        <v>1</v>
      </c>
      <c r="I610" s="9">
        <f>IFERROR(__xludf.DUMMYFUNCTION("""COMPUTED_VALUE"""),0.0)</f>
        <v>0</v>
      </c>
      <c r="J610" s="9">
        <f>IFERROR(__xludf.DUMMYFUNCTION("""COMPUTED_VALUE"""),1.0)</f>
        <v>1</v>
      </c>
    </row>
    <row r="611">
      <c r="A611" s="1">
        <v>3.9</v>
      </c>
      <c r="B611" s="5" t="s">
        <v>5370</v>
      </c>
      <c r="C611" s="5" t="s">
        <v>5371</v>
      </c>
      <c r="D611" s="9" t="str">
        <f>IFERROR(__xludf.DUMMYFUNCTION("""COMPUTED_VALUE"""),"this is my first product from boult i wanted a wired earphone and when i searched on amazon i found boult in such a low price and i ordered it recieved it today checked it by connecting to my phone and i was surprised by the audio quality this is a nice p"&amp;"roduct in this price range and the mic is also good the build quality is average and you can t complain considering the price it also has a clip to attach the earphone to your shirt like the good old nokia days it has total pair or ear tips in a zipper pa"&amp;"cket and already attached to the earphone the manufacturing date is march so it s quite new actually not an old stock it also has that anti slip ear hook which is an added advantage in general it is a good product for this price i was looking for reliable"&amp;" bluetooth earbuds on a budget and settled on these personally i am pleased with them i have been using them for almost four months now including one month when they saw around hours of use per day pros ▪ comfortable ▪ elegant and sober appearance ▪ reaso"&amp;"nable battery life i would let the earbuds recharge at for example mealtimes ▪ decent range going a few meters into the next room with a concrete wall in between was no issue ▪ the battery status of the dock is shown by a series of led blinks simple and p"&amp;"ractical cons ▪ mediocre phone calling quality in particular the microphone the few conversations i had using these went successfully so this was not a deal breaker but the clarity was not the best for sure the touch controls were initially a drawback for"&amp;" me but i got used to them also this product does not come with a charger either charge off of your computer or buy a charger with the recommended electrical output as for the sound quality it is acceptable not superlative i have listened to music and i h"&amp;"ave watched films and youtube videos with no problem as a final note i prefer this type of earbud over the in ear type because i find it more hygienic wiping with a clean cloth after each use and leaving the lid of the dock open for some time should help "&amp;"to slow fungal growth very good product nicely fits in the ear and comfortable the volume seems to be a little low at the highest but a good buy sound quality is good everything is balanced but bass dominance is too high and couldn t hear the treble and o"&amp;"ther notes very good bass quality and worth for money earphones i ever buy also product quality is awesome 🔥❤️ it doesn t fit as snugly in my ears maybe it is cause of greasy ears but the product is good highly recommended bolte audio bass is very good")</f>
        <v>this is my first product from boult i wanted a wired earphone and when i searched on amazon i found boult in such a low price and i ordered it recieved it today checked it by connecting to my phone and i was surprised by the audio quality this is a nice product in this price range and the mic is also good the build quality is average and you can t complain considering the price it also has a clip to attach the earphone to your shirt like the good old nokia days it has total pair or ear tips in a zipper packet and already attached to the earphone the manufacturing date is march so it s quite new actually not an old stock it also has that anti slip ear hook which is an added advantage in general it is a good product for this price i was looking for reliable bluetooth earbuds on a budget and settled on these personally i am pleased with them i have been using them for almost four months now including one month when they saw around hours of use per day pros ▪ comfortable ▪ elegant and sober appearance ▪ reasonable battery life i would let the earbuds recharge at for example mealtimes ▪ decent range going a few meters into the next room with a concrete wall in between was no issue ▪ the battery status of the dock is shown by a series of led blinks simple and practical cons ▪ mediocre phone calling quality in particular the microphone the few conversations i had using these went successfully so this was not a deal breaker but the clarity was not the best for sure 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 as a final note i prefer this type of earbud over the in ear type because i find it more hygienic wiping with a clean cloth after each use and leaving the lid of the dock open for some time should help to slow fungal growth very good product nicely fits in the ear and comfortable the volume seems to be a little low at the highest but a good buy sound quality is good everything is balanced but bass dominance is too high and couldn t hear the treble and other notes very good bass quality and worth for money earphones i ever buy also product quality is awesome 🔥❤️ it doesn t fit as snugly in my ears maybe it is cause of greasy ears but the product is good highly recommended bolte audio bass is very good</v>
      </c>
      <c r="E611" s="1" t="s">
        <v>5364</v>
      </c>
      <c r="F611" s="9" t="s">
        <v>3347</v>
      </c>
      <c r="G611" s="9">
        <f>IFERROR(__xludf.DUMMYFUNCTION("""COMPUTED_VALUE"""),0.0)</f>
        <v>0</v>
      </c>
      <c r="H611" s="9">
        <f>IFERROR(__xludf.DUMMYFUNCTION("""COMPUTED_VALUE"""),0.0)</f>
        <v>0</v>
      </c>
      <c r="I611" s="9">
        <f>IFERROR(__xludf.DUMMYFUNCTION("""COMPUTED_VALUE"""),0.0)</f>
        <v>0</v>
      </c>
      <c r="J611" s="9">
        <f>IFERROR(__xludf.DUMMYFUNCTION("""COMPUTED_VALUE"""),0.0)</f>
        <v>0</v>
      </c>
    </row>
    <row r="612">
      <c r="A612" s="1">
        <v>4.3</v>
      </c>
      <c r="B612" s="5" t="s">
        <v>5381</v>
      </c>
      <c r="C612" s="5" t="s">
        <v>5382</v>
      </c>
      <c r="D612" s="9" t="str">
        <f>IFERROR(__xludf.DUMMYFUNCTION("""COMPUTED_VALUE"""),"ordered it for my home office and have been using this for almost months it looks good and there is no lag in typing and the keys are comfortable while typing nic product and smooth keyboard effortless typing and keys are aligned exactly as per my expecta"&amp;"tions not happy with the packaging and i hope realises from next order felt happy to see dell on its body i think it is genuine it worked from day one future will tell how long it satisfies me am using it with an old laptop good for typing and working ver"&amp;"y smoothly good p product good")</f>
        <v>ordered it for my home office and have been using this for almost months it looks good and there is no lag in typing and the keys are comfortable while typing nic product and smooth keyboard effortless typing and keys are aligned exactly as per my expectations not happy with the packaging and i hope realises from next order felt happy to see dell on its body i think it is genuine it worked from day one future will tell how long it satisfies me am using it with an old laptop good for typing and working very smoothly good p product good</v>
      </c>
      <c r="E612" s="1" t="s">
        <v>5374</v>
      </c>
      <c r="F612" s="9" t="s">
        <v>5376</v>
      </c>
      <c r="G612" s="9">
        <f>IFERROR(__xludf.DUMMYFUNCTION("""COMPUTED_VALUE"""),0.0)</f>
        <v>0</v>
      </c>
      <c r="H612" s="9">
        <f>IFERROR(__xludf.DUMMYFUNCTION("""COMPUTED_VALUE"""),0.0)</f>
        <v>0</v>
      </c>
      <c r="I612" s="9">
        <f>IFERROR(__xludf.DUMMYFUNCTION("""COMPUTED_VALUE"""),0.0)</f>
        <v>0</v>
      </c>
      <c r="J612" s="9">
        <f>IFERROR(__xludf.DUMMYFUNCTION("""COMPUTED_VALUE"""),0.0)</f>
        <v>0</v>
      </c>
    </row>
    <row r="613">
      <c r="A613" s="1">
        <v>4.2</v>
      </c>
      <c r="B613" s="5" t="s">
        <v>5388</v>
      </c>
      <c r="C613" s="5" t="s">
        <v>5389</v>
      </c>
      <c r="D613" s="9" t="str">
        <f>IFERROR(__xludf.DUMMYFUNCTION("""COMPUTED_VALUE"""),"received the product today the packing was intact though i found watch not at its proper place it fell down inside the box and found the inner holding box damaged also not expecting any kind of tampering but thought to share the product packaging overall "&amp;"nice product will share detailed review once use it for atleast a week good watch through fire 🔥 boulti am impressed for this watch is so computableand all features are properly working like mean feature voice calling are properly working andthis price r"&amp;"ange are no any brand are give this feature i am happy for this watchthank you fire 🔥 boult pros the phone supports both phone and apps calling has long charge phone finder phone camera shutter are good features beautiful looking watch cons not a full sc"&amp;"reen display display is smaller than the watch my watch is not center alligned limited number of watch face sometimes tends to call on recent number with false touch phone book should be a little larger than numbers just bought it so my review is basicall"&amp;"y the first impression i will write a detailed review after few days of use i like the style and it looks good so far touch operation is also good it was a awesome watch i liked it sleep monitoring it s accurate according to me this worth buying and i wou"&amp;"ld suggest anyone who is reading this review to go ahead and buy this watch it s good product in this range because i have one more of pebble smart watch in same price range but after using fire boltt it s better only one issue that not stop call ring dur"&amp;"ing office or meeting time i liked everything except hearbeat and o level accuracy but it s close to real levels so average in this respect otherwise it s a kill for the money very good overall the product is good as per the price charged one feedback to "&amp;"supplier to improve the glass of watch there are lots of scratches within one month of usage")</f>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 good watch through fire 🔥 boulti am impressed for this watch is so computableand all features are properly working like mean feature voice calling are properly working andthis price range are no any brand are give this feature i am happy for this watchthank you fire 🔥 boult pros the phone supports both phone and apps calling has long charge phone finder phone camera shutter are good features beautiful looking watch cons not a full screen display display is smaller than the watch my watch is not center alligned limited number of watch face sometimes tends to call on recent number with false touch phone book should be a little larger than numbers just bought it so my review is basically the first impression i will write a detailed review after few days of use i like the style and it looks good so far touch operation is also good it was a awesome watch i liked it sleep monitoring it s accurate according to me this worth buying and i would suggest anyone who is reading this review to go ahead and buy this watch it s good product in this range because i have one more of pebble smart watch in same price range but after using fire boltt it s better only one issue that not stop call ring during office or meeting time i liked everything except hearbeat and o level accuracy but it s close to real levels so average in this respect otherwise it s a kill for the money very good overall the product is good as per the price charged one feedback to supplier to improve the glass of watch there are lots of scratches within one month of usage</v>
      </c>
      <c r="E613" s="1" t="s">
        <v>3512</v>
      </c>
      <c r="F613" s="9" t="s">
        <v>3219</v>
      </c>
      <c r="G613" s="9">
        <f>IFERROR(__xludf.DUMMYFUNCTION("""COMPUTED_VALUE"""),0.0)</f>
        <v>0</v>
      </c>
      <c r="H613" s="9">
        <f>IFERROR(__xludf.DUMMYFUNCTION("""COMPUTED_VALUE"""),0.0)</f>
        <v>0</v>
      </c>
      <c r="I613" s="9">
        <f>IFERROR(__xludf.DUMMYFUNCTION("""COMPUTED_VALUE"""),1.0)</f>
        <v>1</v>
      </c>
      <c r="J613" s="9">
        <f>IFERROR(__xludf.DUMMYFUNCTION("""COMPUTED_VALUE"""),0.0)</f>
        <v>0</v>
      </c>
    </row>
    <row r="614">
      <c r="A614" s="1">
        <v>4.5</v>
      </c>
      <c r="B614" s="5" t="s">
        <v>5398</v>
      </c>
      <c r="C614" s="5" t="s">
        <v>5399</v>
      </c>
      <c r="D614" s="9" t="str">
        <f>IFERROR(__xludf.DUMMYFUNCTION("""COMPUTED_VALUE"""),"i m using this mouse from more than months now and it s working great but the only problem i faced is the big size of it it looks like the old ball mouse which is quite big in size good for gaming by the way working good by far the best mouse i ve used wr"&amp;"iting this after days suits well for daily use could be a tad bit bigger been using this mouse for the last years both in office and at home suits my hand the best tried some gaming mouse at range but the feel is not good and my wrist starts to hurt on th"&amp;"ose cheap mice this one is the father of all mice in that sense as it ticks all the boxes for me obviously you cant expect some god like gaming performance but its decent and for everything else it s the best item is good no issues it s really worthwhile "&amp;"a bit short in height clicks and scroll good for home and office use easy to use rough lasts for years affordable")</f>
        <v>i m using this mouse from more than months now and it s working great but the only problem i faced is the big size of it it looks like the old ball mouse which is quite big in size good for gaming by the way working good by far the best mouse i ve used writing this after days suits well for daily use could be a tad bit bigger been using this mouse for the last years both in office and at home suits my hand the best tried some gaming mouse at range but the feel is not good and my wrist starts to hurt on those cheap mice this one is the father of all mice in that sense as it ticks all the boxes for me obviously you cant expect some god like gaming performance but its decent and for everything else it s the best item is good no issues it s really worthwhile a bit short in height clicks and scroll good for home and office use easy to use rough lasts for years affordable</v>
      </c>
      <c r="E614" s="1" t="s">
        <v>5392</v>
      </c>
      <c r="F614" s="9" t="s">
        <v>5206</v>
      </c>
      <c r="G614" s="9">
        <f>IFERROR(__xludf.DUMMYFUNCTION("""COMPUTED_VALUE"""),1.0)</f>
        <v>1</v>
      </c>
      <c r="H614" s="9">
        <f>IFERROR(__xludf.DUMMYFUNCTION("""COMPUTED_VALUE"""),0.0)</f>
        <v>0</v>
      </c>
      <c r="I614" s="9">
        <f>IFERROR(__xludf.DUMMYFUNCTION("""COMPUTED_VALUE"""),1.0)</f>
        <v>1</v>
      </c>
      <c r="J614" s="9">
        <f>IFERROR(__xludf.DUMMYFUNCTION("""COMPUTED_VALUE"""),0.0)</f>
        <v>0</v>
      </c>
    </row>
    <row r="615">
      <c r="A615" s="1">
        <v>4.0</v>
      </c>
      <c r="B615" s="5" t="s">
        <v>5410</v>
      </c>
      <c r="C615" s="5" t="s">
        <v>5411</v>
      </c>
      <c r="D615" s="9" t="str">
        <f>IFERROR(__xludf.DUMMYFUNCTION("""COMPUTED_VALUE"""),"note its ready to go mic which doesn t need any sound card and can be plugged and used directly even with smartphones has mm jack connector built in you can use connector if needed it has very long cable which measures upto feet so note that it has absolu"&amp;"tely no noise isolation and normal smartphone earphones does better job of noise reduction compared to them in stock condition but with simple editing this mic works just fine check the review below for detailed settings there are literally thousands of r"&amp;"eview on this product but none explained the best possible settings for it when used with smartphone with audacity software or even in general so i took the risk of ordering it and it turned out to be nightmare right out of the box as the sound output was"&amp;" worse than my smartphone earphones so i went to search for best settings on amazon other sources but in vain fortunately i myself in experiments found the solution and now its working just fine first i am mentioning all the pros and cons considering the "&amp;"settings that i found and then listing those settings pros built quality of the complete mic and cable is good for the price given length of cable is insane feet i personally didn t find it useful as i use it with my smartphone which is just couple of fee"&amp;"t below in my pockets but for some users it can be very useful if using in rig setup with camera has universal mm jack which is handy its easy to use just plug and play device which doesn t need any sound card or external device to work has support for mu"&amp;"ltiple device right from smartphones to dslrs and computers it comes with carry pouch which is very handy since its a mess with such long cables cons biggest con is the sound quality right out of the box its just garbage quality and even normal ears can t"&amp;" bear the background noise collection so forget about audiophiles my normal smartphone s earphones record much better sound quality compared to this length of cable is way too much for me and i guess for many users i think there should have being multiple"&amp;" option on length to choose from as keeping feet cable wrapped and hanging or in pocket while recording is not comfortable it comes with a button cell for recording sound for devices other than smartphone and there s no way to know whether the battery is "&amp;"dead or what s its charging level only way to check is by plugging it to a digital recorder or computer and test so if you are carrying it with recorder which doesn t has playback feature or if you are in hurry and in case of dead battery to record all th"&amp;"e sound then only way to find that your efforts are in vain will be when you comfortably sit to edit it and trust me its very frustrating i am mentioning it as this scenario have happened with me once hence i am very cautious about batteries now use it wi"&amp;"th smartphones or digital recorders i think price should have being couple of hundred bucks less considering the sound quality best setting using audacity software these are the settings when you record with smartphone or any other device and there are lo"&amp;"ts of background noises and you use audacity software which is free open the software and open the audio file you recorded with this mic select entire audio clip and open effects and then distortion start the playback of audio clip in the software so you "&amp;"can listen to change in effects that you are about to make now select distortion type option on the top of box and select soft clipping or select hard limiter and do the settings as it sounds suitable to you take the clipping level cursor to extreme right"&amp;" end or so until you hear soft pleasant output adjust the make up gain cursor little bit if needed i keep it on here you can select which ever type which you feel is suitable for you now just click apply now is noise reduction for that select short sectio"&amp;"n of audio which does not have your voice but only has background noises that you don t want open effects and then noise reduction click on get noise profile now select entire audio clip and again open effects and then noise reduction finally click on ok "&amp;"and that s it now you are good to go with soft slightly lesser noises and more pleasant sound output after these steps you can amplify the sound from same software or any other end user software verdict i personally am very disappointed with the sound qua"&amp;"lity though the audacity tweaking gets it to bearable level but its satisfactory enough plus price seems slightly more on this i wouldn t recommend these are someone looking good sound quality specially if you live in noisy environment buy this only if yo"&amp;"u live in very silent conditions it s not great or best out there for beginners but good i use a budget mid range phone and the boya mic is better than in built mic of phone record it in wav format it s good you gotta use software apps to pull the best of"&amp;" this like audacity or some other editing app it s pretty long and that s good as you can extend the cable to a good distance say if u r connecting it to the camera on a tripod overall it s decent for beginners i see high end phones have good recording ca"&amp;"pabilities but if you have a budget phone then this one is deal microphone looks very well built it supports both phones and cameras there are some phones that does not support external mic please check before buying as one of my phone did not support it "&amp;"they claim noise cancellation however i did not notice major difference it also captures great amount of noise only cancellation is because of foam padding around the microphone i could not observe noise cancellation at least while recording on phone over"&amp;"all package is well bundled wire quality is decent however the dongle quality is excellent even the small clip to hold the microphone feels solid wire is to long but good if quality of wire is improve in future then stars from me but now star good sound l"&amp;"ow price star for wire quality but over all a nice product ☆☆☆☆ i think it s good for online teaching like i do but yeah some problems like very long cable length i mean someone might need but it should be optional or detachable price of the mic itself is"&amp;" not much anywaysi am okay with this mic for sometime until i am sure i need quality rode mic to upgrade don t expect noice cancellation under this budget but audio recording quality is very good nice product decent")</f>
        <v>note its ready to go mic which doesn t need any sound card and can be plugged and used directly even with smartphones has mm jack connector built in you can use connector if needed it has very long cable which measures upto feet so note that it has absolutely no noise isolation and normal smartphone earphones does better job of noise reduction compared to them in stock condition but with simple editing this mic works just fine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other sources but in vain fortunately i myself in experiments found the solution and now its working just fine first i am mentioning all the pros and cons considering the settings that i found and then listing those settings pros built quality of the complete mic and cable is good for the price given length of cable is insane feet i personally didn t find it useful as i use it with my smartphone which is just couple of feet below in my pockets but for some users it can be very useful if using in rig setup with camera has universal mm jack which is handy its easy to use just plug and play device which doesn t need any sound card or external device to work has support for multiple device right from smartphones to dslrs and computers it comes with carry pouch which is very handy since its a mess with such long cables cons biggest con is the sound quality right out of the box its just garbage quality and even normal ears can t bear the background noise collection so forget about audiophiles my normal smartphone s earphones record much better sound quality compared to this length of cable is way too much for me and i guess for many users i think there should have being multiple option on length to choose from as keeping feet cable wrapped and hanging or in pocket while recording is not comfortable it comes with a button cell for recording sound for devices other than smartphone and there s no way to know whether the battery is dead or what s its charging level only way to check is by plugging it to a digital recorder or computer and test so if you are carrying it with recorder which doesn t has playback feature or if you are in hurry and in case of dead battery to record all the sound then only way to find that your efforts are in vain will be when you comfortably sit to edit it and trust me its very frustrating i am mentioning it as this scenario have happened with me once hence i am very cautious about batteries now use it with smartphones or digital recorders i think price should have being couple of hundred bucks less considering the sound quality best setting using audacity software these are the settings when you record with smartphone or any other device and there are lots of background noises and you use audacity software which is free open the software and open the audio file you recorded with this mic select entire audio clip and open effects and then distortion start the playback of audio clip in the software so you can listen to change in effects that you are about to make now select distortion type option on the top of box and select soft clipping or select hard limiter and do the settings as it sounds suitable to you take the clipping level cursor to extreme right end or so until you hear soft pleasant output adjust the make up gain cursor little bit if needed i keep it on here you can select which ever type which you feel is suitable for you now just click apply now is noise reduction for that select short section of audio which does not have your voice but only has background noises that you don t want open effects and then noise reduction click on get noise profile now select entire audio clip and again open effects and then noise reduction finally click on ok and that s it now you are good to go with soft slightly lesser noises and more pleasant sound output after these steps you can amplify the sound from same software or any other end user software verdict i personally am very disappointed with the sound quality though the audacity tweaking gets it to bearable level but its satisfactory enough plus price seems slightly more on this i wouldn t recommend these are someone looking good sound quality specially if you live in noisy environment buy this only if you live in very silent conditions it s not great or best out there for beginners but good i use a budget mid range phone and the boya mic is better than in built mic of phone record it in wav format it s good you gotta use software apps to pull the best of this like audacity or some other editing app it s pretty long and that s good as you can extend the cable to a good distance say if u r connecting it to the camera on a tripod overall it s decent for beginners i see high end phones have good recording capabilities but if you have a budget phone then this one is deal microphone looks very well built it supports both phones and cameras there are some phones that does not support external mic please check before buying as one of my phone did not support it they claim noise cancellation however i did not notice major difference it also captures great amount of noise only cancellation is because of foam padding around the microphone i could not observe noise cancellation at least while recording on phone overall package is well bundled wire quality is decent however the dongle quality is excellent even the small clip to hold the microphone feels solid wire is to long but good if quality of wire is improve in future then stars from me but now star good sound low price star for wire quality but over all a nice product ☆☆☆☆ i think it s good for online teaching like i do but yeah some problems like very long cable length i mean someone might need but it should be optional or detachable price of the mic itself is not much anywaysi am okay with this mic for sometime until i am sure i need quality rode mic to upgrade don t expect noice cancellation under this budget but audio recording quality is very good nice product decent</v>
      </c>
      <c r="E615" s="1" t="s">
        <v>5402</v>
      </c>
      <c r="F615" s="9" t="s">
        <v>5404</v>
      </c>
      <c r="G615" s="9">
        <f>IFERROR(__xludf.DUMMYFUNCTION("""COMPUTED_VALUE"""),0.0)</f>
        <v>0</v>
      </c>
      <c r="H615" s="9">
        <f>IFERROR(__xludf.DUMMYFUNCTION("""COMPUTED_VALUE"""),0.0)</f>
        <v>0</v>
      </c>
      <c r="I615" s="9">
        <f>IFERROR(__xludf.DUMMYFUNCTION("""COMPUTED_VALUE"""),1.0)</f>
        <v>1</v>
      </c>
      <c r="J615" s="9">
        <f>IFERROR(__xludf.DUMMYFUNCTION("""COMPUTED_VALUE"""),1.0)</f>
        <v>1</v>
      </c>
    </row>
    <row r="616">
      <c r="A616" s="1">
        <v>4.2</v>
      </c>
      <c r="B616" s="5" t="s">
        <v>25</v>
      </c>
      <c r="C616" s="5" t="s">
        <v>854</v>
      </c>
      <c r="D616" s="9" t="str">
        <f>IFERROR(__xludf.DUMMYFUNCTION("""COMPUTED_VALUE"""),"looks durable charging is fine toono complains charging is really fast good product till now satisfied with the quality this is a good product the charging speed is slower than the original iphone cable good quality would recommend had worked well till da"&amp;"te and was having no issue cable is also sturdy enough have asked for replacement and company is doing the same value for money")</f>
        <v>looks durable charging is fine toono complains charging is really fast good product till now satisfied with the quality this is a good product the charging speed is slower than the original iphone cable good quality would recommend had worked well till date and was having no issue cable is also sturdy enough have asked for replacement and company is doing the same value for money</v>
      </c>
      <c r="E616" s="1" t="s">
        <v>16</v>
      </c>
      <c r="F616" s="9" t="s">
        <v>18</v>
      </c>
      <c r="G616" s="9">
        <f>IFERROR(__xludf.DUMMYFUNCTION("""COMPUTED_VALUE"""),0.0)</f>
        <v>0</v>
      </c>
      <c r="H616" s="9">
        <f>IFERROR(__xludf.DUMMYFUNCTION("""COMPUTED_VALUE"""),0.0)</f>
        <v>0</v>
      </c>
      <c r="I616" s="9">
        <f>IFERROR(__xludf.DUMMYFUNCTION("""COMPUTED_VALUE"""),0.0)</f>
        <v>0</v>
      </c>
      <c r="J616" s="9">
        <f>IFERROR(__xludf.DUMMYFUNCTION("""COMPUTED_VALUE"""),0.0)</f>
        <v>0</v>
      </c>
    </row>
    <row r="617">
      <c r="A617" s="1">
        <v>4.5</v>
      </c>
      <c r="B617" s="5" t="s">
        <v>5425</v>
      </c>
      <c r="C617" s="5" t="s">
        <v>5426</v>
      </c>
      <c r="D617" s="9" t="str">
        <f>IFERROR(__xludf.DUMMYFUNCTION("""COMPUTED_VALUE"""),"nice one tried on remote mouse and found working fine good product good services v good as described duracell battery good one for ac remotes the life on these is excellent been using these for my controllers for gaming and these are the best lasts long a"&amp;"nd does its job what else do you need good quality loved the product")</f>
        <v>nice one tried on remote mouse and found working fine good product good services v good as described duracell battery good one for ac remotes the life on these is excellent been using these for my controllers for gaming and these are the best lasts long and does its job what else do you need good quality loved the product</v>
      </c>
      <c r="E617" s="1" t="s">
        <v>5416</v>
      </c>
      <c r="F617" s="9" t="s">
        <v>5418</v>
      </c>
      <c r="G617" s="9">
        <f>IFERROR(__xludf.DUMMYFUNCTION("""COMPUTED_VALUE"""),0.0)</f>
        <v>0</v>
      </c>
      <c r="H617" s="9">
        <f>IFERROR(__xludf.DUMMYFUNCTION("""COMPUTED_VALUE"""),0.0)</f>
        <v>0</v>
      </c>
      <c r="I617" s="9">
        <f>IFERROR(__xludf.DUMMYFUNCTION("""COMPUTED_VALUE"""),0.0)</f>
        <v>0</v>
      </c>
      <c r="J617" s="9">
        <f>IFERROR(__xludf.DUMMYFUNCTION("""COMPUTED_VALUE"""),0.0)</f>
        <v>0</v>
      </c>
    </row>
    <row r="618">
      <c r="A618" s="1">
        <v>4.3</v>
      </c>
      <c r="B618" s="5" t="s">
        <v>5437</v>
      </c>
      <c r="C618" s="5" t="s">
        <v>5438</v>
      </c>
      <c r="D618" s="9" t="str">
        <f>IFERROR(__xludf.DUMMYFUNCTION("""COMPUTED_VALUE"""),"very nice ball pen thank you amazon easy to hold but not water resistant can say value for money kids like the colours and are very fond of writing with it the product is good and my son likes it loved the product very smooth and apt colour of inkmust go "&amp;"product it s writing like flowing silk buy")</f>
        <v>very nice ball pen thank you amazon easy to hold but not water resistant can say value for money kids like the colours and are very fond of writing with it the product is good and my son likes it loved the product very smooth and apt colour of inkmust go product it s writing like flowing silk buy</v>
      </c>
      <c r="E618" s="1" t="s">
        <v>5429</v>
      </c>
      <c r="F618" s="9" t="s">
        <v>5431</v>
      </c>
      <c r="G618" s="9">
        <f>IFERROR(__xludf.DUMMYFUNCTION("""COMPUTED_VALUE"""),0.0)</f>
        <v>0</v>
      </c>
      <c r="H618" s="9">
        <f>IFERROR(__xludf.DUMMYFUNCTION("""COMPUTED_VALUE"""),0.0)</f>
        <v>0</v>
      </c>
      <c r="I618" s="9">
        <f>IFERROR(__xludf.DUMMYFUNCTION("""COMPUTED_VALUE"""),0.0)</f>
        <v>0</v>
      </c>
      <c r="J618" s="9">
        <f>IFERROR(__xludf.DUMMYFUNCTION("""COMPUTED_VALUE"""),0.0)</f>
        <v>0</v>
      </c>
    </row>
    <row r="619">
      <c r="A619" s="1">
        <v>3.9</v>
      </c>
      <c r="B619" s="5" t="s">
        <v>5450</v>
      </c>
      <c r="C619" s="5" t="s">
        <v>5451</v>
      </c>
      <c r="D619" s="9" t="str">
        <f>IFERROR(__xludf.DUMMYFUNCTION("""COMPUTED_VALUE"""),"quality of adhesive is very good i used it to stick photo canvas on wall and it worked well good kwality i dont tell this product totally good but i believe this item good good product holds good on walls but not in wood works sticks well holds fair amoun"&amp;"t of weight good and usefull very nice")</f>
        <v>quality of adhesive is very good i used it to stick photo canvas on wall and it worked well good kwality i dont tell this product totally good but i believe this item good good product holds good on walls but not in wood works sticks well holds fair amount of weight good and usefull very nice</v>
      </c>
      <c r="E619" s="1" t="s">
        <v>5441</v>
      </c>
      <c r="F619" s="9" t="s">
        <v>5443</v>
      </c>
      <c r="G619" s="9">
        <f>IFERROR(__xludf.DUMMYFUNCTION("""COMPUTED_VALUE"""),0.0)</f>
        <v>0</v>
      </c>
      <c r="H619" s="9">
        <f>IFERROR(__xludf.DUMMYFUNCTION("""COMPUTED_VALUE"""),0.0)</f>
        <v>0</v>
      </c>
      <c r="I619" s="9">
        <f>IFERROR(__xludf.DUMMYFUNCTION("""COMPUTED_VALUE"""),0.0)</f>
        <v>0</v>
      </c>
      <c r="J619" s="9">
        <f>IFERROR(__xludf.DUMMYFUNCTION("""COMPUTED_VALUE"""),0.0)</f>
        <v>0</v>
      </c>
    </row>
    <row r="620">
      <c r="A620" s="1">
        <v>4.1</v>
      </c>
      <c r="B620" s="5" t="s">
        <v>5461</v>
      </c>
      <c r="C620" s="5" t="s">
        <v>5462</v>
      </c>
      <c r="D620" s="9" t="str">
        <f>IFERROR(__xludf.DUMMYFUNCTION("""COMPUTED_VALUE"""),"recieved damaged product the first time the seller is very good and quickly replaced it for a new one go for bassheads if you are spending this much they are charging more for the metal enclosure and the braided cable the angled jack is a plus but the sou"&amp;"nd quality is so so infinity zip and their own bassheads are way better for sound i would like to start by saying i m not an audiophile therefore my review will be less about the audio quality of the product and more about the over all experience regardin"&amp;"g the product first off this is my second time buying the product and you guessed it it s good enough that i will buy it a third time if need be upon unboxing we are greeted by the presence of pair of extra ear buds there is also a pair of ear fins in the"&amp;" packet containing the extra ear buds these ear fins are used to keep the ear buds snugly in your ears during strenuous periods of use where there is a chance of lots of movement more on this later coming to the ear phones itself it s among the very few e"&amp;"ar phones that genuinely feels premium in hand it is very durable specially the plug part that connects to your phone many a time my ear phones stop working because the plug part malfunctions and causes problems in the functioning of the ear phones this i"&amp;"s not the case with these the wire itself is made of rubber silicon it feels good in hand and the only thing i can think of that could be improved here is to braid the wire but so far the wire hasn t showed any form of wear and tear common with most other"&amp;" ear phone wires another thing to emphasize is that the entire cable is flat through out this genuinely decreases the number of instances where i find myself trying to untangle the wire this is truly one of the best features of this pair of earphones reme"&amp;"mber i said something about the ear phones being made completely of metal well it continues to the mic and the left and right splitter both these pieces feel very premium because of the signature cold feeling of metal against skin i don t know about you b"&amp;"ut attention to small details like this always brings smiles to my face it is to be noted that the mic piece is a universal single button type and hence cannot control volume personally this problem didn t affect me much but the might be potential buyers "&amp;"who might find this to be a deal breaker mic quality is subject to individual bias therefore i can tell you my personal experience in my opinion i feel that the quality is average it won t blow anyone s mind but it will deliver most of the time a common c"&amp;"omplaint i heard from most of my callers that they find it difficult to hear me when there is a significant amount of back ground noise or wind rustling in to the mic these are common issues even with ear phones price significantly higher than the boat ba"&amp;"ssheads finally the most important part of the review the sound quality of the ear phones as i said earlier i won t be going into the technical details i am a bass lover and that is what led me to buy this pair in the first place in my opinion i found tha"&amp;"t the bass is indeed good but not over powering for the average consumer like how the extra bass versions of the sony line up of earphones trend to be the volume gets sufficiently high and more often than not i use it at less than half it s total volume w"&amp;"hen listening to music the clarity of the boat bassheads are above par and easily betters even ear phones in the inr price category this is one other reason why i love this pair so much a point to remember as the entire covering of the ear phones is made "&amp;"of metal it is significantly heavier than other ear phones this becomes a double edged sword on the one hand the metal makes the ear phones feel very premium but it also makes it significantly heavier than other earphones made of plastic this causes it to"&amp;" easily fall out of your ears if the supplied fins are not used the find unlike the ones find in let s say the newer bose ear phones aren t as comfortable and can hurt your ears if used over a prolonged time last but not the least there are multiple color"&amp;" variants of the boat bassheads including red black and blue i found myself opting for the black variant both the times this may be a personal opinion but i find it to be the best of the three that said i do see most corporate consumers opting for the bla"&amp;"ck as it is a neutral color this leaves out the red for reasons unknown the red variant is sold at a lower rate on most sites perhaps due to shortage in sales therefore if you are short on cash and just want a great pair of ear phones then grab these whil"&amp;"e they last pros no metal build excellent wire quality and trendy durable above average sound qualitycons metal build in the earphones trend to make them heavy and thus falls out of your ear easily supplied fins are uncomfortable to wear over a prolonged "&amp;"time supplied clip piece is removable and tends to get lost easilyi hope everyone who read this found it useful and can make an educated decision to buy or not to buy the bassheads all suggestions are welcome thanking you dwarakesh best quality i like boa"&amp;"t earphone saund quality only disadvantage i noticed was this can t be use in usb phones mm jack is provided so it can be usedin jack phones only nice good i used this headphone for travel very lite and easy to carry in pocket colourful sound quality is g"&amp;"ood the wire is thin so i feel cautious while taking it from bag or pocket gd one only thing is covers sleeves comes out easily if not gd fit however additional covers sleeves are provided")</f>
        <v>recieved damaged product the first time the seller is very good and quickly replaced it for a new one go for bassheads if you are spending this much they are charging more for the metal enclosure and the braided cable the angled jack is a plus but the sound quality is so so infinity zip and their own bassheads are way better for sound i would like to start by saying i m not an audiophile therefore my review will be less about the audio quality of the product and more about the over all experience regarding the product first off this is my second time buying the product and you guessed it it s good enough that i will buy it a third time if need be upon unboxing we are greeted by the presence of pair of extra ear buds there is also a pair of ear fins in the packet containing the extra ear buds these ear fins are used to keep the ear buds snugly in your ears during strenuous periods of use where there is a chance of lots of movement more on this later coming to the ear phones itself it 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 the wire itself is made of rubber silicon it feels good in hand and the only thing i can think of that could be improved here is to braid the wire but so far the wire hasn 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 remember i said something about the ear phones being made completely of metal well it continues to the mic and the left and right splitter both these pieces feel very premium because of the signature cold feeling of metal against skin i don t know about you but attention to small details like this always brings smiles to my face it is to be noted that the mic piece is a universal single button type and hence cannot control volume personally this problem didn t affect me much but the might be potential buyers who might find this to be a deal breaker mic quality is subject to individual bias therefore i can tell you my personal experience in my opinion i feel that the quality is average it won t blow anyone 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finally the most important part of the review the sound quality of the ear phones as i said earlier i won t be going into the technical details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 s total volume when listening to music the clarity of the boat bassheads are above par and easily betters even ear phones in the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 s say the newer bose ear phones aren t as comfortable and can hurt your ears if used over a prolonged time last but not the least there are multiple color variants of the boat bassheads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 pros no metal build excellent wire quality and trendy durable above average sound qualitycons metal build in the earphones trend to make them heavy and thus falls out of your ear easily supplied fins are uncomfortable to wear over a prolonged time supplied clip piece is removable and tends to get lost easilyi hope everyone who read this found it useful and can make an educated decision to buy or not to buy the bassheads all suggestions are welcome thanking you dwarakesh best quality i like boat earphone saund quality only disadvantage i noticed was this can t be use in usb phones mm jack is provided so it can be usedin jack phones only nice good i used this headphone for travel very lite and easy to carry in pocket colourful sound quality is good the wire is thin so i feel cautious while taking it from bag or pocket gd one only thing is covers sleeves comes out easily if not gd fit however additional covers sleeves are provided</v>
      </c>
      <c r="E620" s="1" t="s">
        <v>5454</v>
      </c>
      <c r="F620" s="9" t="s">
        <v>3347</v>
      </c>
      <c r="G620" s="9">
        <f>IFERROR(__xludf.DUMMYFUNCTION("""COMPUTED_VALUE"""),0.0)</f>
        <v>0</v>
      </c>
      <c r="H620" s="9">
        <f>IFERROR(__xludf.DUMMYFUNCTION("""COMPUTED_VALUE"""),1.0)</f>
        <v>1</v>
      </c>
      <c r="I620" s="9">
        <f>IFERROR(__xludf.DUMMYFUNCTION("""COMPUTED_VALUE"""),1.0)</f>
        <v>1</v>
      </c>
      <c r="J620" s="9">
        <f>IFERROR(__xludf.DUMMYFUNCTION("""COMPUTED_VALUE"""),0.0)</f>
        <v>0</v>
      </c>
    </row>
    <row r="621">
      <c r="A621" s="1">
        <v>4.3</v>
      </c>
      <c r="B621" s="5" t="s">
        <v>3583</v>
      </c>
      <c r="C621" s="5" t="s">
        <v>3584</v>
      </c>
      <c r="D621" s="9" t="str">
        <f>IFERROR(__xludf.DUMMYFUNCTION("""COMPUTED_VALUE"""),"today only i recieved this watch at first instance it win my heart i was using it a whole day and i found some pros and cons of this watchpros amoled display is very bright and nice look and design is premium bluetooth calling is awesome speaker is loud a"&amp;"nd clear even my voice is reaching to opposite party very clearly while calling with watch calculator features is useful multi functional crown button is easy and useful easily to change theme with just scroll the crown button play music directly from the"&amp;" watch with the internal storage although its only mb but sufficient to store around songs approx song sound quality is also fine strap quality is good and soft tws connecting features is also nicecons sometimes i found watch is disconnected with my phone"&amp;" not sure why its happened as i have checked only for one day fingerprints are clearly visible on screen glass i have attached the pic for it health tracker are near to accurate but never rely on smartwatch at this price range i have measure the bp with t"&amp;"his watch and with bp machine both results are different accurate only ai voice assistant is not very useful as it only work for mobile when i press the voice assistant button on watch like if i give command to set alarm on watch it set alarm on mobile so"&amp;" basically it just a button to wake up google assistant for mobile phone sometimes when you pick call from your mobile phone call automatically transfer to watch and voice started coming from the watch speaker which is quite irritating this must be correc"&amp;"t by firmware updates i have purchased it for rs including bank offer for this price range overall its a good premium watch its my experience with this watch for just a one dayrest how it work for long run that depends recieved a damaged device at first s"&amp;"light gap between display and body from the left side but quickly recieved the replacement next day the replacement was good amazon provided great service and delivered replacement in just hours so great job amazon also i live in bangalore so the experien"&amp;"ce might vary from place to place prossmooth enough uifairly accurate readings on all the sensorsheartrate bp and spo call quality is great for the price good speakers and good mic you can control spotify and soundcloud music too from the watch and use tw"&amp;"s to listen to spotify while controling with the watch and it is seamless display is great colors are punchy and bezels are good enough not as narrow as crossbeats ignite s max but still good enough build quality is good but does not feel very premium it "&amp;"does feel like a below k watch so you cannot trick anyone that this is a apple watch 😂strap is not too long as every review mentions strap is good enough not too comfy i ordered a metal strap from amazon for my watch and it is amazing ui looks much bette"&amp;"r in person than reviews ui is smooth and looks good not as good as realme watch pro but still good for the price overall its a good watch for the price of around k kanymore and it is not worth the pricerealme watch pro is the best at around this price so"&amp;" if you get that in stock and for below k then get realme watch pro or else for this price segment firebolt visionary is the overall best watch compared to all other watches under kconscall when recieved on watch doesnt stay on tws it switches to watch fo"&amp;"r some reason which is onesteps are a little inaccurate and reads steps even if not walking so dont rely on step counterbattery life is not great if youre using always on display and calling maybe around daysbut otherwise battery stays for over days bluto"&amp;"oth range is not too good and varies from watch to watch and also phone to phone i get a decent bluetooth range of around ft but this is more of a fact than a con i write this review after week of using this watch bp bpm spo running and sleep tracking fun"&amp;"ctions are working well watch speaker is also loud and clear to you and the other callers the only con is when you want to listen to songs through a watch from a mobile its bluetooth disconnects automatically again and again as this fund is not useful for"&amp;" me so ignore it overall it s a good watch everything is absolutely greta in this smartwatch but these things could have been better watch faces you should have the option to add upto watch faces at once from the app rather than one at a time and pre inst"&amp;"alled ones app ui could have been better dnd mode absent no option to toggle bluetooth always on before review i would like to appreciate this great strategy to pour out honest reviews from users by giving them bookmyshow voucher i loved the touch screen "&amp;"experience amoled screen of the watch it gives a feel of premium watch the band of the watch is average doesn t look premium i separately ordered a metal band i am expecting mobile app improvement from fireboltt as i don t find it good enough if i compare"&amp;" it with boat s app for its watches as i own a boat smartwatch rest visionary is a good buy worth the money the only thing which physically is not appealing is the average quality of the band")</f>
        <v>today only i recieved this watch at first instance it win my heart i was using it a whole day and i found some pros and cons of this watchpros amoled display is very bright and nice look and design is premium bluetooth calling is awesome speaker is loud and clear even my voice is reaching to opposite party very clearly while calling with watch calculator features is useful multi functional crown button is easy and useful easily to change theme with just scroll the crown button play music directly from the watch with the internal storage although its only mb but sufficient to store around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i have attached the pic for it health tracker are near to accurate but never rely on smartwatch at this price range i have measure the bp with this watch and with bp machine both results are different accurate only ai voice assistant is not very useful as it only work for mobile when i press the voice assistant button on watch like if i give command to set alarm on watch it set alarm on mobile so basically it just a button to wake up google assistant for mobile phone sometimes when you pick call from your mobile phone call automatically transfer to watch and voice started coming from the watch speaker which is quite irritating this must be correct by firmware updates i have purchased it for rs including bank offer for this price range overall its a good premium watch its my experience with this watch for just a one dayrest how it work for long run that depends recieved a damaged device at first slight gap between display and body from the left side but quickly recieved the replacement next day the replacement was good amazon provided great service and delivered replacement in just hours so great job amazon also i live in bangalore so the experience might vary from place to place prossmooth enough uifairly accurate readings on all the sensorsheartrate bp and spo call quality is great for the price good speakers and good mic you can control spotify and soundcloud music too from the watch and use tws to listen to spotify while controling with the watch and it is seamless display is great colors are punchy and bezels are good enough not as narrow as crossbeats ignite s max but still good enough build quality is good but does not feel very premium it does feel like a below k watch so you cannot trick anyone that this is a apple watch 😂strap is not too long as every review mentions strap is good enough not too comfy i ordered a metal strap from amazon for my watch and it is amazing ui looks much better in person than reviews ui is smooth and looks good not as good as realme watch pro but still good for the price overall its a good watch for the price of around k kanymore and it is not worth the pricerealme watch pro is the best at around this price so if you get that in stock and for below k then get realme watch pro or else for this price segment firebolt visionary is the overall best watch compared to all other watches under kconscall when recieved on watch doesnt stay on tws it switches to watch for some reason which is onesteps are a little inaccurate and reads steps even if not walking so dont rely on step counterbattery life is not great if youre using always on display and calling maybe around daysbut otherwise battery stays for over days blutooth range is not too good and varies from watch to watch and also phone to phone i get a decent bluetooth range of around ft but this is more of a fact than a con i write this review after week of using this watch bp bpm spo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 s a good watch everything is absolutely greta in this smartwatch but these things could have been better watch faces you should have the option to add upto watch faces at once from the app rather than one at a time and pre installed ones app ui could have been better dnd mode absent no option to toggle bluetooth always on before review i would like to appreciate this great strategy to pour out honest reviews from users by giving them bookmyshow voucher i loved the touch screen experience amoled screen of the watch it gives a feel of premium watch the band of the watch is average doesn t look premium i separately ordered a metal band i am expecting mobile app improvement from fireboltt as i don t find it good enough if i compare it with boat s app for its watches as i own a boat smartwatch rest visionary is a good buy worth the money the only thing which physically is not appealing is the average quality of the band</v>
      </c>
      <c r="E621" s="1" t="s">
        <v>3577</v>
      </c>
      <c r="F621" s="9" t="s">
        <v>3219</v>
      </c>
      <c r="G621" s="9">
        <f>IFERROR(__xludf.DUMMYFUNCTION("""COMPUTED_VALUE"""),0.0)</f>
        <v>0</v>
      </c>
      <c r="H621" s="9">
        <f>IFERROR(__xludf.DUMMYFUNCTION("""COMPUTED_VALUE"""),1.0)</f>
        <v>1</v>
      </c>
      <c r="I621" s="9">
        <f>IFERROR(__xludf.DUMMYFUNCTION("""COMPUTED_VALUE"""),1.0)</f>
        <v>1</v>
      </c>
      <c r="J621" s="9">
        <f>IFERROR(__xludf.DUMMYFUNCTION("""COMPUTED_VALUE"""),1.0)</f>
        <v>1</v>
      </c>
    </row>
    <row r="622">
      <c r="A622" s="1">
        <v>4.2</v>
      </c>
      <c r="B622" s="5" t="s">
        <v>5473</v>
      </c>
      <c r="C622" s="5" t="s">
        <v>5474</v>
      </c>
      <c r="D622" s="9" t="str">
        <f>IFERROR(__xludf.DUMMYFUNCTION("""COMPUTED_VALUE"""),"the sound quality is amazing but you have to be very careful while using it as the wire from the earplugs to the controller seems very delicate one negative point is that the noise cancellation sucks great bass and noice overall awesome and build quality "&amp;"is very slick 👍 it s obviously not the best earphone out there but certainly does it s job for the price you won t miss out on much just a bit of bassgreat buy though value for money decent build quality and looks best product at this price range nice va"&amp;"lue of the product i like this it s best quality and good 👍 for thi renge")</f>
        <v>the sound quality is amazing but you have to be very careful while using it as the wire from the earplugs to the controller seems very delicate one negative point is that the noise cancellation sucks great bass and noice overall awesome and build quality is very slick 👍 it s obviously not the best earphone out there but certainly does it s job for the price you won t miss out on much just a bit of bassgreat buy though value for money decent build quality and looks best product at this price range nice value of the product i like this it s best quality and good 👍 for thi renge</v>
      </c>
      <c r="E622" s="1" t="s">
        <v>5467</v>
      </c>
      <c r="F622" s="9" t="s">
        <v>3347</v>
      </c>
      <c r="G622" s="9">
        <f>IFERROR(__xludf.DUMMYFUNCTION("""COMPUTED_VALUE"""),0.0)</f>
        <v>0</v>
      </c>
      <c r="H622" s="9">
        <f>IFERROR(__xludf.DUMMYFUNCTION("""COMPUTED_VALUE"""),0.0)</f>
        <v>0</v>
      </c>
      <c r="I622" s="9">
        <f>IFERROR(__xludf.DUMMYFUNCTION("""COMPUTED_VALUE"""),0.0)</f>
        <v>0</v>
      </c>
      <c r="J622" s="9">
        <f>IFERROR(__xludf.DUMMYFUNCTION("""COMPUTED_VALUE"""),0.0)</f>
        <v>0</v>
      </c>
    </row>
    <row r="623">
      <c r="A623" s="1">
        <v>4.2</v>
      </c>
      <c r="B623" s="5" t="s">
        <v>5485</v>
      </c>
      <c r="C623" s="5" t="s">
        <v>5486</v>
      </c>
      <c r="D623" s="9" t="str">
        <f>IFERROR(__xludf.DUMMYFUNCTION("""COMPUTED_VALUE"""),"writing this after using it for two months pros noiseless button soft press lightweight good build quality non eraseable button sign easy battery installation good support range all button work properly all buttons are available low battery indicator the "&amp;"indicator does not glow when you install the new battery it glows only when the battery is low cons no num lock light no caps lock light no scroll lock light works well for my basic usage the keys travel is smooth and fine and mose click and wheel is not "&amp;"that smooth but that is fine as this is the starting range perhap the next one is slightly more expensive i guess that might be what i could have tried the keyboard is superb the mouse too is nice however the led light of the mouse isn’t working for the p"&amp;"iece we have received we mable to give a star rating because of this flaw comes with duracell batteries so you can straight away plug it and play it you have to keep the reciever really close to the keyboard and mouse yet mouse constantly shows lag and sk"&amp;"ips during movement good wireless keyboard and mouse combination made my desk clean great product from dell using for a long time and it is very comfortable for long hour working good product but key spaces are larger than normal pc keyboard")</f>
        <v>writing this after using it for two months pros noiseless button soft press lightweight good build quality non eraseable button sign easy battery installation good support range all button work properly all buttons are available low battery indicator the indicator does not glow when you install the new battery it glows only when the battery is low cons no num lock light no caps lock light no scroll lock light works well for my basic usage the keys travel is smooth and fine and mose click and wheel is not that smooth but that is fine as this is the starting range perhap the next one is slightly more expensive i guess that might be what i could have tried the keyboard is superb the mouse too is nice however the led light of the mouse isn’t working for the piece we have received we mable to give a star rating because of this flaw comes with duracell batteries so you can straight away plug it and play it you have to keep the reciever really close to the keyboard and mouse yet mouse constantly shows lag and skips during movement good wireless keyboard and mouse combination made my desk clean great product from dell using for a long time and it is very comfortable for long hour working good product but key spaces are larger than normal pc keyboard</v>
      </c>
      <c r="E623" s="1" t="s">
        <v>5477</v>
      </c>
      <c r="F623" s="9" t="s">
        <v>5479</v>
      </c>
      <c r="G623" s="9">
        <f>IFERROR(__xludf.DUMMYFUNCTION("""COMPUTED_VALUE"""),0.0)</f>
        <v>0</v>
      </c>
      <c r="H623" s="9">
        <f>IFERROR(__xludf.DUMMYFUNCTION("""COMPUTED_VALUE"""),0.0)</f>
        <v>0</v>
      </c>
      <c r="I623" s="9">
        <f>IFERROR(__xludf.DUMMYFUNCTION("""COMPUTED_VALUE"""),0.0)</f>
        <v>0</v>
      </c>
      <c r="J623" s="9">
        <f>IFERROR(__xludf.DUMMYFUNCTION("""COMPUTED_VALUE"""),0.0)</f>
        <v>0</v>
      </c>
    </row>
    <row r="624">
      <c r="A624" s="1">
        <v>4.0</v>
      </c>
      <c r="B624" s="5" t="s">
        <v>37</v>
      </c>
      <c r="C624" s="5" t="s">
        <v>38</v>
      </c>
      <c r="D624" s="9" t="str">
        <f>IFERROR(__xludf.DUMMYFUNCTION("""COMPUTED_VALUE"""),"i ordered this cable to connect my phone to android auto of car the cable is really strong and the connection ports are really well made i already has a micro usb cable from ambrane and it s still in good shape i connected my phone to the car using the ca"&amp;"ble and it got connected well and no issues i also connected it to the charging port and yes it has fast charging support it quality is good at this price and the main thing is that i didn t ever thought that this cable will be so long it s good one and c"&amp;"harging power is too good and also supports fast charging value for money with extra length👍 good working fine product quality is good good very good bought for my daughter s old phone brand new cable it was not charging i already repacked and requested "&amp;"for replacement i checked again and there was some green colour paste fungus inside the micro usb connector i cleaned with an alcoholic and starts working again checked the ampere of charging speed got around ma ma not bad came with braided m long cable p"&amp;"retty impressive for the price can t blame the manufacturer but quality issues by the distributor they might have stored in very humid place")</f>
        <v>i ordered this cable to connect my phone to android auto of car the cable is really strong and the connection ports are really well made i already has a micro usb cable from ambrane and it s still in good shape i connected my phone to the car using the cable and it got connected well and no issues i also connected it to the charging port and yes it has fast charging support it quality is good at this price and the main thing is that i didn t ever thought that this cable will be so long it s good one and charging power is too good and also supports fast charging value for money with extra length👍 good working fine product quality is good good very good bought for my daughter s old phone brand new cable it was not charging i already repacked and requested for replacement i checked again and there was some green colour paste fungus inside the micro usb connector i cleaned with an alcoholic and starts working again checked the ampere of charging speed got around ma ma not bad came with braided m long cable pretty impressive for the price can t blame the manufacturer but quality issues by the distributor they might have stored in very humid place</v>
      </c>
      <c r="E624" s="1" t="s">
        <v>29</v>
      </c>
      <c r="F624" s="9" t="s">
        <v>18</v>
      </c>
      <c r="G624" s="9">
        <f>IFERROR(__xludf.DUMMYFUNCTION("""COMPUTED_VALUE"""),0.0)</f>
        <v>0</v>
      </c>
      <c r="H624" s="9">
        <f>IFERROR(__xludf.DUMMYFUNCTION("""COMPUTED_VALUE"""),0.0)</f>
        <v>0</v>
      </c>
      <c r="I624" s="9">
        <f>IFERROR(__xludf.DUMMYFUNCTION("""COMPUTED_VALUE"""),0.0)</f>
        <v>0</v>
      </c>
      <c r="J624" s="9">
        <f>IFERROR(__xludf.DUMMYFUNCTION("""COMPUTED_VALUE"""),0.0)</f>
        <v>0</v>
      </c>
    </row>
    <row r="625">
      <c r="A625" s="1">
        <v>3.9</v>
      </c>
      <c r="B625" s="5" t="s">
        <v>48</v>
      </c>
      <c r="C625" s="5" t="s">
        <v>49</v>
      </c>
      <c r="D625" s="9" t="str">
        <f>IFERROR(__xludf.DUMMYFUNCTION("""COMPUTED_VALUE"""),"not quite durable and sturdy good nice product working well it s a really nice product")</f>
        <v>not quite durable and sturdy good nice product working well it s a really nice product</v>
      </c>
      <c r="E625" s="1" t="s">
        <v>41</v>
      </c>
      <c r="F625" s="9" t="s">
        <v>18</v>
      </c>
      <c r="G625" s="9">
        <f>IFERROR(__xludf.DUMMYFUNCTION("""COMPUTED_VALUE"""),0.0)</f>
        <v>0</v>
      </c>
      <c r="H625" s="9">
        <f>IFERROR(__xludf.DUMMYFUNCTION("""COMPUTED_VALUE"""),0.0)</f>
        <v>0</v>
      </c>
      <c r="I625" s="9">
        <f>IFERROR(__xludf.DUMMYFUNCTION("""COMPUTED_VALUE"""),0.0)</f>
        <v>0</v>
      </c>
      <c r="J625" s="9">
        <f>IFERROR(__xludf.DUMMYFUNCTION("""COMPUTED_VALUE"""),0.0)</f>
        <v>0</v>
      </c>
    </row>
    <row r="626">
      <c r="A626" s="1">
        <v>4.1</v>
      </c>
      <c r="B626" s="5" t="s">
        <v>5494</v>
      </c>
      <c r="C626" s="5" t="s">
        <v>5495</v>
      </c>
      <c r="D626" s="9" t="str">
        <f>IFERROR(__xludf.DUMMYFUNCTION("""COMPUTED_VALUE"""),"please add app gallery when we do right to left swap on home screen because right to left swap or left to right swap have same pages it should ring instead of vibrate in alarm or you can give it optional depends on user the temperature doesn t sync fast i"&amp;" have to go in the noisefit app again and again and do it on and off in weather settings to sync feels like jugad all these things can be fix from updates so pls try to do it the watch looks cool and works very well but the sensors are not the most accura"&amp;"te it shows that i am up to ½ hour every night when i am not also the heart rate is generally higher than what it actually is and the calories burnt are lower the pedometer is more or less accurate nice one only bp monitor is missing i like this product i"&amp;" liked the watch very much does everything well so far i m happy good features")</f>
        <v>please add app gallery when we do right to left swap on home screen because right to left swap or left to right swap have same pages it should ring instead of vibrate in alarm or you can give it optional depends on user the temperature doesn t sync fast i have to go in the noisefit app again and again and do it on and off in weather settings to sync feels like jugad all these things can be fix from updates so pls try to do it the watch looks cool and works very well but the sensors are not the most accurate it shows that i am up to ½ hour every night when i am not also the heart rate is generally higher than what it actually is and the calories burnt are lower the pedometer is more or less accurate nice one only bp monitor is missing i like this product i liked the watch very much does everything well so far i m happy good features</v>
      </c>
      <c r="E626" s="1" t="s">
        <v>3587</v>
      </c>
      <c r="F626" s="9" t="s">
        <v>3219</v>
      </c>
      <c r="G626" s="9">
        <f>IFERROR(__xludf.DUMMYFUNCTION("""COMPUTED_VALUE"""),0.0)</f>
        <v>0</v>
      </c>
      <c r="H626" s="9">
        <f>IFERROR(__xludf.DUMMYFUNCTION("""COMPUTED_VALUE"""),0.0)</f>
        <v>0</v>
      </c>
      <c r="I626" s="9">
        <f>IFERROR(__xludf.DUMMYFUNCTION("""COMPUTED_VALUE"""),0.0)</f>
        <v>0</v>
      </c>
      <c r="J626" s="9">
        <f>IFERROR(__xludf.DUMMYFUNCTION("""COMPUTED_VALUE"""),0.0)</f>
        <v>0</v>
      </c>
    </row>
    <row r="627">
      <c r="A627" s="1">
        <v>4.5</v>
      </c>
      <c r="B627" s="5" t="s">
        <v>5506</v>
      </c>
      <c r="C627" s="5" t="s">
        <v>5507</v>
      </c>
      <c r="D627" s="9" t="str">
        <f>IFERROR(__xludf.DUMMYFUNCTION("""COMPUTED_VALUE"""),"good one gud hard disk is good but data cable quality poor finalised this product after a lot of research it works well go for it serve the purpose good one nice product still at work")</f>
        <v>good one gud hard disk is good but data cable quality poor finalised this product after a lot of research it works well go for it serve the purpose good one nice product still at work</v>
      </c>
      <c r="E627" s="1" t="s">
        <v>5498</v>
      </c>
      <c r="F627" s="9" t="s">
        <v>5500</v>
      </c>
      <c r="G627" s="9">
        <f>IFERROR(__xludf.DUMMYFUNCTION("""COMPUTED_VALUE"""),0.0)</f>
        <v>0</v>
      </c>
      <c r="H627" s="9">
        <f>IFERROR(__xludf.DUMMYFUNCTION("""COMPUTED_VALUE"""),0.0)</f>
        <v>0</v>
      </c>
      <c r="I627" s="9">
        <f>IFERROR(__xludf.DUMMYFUNCTION("""COMPUTED_VALUE"""),0.0)</f>
        <v>0</v>
      </c>
      <c r="J627" s="9">
        <f>IFERROR(__xludf.DUMMYFUNCTION("""COMPUTED_VALUE"""),0.0)</f>
        <v>0</v>
      </c>
    </row>
    <row r="628">
      <c r="A628" s="1">
        <v>3.7</v>
      </c>
      <c r="B628" s="5" t="s">
        <v>5517</v>
      </c>
      <c r="C628" s="5" t="s">
        <v>5518</v>
      </c>
      <c r="D628" s="9" t="str">
        <f>IFERROR(__xludf.DUMMYFUNCTION("""COMPUTED_VALUE"""),"the video is slight zoomed in which is great for office work since you want it to focus on face rather than the rest of the background however there is a slight tinge of sepia warm temperature in the picture quality hence reduced star really cost effectiv"&amp;"e product helped me in my live classes yes this product is an average product picture quality is ok ok and also mike is working ok ok caller listens to your voice normally but its good to use for the office or home for skype calling or zoom meetings the p"&amp;"icture quality is crap tbh no mic quick setup no downloads needed built quality no complaints picture quality just near average mic quality ok could be cheaper it is good in daylight if you have window to for sunlight when you use it work better in the ni"&amp;"ght it start lagging you need too much lighting in the night that may harm your eyes and start headache i gave bc of pricing but star for camera quality bcz not good in night")</f>
        <v>the video is slight zoomed in which is great for office work since you want it to focus on face rather than the rest of the background however there is a slight tinge of sepia warm temperature in the picture quality hence reduced star really cost effective product helped me in my live classes yes this product is an average product picture quality is ok ok and also mike is working ok ok caller listens to your voice normally but its good to use for the office or home for skype calling or zoom meetings the picture quality is crap tbh no mic quick setup no downloads needed built quality no complaints picture quality just near average mic quality ok could be cheaper it is good in daylight if you have window to for sunlight when you use it work better in the night it start lagging you need too much lighting in the night that may harm your eyes and start headache i gave bc of pricing but star for camera quality bcz not good in night</v>
      </c>
      <c r="E628" s="1" t="s">
        <v>5510</v>
      </c>
      <c r="F628" s="9" t="s">
        <v>5512</v>
      </c>
      <c r="G628" s="9">
        <f>IFERROR(__xludf.DUMMYFUNCTION("""COMPUTED_VALUE"""),1.0)</f>
        <v>1</v>
      </c>
      <c r="H628" s="9">
        <f>IFERROR(__xludf.DUMMYFUNCTION("""COMPUTED_VALUE"""),0.0)</f>
        <v>0</v>
      </c>
      <c r="I628" s="9">
        <f>IFERROR(__xludf.DUMMYFUNCTION("""COMPUTED_VALUE"""),0.0)</f>
        <v>0</v>
      </c>
      <c r="J628" s="9">
        <f>IFERROR(__xludf.DUMMYFUNCTION("""COMPUTED_VALUE"""),0.0)</f>
        <v>0</v>
      </c>
    </row>
    <row r="629">
      <c r="A629" s="1">
        <v>3.5</v>
      </c>
      <c r="B629" s="5" t="s">
        <v>5527</v>
      </c>
      <c r="C629" s="5" t="s">
        <v>5528</v>
      </c>
      <c r="D629" s="9" t="str">
        <f>IFERROR(__xludf.DUMMYFUNCTION("""COMPUTED_VALUE"""),"i have used it for week now on daily basis it s a good product for normal use it s great you can use it with ease for game 🎮 also it is usable but it s littel bit on heavy side its unnoticeable if you are not that habitable to play games sleep mode is a "&amp;"good feature which helps to save battery 🔋 and you don t have to worry about killing the switch whenever you leave the pc nice product value for money this mouse is very noisy and small too i have returned this mouse because i got a better product of qua"&amp;"ntum with keyboard which satisfies me also this mouse package doesn t contain any battery so you should care and think twice before purchasing this product nice product so far it working smooth good product at this price but after falling down it gets bro"&amp;"ken good for basic use not for gaming i like this product")</f>
        <v>i have used it for week now on daily basis it s a good product for normal use it s great you can use it with ease for game 🎮 also it is usable but it s littel bit on heavy side its unnoticeable if you are not that habitable to play games sleep mode is a good feature which helps to save battery 🔋 and you don t have to worry about killing the switch whenever you leave the pc nice product value for money this mouse is very noisy and small too i have returned this mouse because i got a better product of quantum with keyboard which satisfies me also this mouse package doesn t contain any battery so you should care and think twice before purchasing this product nice product so far it working smooth good product at this price but after falling down it gets broken good for basic use not for gaming i like this product</v>
      </c>
      <c r="E629" s="1" t="s">
        <v>5521</v>
      </c>
      <c r="F629" s="9" t="s">
        <v>5206</v>
      </c>
      <c r="G629" s="9">
        <f>IFERROR(__xludf.DUMMYFUNCTION("""COMPUTED_VALUE"""),1.0)</f>
        <v>1</v>
      </c>
      <c r="H629" s="9">
        <f>IFERROR(__xludf.DUMMYFUNCTION("""COMPUTED_VALUE"""),0.0)</f>
        <v>0</v>
      </c>
      <c r="I629" s="9">
        <f>IFERROR(__xludf.DUMMYFUNCTION("""COMPUTED_VALUE"""),1.0)</f>
        <v>1</v>
      </c>
      <c r="J629" s="9">
        <f>IFERROR(__xludf.DUMMYFUNCTION("""COMPUTED_VALUE"""),0.0)</f>
        <v>0</v>
      </c>
    </row>
    <row r="630">
      <c r="A630" s="1">
        <v>4.2</v>
      </c>
      <c r="B630" s="5" t="s">
        <v>60</v>
      </c>
      <c r="C630" s="5" t="s">
        <v>61</v>
      </c>
      <c r="D630" s="9" t="str">
        <f>IFERROR(__xludf.DUMMYFUNCTION("""COMPUTED_VALUE"""),"good product long wire charges good nice i bought this cable for rs worthy product for this price i tested it in various charger adapters w and w it supports fast charging as well good ok i had got this at good price on sale on amazon and product is usefu"&amp;"l with warranty but for warranty you need to go very far not practical for such a cost and mine micro to type c connector stopped working after few days only i like this product")</f>
        <v>good product long wire charges good nice i bought this cable for rs worthy product for this price i tested it in various charger adapters w and w it supports fast charging as well good ok i had got this at good price on sale on amazon and product is useful with warranty but for warranty you need to go very far not practical for such a cost and mine micro to type c connector stopped working after few days only i like this product</v>
      </c>
      <c r="E630" s="1" t="s">
        <v>52</v>
      </c>
      <c r="F630" s="9" t="s">
        <v>18</v>
      </c>
      <c r="G630" s="9">
        <f>IFERROR(__xludf.DUMMYFUNCTION("""COMPUTED_VALUE"""),0.0)</f>
        <v>0</v>
      </c>
      <c r="H630" s="9">
        <f>IFERROR(__xludf.DUMMYFUNCTION("""COMPUTED_VALUE"""),0.0)</f>
        <v>0</v>
      </c>
      <c r="I630" s="9">
        <f>IFERROR(__xludf.DUMMYFUNCTION("""COMPUTED_VALUE"""),0.0)</f>
        <v>0</v>
      </c>
      <c r="J630" s="9">
        <f>IFERROR(__xludf.DUMMYFUNCTION("""COMPUTED_VALUE"""),0.0)</f>
        <v>0</v>
      </c>
    </row>
    <row r="631">
      <c r="A631" s="1">
        <v>3.5</v>
      </c>
      <c r="B631" s="5" t="s">
        <v>5539</v>
      </c>
      <c r="C631" s="5" t="s">
        <v>5540</v>
      </c>
      <c r="D631" s="9" t="str">
        <f>IFERROR(__xludf.DUMMYFUNCTION("""COMPUTED_VALUE"""),"i am using this product from last days and its working great keyboard keys are really soft touch and almost soundless it automatically goes in power saving mode with in m sec when not in use mouse works smooth works almost on every surface fast typers can"&amp;" also use this product yes just that the material plastic of the keyboard is expected within this price this model companion keyboard buttons are not as comparable comfortable as other standard basic model availablehowever we need to practice to get used "&amp;"to it overall it is ok for rough use where we can avoid using laptop keyboard keyboard requires aaa battery and mouse require aa battery it could have maintained same need to check battery life of keyboard mouse doesn t come with on off button to save bat"&amp;"tery life good for the space i m using it s good one of the key came out then i ve to replace now working well but not dependable bcos if u r not careful when the next one comes out can t say then it s useless keyboard is excelent but mouse quality is bel"&amp;"ow average but at that price a perfect choice good ok very good product")</f>
        <v>i am using this product from last days and its working great keyboard keys are really soft touch and almost soundless it automatically goes in power saving mode with in m sec when not in use mouse works smooth works almost on every surface fast typers can also use this product yes just that the material plastic of the keyboard is expected within this price this model companion keyboard buttons are not as comparable comfortable as other standard basic model availablehowever we need to practice to get used to it overall it is ok for rough use where we can avoid using laptop keyboard keyboard requires aaa battery and mouse require aa battery it could have maintained same need to check battery life of keyboard mouse doesn t come with on off button to save battery life good for the space i m using it s good one of the key came out then i ve to replace now working well but not dependable bcos if u r not careful when the next one comes out can t say then it s useless keyboard is excelent but mouse quality is below average but at that price a perfect choice good ok very good product</v>
      </c>
      <c r="E631" s="1" t="s">
        <v>5533</v>
      </c>
      <c r="F631" s="9" t="s">
        <v>5479</v>
      </c>
      <c r="G631" s="9">
        <f>IFERROR(__xludf.DUMMYFUNCTION("""COMPUTED_VALUE"""),0.0)</f>
        <v>0</v>
      </c>
      <c r="H631" s="9">
        <f>IFERROR(__xludf.DUMMYFUNCTION("""COMPUTED_VALUE"""),0.0)</f>
        <v>0</v>
      </c>
      <c r="I631" s="9">
        <f>IFERROR(__xludf.DUMMYFUNCTION("""COMPUTED_VALUE"""),0.0)</f>
        <v>0</v>
      </c>
      <c r="J631" s="9">
        <f>IFERROR(__xludf.DUMMYFUNCTION("""COMPUTED_VALUE"""),0.0)</f>
        <v>0</v>
      </c>
    </row>
    <row r="632">
      <c r="A632" s="1">
        <v>4.3</v>
      </c>
      <c r="B632" s="5" t="s">
        <v>5550</v>
      </c>
      <c r="C632" s="5" t="s">
        <v>5551</v>
      </c>
      <c r="D632" s="9" t="str">
        <f>IFERROR(__xludf.DUMMYFUNCTION("""COMPUTED_VALUE"""),"i recently purchased a tripod online from amazon and i am very pleased with the purchase the product arrived quickly and was well packaged making it easy to set up the construction is solid and sturdy allowing me to confidently use my camera without fear "&amp;"of any wobbling or shaking in addition the price was extremely affordable compared to similar products on other sites overall i would highly recommend this product for anyone looking for an inexpensive yet reliable tripod product is good as expected sturd"&amp;"y light weight and good for beginnersthank you product is good and light weight i like it very much the product was amazing at affordable price it very useful and helpful for beginners it is very easy to use and light weight to carry around great tool for"&amp;" clicking pictures on a scenic holiday it s stability is perfect beginners can start with it👍 like the stability and mobile holder simply superb this one for phones cameras")</f>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 product is good as expected sturdy light weight and good for beginnersthank you product is good and light weight i like it very much the product was amazing at affordable price it very useful and helpful for beginners it is very easy to use and light weight to carry around great tool for clicking pictures on a scenic holiday it s stability is perfect beginners can start with it👍 like the stability and mobile holder simply superb this one for phones cameras</v>
      </c>
      <c r="E632" s="1" t="s">
        <v>5543</v>
      </c>
      <c r="F632" s="9" t="s">
        <v>5545</v>
      </c>
      <c r="G632" s="9">
        <f>IFERROR(__xludf.DUMMYFUNCTION("""COMPUTED_VALUE"""),0.0)</f>
        <v>0</v>
      </c>
      <c r="H632" s="9">
        <f>IFERROR(__xludf.DUMMYFUNCTION("""COMPUTED_VALUE"""),0.0)</f>
        <v>0</v>
      </c>
      <c r="I632" s="9">
        <f>IFERROR(__xludf.DUMMYFUNCTION("""COMPUTED_VALUE"""),1.0)</f>
        <v>1</v>
      </c>
      <c r="J632" s="9">
        <f>IFERROR(__xludf.DUMMYFUNCTION("""COMPUTED_VALUE"""),0.0)</f>
        <v>0</v>
      </c>
    </row>
    <row r="633">
      <c r="A633" s="1">
        <v>3.9</v>
      </c>
      <c r="B633" s="5" t="s">
        <v>5561</v>
      </c>
      <c r="C633" s="5" t="s">
        <v>5562</v>
      </c>
      <c r="D633" s="9" t="str">
        <f>IFERROR(__xludf.DUMMYFUNCTION("""COMPUTED_VALUE"""),"everything is good as i ve used like a lot of earbudss nd this one i found is quite ammusing like i didn t get the nice range quality as in my device never cncts wid every wireless device but it connected wid my device nd it works swesome after using the "&amp;"bluetooth around one week i experience that call quality is average but you can use this to listen music if you are not base lover bass quality is good can be better overall it s good but there is small disubence during driving with in the range nice and "&amp;"good product liked it sound is good but quality normal good product impressive sound nd bass is good nd value for money")</f>
        <v>everything is good as i ve used like a lot of earbudss nd this one i found is quite ammusing like i didn t get the nice range quality as in my device never cncts wid every wireless device but it connected wid my device nd it works swesome after using the bluetooth around one week i experience that call quality is average but you can use this to listen music if you are not base lover bass quality is good can be better overall it s good but there is small disubence during driving with in the range nice and good product liked it sound is good but quality normal good product impressive sound nd bass is good nd value for money</v>
      </c>
      <c r="E633" s="1" t="s">
        <v>5554</v>
      </c>
      <c r="F633" s="9" t="s">
        <v>3347</v>
      </c>
      <c r="G633" s="9">
        <f>IFERROR(__xludf.DUMMYFUNCTION("""COMPUTED_VALUE"""),0.0)</f>
        <v>0</v>
      </c>
      <c r="H633" s="9">
        <f>IFERROR(__xludf.DUMMYFUNCTION("""COMPUTED_VALUE"""),0.0)</f>
        <v>0</v>
      </c>
      <c r="I633" s="9">
        <f>IFERROR(__xludf.DUMMYFUNCTION("""COMPUTED_VALUE"""),0.0)</f>
        <v>0</v>
      </c>
      <c r="J633" s="9">
        <f>IFERROR(__xludf.DUMMYFUNCTION("""COMPUTED_VALUE"""),0.0)</f>
        <v>0</v>
      </c>
    </row>
    <row r="634">
      <c r="A634" s="1">
        <v>4.2</v>
      </c>
      <c r="B634" s="5" t="s">
        <v>71</v>
      </c>
      <c r="C634" s="5" t="s">
        <v>72</v>
      </c>
      <c r="D634" s="9" t="str">
        <f>IFERROR(__xludf.DUMMYFUNCTION("""COMPUTED_VALUE"""),"bought this instead of original apple does the work for rs not as fast as apple charger but its a good option if you want cheap and good product bought it for ipad pro and it s working flawlessly build quality is ok its not like i am gonna hang my clothes"&amp;" on it and i want a very strong cable even a braided cable stop working after a year i have used both anker and apple store strong braided cable they all stop working after a year so please don t buy high end cables just for that instead choose a this one"&amp;" and even if it s stops working withing a year you only loose rs compares to rs update pin has stopped charging from one side now i have to slip the pin to charge from other side but i will update and let know for how long does it work it’s good not sure "&amp;"about durability as the pin area feels a bit fragile does not support apple carplayso was little disappointed about thatother than that cable is made up of very good quality best to buy not fathful writing this review post months and orders of the same pr"&amp;"oduct honestly portronics konnect l lightning cable works like magic with the original apple charging brick seeing the price of the cable i initially hesitated buying as it was as low as ₹ with the offers and so i wasn’t sure if it would work well with my"&amp;" iphone or whether it would impact my iphone’s battery health because all the other lightning cable brands were costing over ₹ like wayona amazon basics etc earlier i was using wayona brand lightning cable with eventually frayed and stopped working chargi"&amp;"ng speed charges my iphone fast enough almost similar compared to the original cable level when used with w original apple power adapter quality and durability great quality braided cable and doesn’t tangle easily and can withstand day to day usage l shap"&amp;"ed pin this is very innovative by portronics and it makes sure the cable doesn’t get damaged even if used while charging carplay and data sync works smoothly with carplay and syncs data effortlessly ps i have used this cable only with the original apple c"&amp;"harging brick and extremely satisfied with its performance better than i expect the product i like that quality and i plan to buy same type cable come with usb c to lighting cable for emergency purpose that much i love this cable buy for this cable only e"&amp;"mergency uses only since good one good product and value for money")</f>
        <v>bought this instead of original apple does the work for rs not as fast as apple charger but its a good option if you want cheap and good product bought it for ipad pro and it s working flawlessly build quality is ok its not like i am gonna hang my clothes on it and i want a very strong cable even a braided cable stop working after a year i have used both anker and apple store strong braided cable they all stop working after a year so please don t buy high end cables just for that instead choose a this one and even if it s stops working withing a year you only loose rs compares to rs update pin has stopped charging from one side now i have to slip the pin to charge from other side but i will update and let know for how long does it work it’s good not sure about durability as the pin area feels a bit fragile does not support apple carplayso was little disappointed about thatother than that cable is made up of very good quality best to buy not fathful writing this review post months and orders of the same product honestly portronics konnect l lightning cable works like magic with the original apple charging brick seeing the price of the cable i initially hesitated buying as it was as low as ₹ with the offers and so i wasn’t sure if it would work well with my iphone or whether it would impact my iphone’s battery health because all the other lightning cable brands were costing over ₹ like wayona amazon basics etc earlier i was using wayona brand lightning cable with eventually frayed and stopped working charging speed charges my iphone fast enough almost similar compared to the original cable level when used with w original apple power adapter quality and durability great quality braided cable and doesn’t tangle easily and can withstand day to day usage l shaped pin this is very innovative by portronics and it makes sure the cable doesn’t get damaged even if used while charging carplay and data sync works smoothly with carplay and syncs data effortlessly ps i have used this cable only with the original apple charging brick and extremely satisfied with its performance better than i expect the product i like that quality and i plan to buy same type cable come with usb c to lighting cable for emergency purpose that much i love this cable buy for this cable only emergency uses only since good one good product and value for money</v>
      </c>
      <c r="E634" s="1" t="s">
        <v>64</v>
      </c>
      <c r="F634" s="9" t="s">
        <v>18</v>
      </c>
      <c r="G634" s="9">
        <f>IFERROR(__xludf.DUMMYFUNCTION("""COMPUTED_VALUE"""),1.0)</f>
        <v>1</v>
      </c>
      <c r="H634" s="9">
        <f>IFERROR(__xludf.DUMMYFUNCTION("""COMPUTED_VALUE"""),0.0)</f>
        <v>0</v>
      </c>
      <c r="I634" s="9">
        <f>IFERROR(__xludf.DUMMYFUNCTION("""COMPUTED_VALUE"""),1.0)</f>
        <v>1</v>
      </c>
      <c r="J634" s="9">
        <f>IFERROR(__xludf.DUMMYFUNCTION("""COMPUTED_VALUE"""),1.0)</f>
        <v>1</v>
      </c>
    </row>
    <row r="635">
      <c r="A635" s="1">
        <v>4.3</v>
      </c>
      <c r="B635" s="5" t="s">
        <v>5575</v>
      </c>
      <c r="C635" s="5" t="s">
        <v>5576</v>
      </c>
      <c r="D635" s="9" t="str">
        <f>IFERROR(__xludf.DUMMYFUNCTION("""COMPUTED_VALUE"""),"initially the pendrive i got was getting very hot when inserted and without doing anything but then i applied for exchange and the second time i got a pendrive it just gets little bit warm and is much better than first time i had called sandisk for first "&amp;"pendrive and they asked me ask for replacement so i did and second time i ve got good pendrive go for it best quality and value for money working good percent good percent badheating very fast because of the metal body i guess kind of slowbuilt quality is"&amp;" good since it s metal the build quality is great but causes heating issue when transferring files for longer periods of time otherwise performs as expected it is best pendrive at this prize and speed is good i suggest u can buy without any worry the qual"&amp;"ity of pen drive is absolutely good as expected but yes as other customers mentioned in comments about the heating issue yes it heats up but only when its actually in use means while transfers or hardcore use of pendrive but when left idle its completely "&amp;"normal i forgot the pendrive attached until afternoon but it was completely normal no heating issue once the transfer was done average")</f>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 ve got good pendrive go for it best quality and value for money working good percent good percent badheating very fast because of the metal body i guess kind of slowbuilt quality is good since it s metal the build quality is great but causes heating issue when transferring files for longer periods of time otherwise performs as expected it is best pendrive at this prize and speed is good i suggest u can buy without any worry 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 average</v>
      </c>
      <c r="E635" s="1" t="s">
        <v>5567</v>
      </c>
      <c r="F635" s="9" t="s">
        <v>5193</v>
      </c>
      <c r="G635" s="9">
        <f>IFERROR(__xludf.DUMMYFUNCTION("""COMPUTED_VALUE"""),0.0)</f>
        <v>0</v>
      </c>
      <c r="H635" s="9">
        <f>IFERROR(__xludf.DUMMYFUNCTION("""COMPUTED_VALUE"""),0.0)</f>
        <v>0</v>
      </c>
      <c r="I635" s="9">
        <f>IFERROR(__xludf.DUMMYFUNCTION("""COMPUTED_VALUE"""),0.0)</f>
        <v>0</v>
      </c>
      <c r="J635" s="9">
        <f>IFERROR(__xludf.DUMMYFUNCTION("""COMPUTED_VALUE"""),0.0)</f>
        <v>0</v>
      </c>
    </row>
    <row r="636">
      <c r="A636" s="1">
        <v>4.2</v>
      </c>
      <c r="B636" s="5" t="s">
        <v>3731</v>
      </c>
      <c r="C636" s="5" t="s">
        <v>3732</v>
      </c>
      <c r="D636" s="9" t="str">
        <f>IFERROR(__xludf.DUMMYFUNCTION("""COMPUTED_VALUE"""),"wow just wow how can a beautiful product like this exist at such an affordable price i mean i am simply amazed by this watch kya dikhti hai yaar aur kya waqt dikhati hai yaar yeh ghadi tik tik toh nahin chalti but it has made my life tracking theek theek "&amp;"for sure since the day it is with me i love this watch the accuracy colour black weight apperance etc are so so so amazing giving stars because its mobile app sucks for real mobile connectivity has a lot to be improvised it could have been upto the mark a"&amp;"gar ghadi banane pe itna kharcha kar hi diya hai toh nice product and user friendly compare to other smart watch nice watch noise is best it s very useful product i like after months the charging is not working good producti hv used this product since yea"&amp;"r")</f>
        <v>wow just wow how can a beautiful product like this exist at such an affordable price i mean i am simply amazed by this watch kya dikhti hai yaar aur kya waqt dikhati hai yaar yeh ghadi tik tik toh nahin chalti but it has made my life tracking theek theek for sure since the day it is with me i love this watch the accuracy colour black weight apperance etc are so so so amazing giving stars because its mobile app sucks for real mobile connectivity has a lot to be improvised it could have been upto the mark agar ghadi banane pe itna kharcha kar hi diya hai toh nice product and user friendly compare to other smart watch nice watch noise is best it s very useful product i like after months the charging is not working good producti hv used this product since year</v>
      </c>
      <c r="E636" s="1" t="s">
        <v>3725</v>
      </c>
      <c r="F636" s="9" t="s">
        <v>3219</v>
      </c>
      <c r="G636" s="9">
        <f>IFERROR(__xludf.DUMMYFUNCTION("""COMPUTED_VALUE"""),1.0)</f>
        <v>1</v>
      </c>
      <c r="H636" s="9">
        <f>IFERROR(__xludf.DUMMYFUNCTION("""COMPUTED_VALUE"""),1.0)</f>
        <v>1</v>
      </c>
      <c r="I636" s="9">
        <f>IFERROR(__xludf.DUMMYFUNCTION("""COMPUTED_VALUE"""),0.0)</f>
        <v>0</v>
      </c>
      <c r="J636" s="9">
        <f>IFERROR(__xludf.DUMMYFUNCTION("""COMPUTED_VALUE"""),0.0)</f>
        <v>0</v>
      </c>
    </row>
    <row r="637">
      <c r="A637" s="1">
        <v>4.0</v>
      </c>
      <c r="B637" s="5" t="s">
        <v>3742</v>
      </c>
      <c r="C637" s="5" t="s">
        <v>3743</v>
      </c>
      <c r="D637" s="9" t="str">
        <f>IFERROR(__xludf.DUMMYFUNCTION("""COMPUTED_VALUE"""),"the selfie stick is made up of cheap quality plastic however the built structure of the selfie stick is stable and even the tripod stand will provide you ample support to make a video time lapse or a portrait selfie recommended to all video bloggers who h"&amp;"ave just started their channels on youtube or any other sites its worth a product with the money we are paying to purchase it did take this product on a trip it s good but i was always afraid whether it s going to fell from the stand the holder is clumpsy"&amp;" cannot hold it tighter need another person help to insert the phone in the stand or need to sit down and stretch the phone holder to insert the phone maybe not worth ₹ let me know if you have any other doubts it is user friendly product is good and light"&amp;" weight works well and bluetooth connectivity is also good nice product bluetooth option is good stability is ok only otherwise a decent product good product")</f>
        <v>the selfie stick is made up of cheap quality plastic however the built structure of the selfie stick is stable and even the tripod stand will provide you ample support to make a video time lapse or a portrait selfie recommended to all video bloggers who have just started their channels on youtube or any other sites its worth a product with the money we are paying to purchase it did take this product on a trip it s good but i was always afraid whether it s going to fell from the stand the holder is clumpsy cannot hold it tighter need another person help to insert the phone in the stand or need to sit down and stretch the phone holder to insert the phone maybe not worth ₹ let me know if you have any other doubts it is user friendly product is good and light weight works well and bluetooth connectivity is also good nice product bluetooth option is good stability is ok only otherwise a decent product good product</v>
      </c>
      <c r="E637" s="1" t="s">
        <v>3735</v>
      </c>
      <c r="F637" s="9" t="s">
        <v>3737</v>
      </c>
      <c r="G637" s="9">
        <f>IFERROR(__xludf.DUMMYFUNCTION("""COMPUTED_VALUE"""),1.0)</f>
        <v>1</v>
      </c>
      <c r="H637" s="9">
        <f>IFERROR(__xludf.DUMMYFUNCTION("""COMPUTED_VALUE"""),0.0)</f>
        <v>0</v>
      </c>
      <c r="I637" s="9">
        <f>IFERROR(__xludf.DUMMYFUNCTION("""COMPUTED_VALUE"""),0.0)</f>
        <v>0</v>
      </c>
      <c r="J637" s="9">
        <f>IFERROR(__xludf.DUMMYFUNCTION("""COMPUTED_VALUE"""),1.0)</f>
        <v>1</v>
      </c>
    </row>
    <row r="638">
      <c r="A638" s="1">
        <v>4.1</v>
      </c>
      <c r="B638" s="5" t="s">
        <v>5590</v>
      </c>
      <c r="C638" s="5" t="s">
        <v>5591</v>
      </c>
      <c r="D638" s="9" t="str">
        <f>IFERROR(__xludf.DUMMYFUNCTION("""COMPUTED_VALUE"""),"as i browsed various multiple earphones in this range on a not so busy workday break i came across this very feature packed product it seemed interesting and had something called dirac opteo in it anc so i thought i d give it a shot first day impressions "&amp;"it s blown me away exhaustive list of impressions dirac opteo balanced sound with punchy bass yeah and not booming bass it s so great and i m quite surprised it sounds like something you d expect at a higher price point soundstage as soon as the headphone"&amp;" is switched on it starts in battery saving mode once you turn on dirac opteo mode you can literally feel the space opening up all the instruments feel individual and sound separated fireflies by owl city sounds lovely and all the strings sway in the cent"&amp;"re while the various zaps and buzzes surround you it s really great for the price treble and mids clean and clear the bass doesn t overpower them and feels just right the vocals come out clearly and all the instruments don t interfere with it drive home b"&amp;"y steven wilson sounds great bass punchy and tight i love how it fizzles in bonfire by knife party and how it reverberates in turn down for what by dj snake breakin a sweat by skrillex zedd sounded tight and i discovered how well produced it is lovers of "&amp;"tight bass this is your product volume it gets really loud so loud that i can t listen to it at the highest setting but if that s your thing then you should know that the highs get pretty shrill at the setting but the bass is still pretty clean and loud a"&amp;"nc anc is present but won t drown everything out it s a great add on but if you re looking for a headphone to make all sounds around you zero then this won t do that if you need to drown out some noise while you listen to your tunes this will do the trick"&amp;" ambient sound mode the opposite of anc it pulls in the outside noise to let you have a conversation again you can t blast tunes at high volume and still have a convo but you can listen with lower volume near volume and hear things around you if the ambie"&amp;"nt sound also increased as i increased volume it would have been amazing calling did a couple of calls with no noise the other person said i sounded great i took a couple of calls in a local grocery store was pretty loud and the other end had no issue hea"&amp;"ring me buttons the button placement is easy and i didn t feel any issue getting used to the controls the simple manual explains everything in mins so read once and you re good to go to note the sound is best in dirac opteo mode every time you turn it on "&amp;"you have to double press the multi function button to turn it on i d have loved having it on by default also every time i turn it on it plays a second tune which could have been shorter imagine hearing it every time you turn the thing on ugh connectivity "&amp;"once i connected it to my phone the first time it connects to my phone within seconds of turning the earphones on battery it seems to last long i ve been using them for about hrs and it s gone down about cannot say anything more yet though when you take b"&amp;"oth the earphones out of your ears it doesn t auto pause like some of the competitors annoyed that this was missed would have saved so much more battery if they did this build quality i have a black version it s made with good quality plastic and didn t f"&amp;"eel heavy around my neck it doesn t have metal anywhere and it s quite simple i think it looks decent exercise need to test will update later in summary an easy recommendation if you can overlook the small issues there s a great sounding feature packed an"&amp;"d long lasting device here at a great price would definetely recommend first i was bit sceptical about the build quality but have to say it s got a pretty sturdy material and decent quality buttons bass is good vocals are much clearer in crystal bionic mo"&amp;"de anc is working to a degree will definitely cancel out the noise of your celing fan but don t except any more than that no issues with call enx is working upto it s name battery is sufficient around hours if you mix up the modes overall a decent all rou"&amp;"nded neckband jack of all and king of none all other things such as sound quality battery backup are very good but multiple device pairing is implemented very poorly if i connect with laptop and try to connect with phone at same time it does not work many"&amp;" times if headphones are connected to laptop and you close the laptop without shutting it down then you won t be able to connect with phone again unless and until you disconnect with laptop this is a big bug please fix this this boat anc neckband is very "&amp;"good but needs improvement and fixes pros • nice sound quality while using crystal bionic sound but it s average on normal mode which feels a little more bassy and losses clarity at certain points • great build quality• it s anc ambience mode is good in t"&amp;"his price range • it s quite comfortable to wear for long sessions as per my ear fitting • it has dual pairing which is very good but it s not very seamless and there is a small issue with dual pairing e g while receiving a call on one device the audio vi"&amp;"deo being played at another device won t pause you have to manually pause instead there won t be any sound output through that device its a little issue but it would have been great if the video gets paused while receiving a call on another device as this"&amp;" is available on boat rockerz and a few different boat neckbands cons • it s range is very low considering bluetooth v i even have boat neckband with v which has better range even a single wall coming in between ms can block the sound output • its battery"&amp;" life is average which needs charge every day if you use it for roughly hours everyday with bionic crystal mode anc enabled • while using dual pairing sometimes there are sound drops and lags in between and the sound gets high pitched and starts lagging s"&amp;"ometimes if you switch quickly between devices this happened on the replacement unit i received maybe it s not the case with your unit • sometimes no sound is received while playing audio from both devices i don t know if it s wrong with my unit or every "&amp;"unit overall this is a good and considerable neckband under k if you want good bass rich sound quality anc ambience mode and descent battery life but if your requirements mostly is dual pairing then this is not for you as i bought this considering dual pa"&amp;"iring feature most importantly but it s not really seamless in between devices but still it s the best possible available feature in this price range or even under k but it needs improvements and fixes to make it more seamless and efficient another proble"&amp;"m with dual pairing is that the media doesn t gets paused on first device if there s a call on the second one which is already there on boat s few other neckbands but then there is no media pause feature on them e g if audio is being played on devices fir"&amp;"st device audio will get paused if audio is played on second device and vice versa so do try it out by yourself because it s my personal experience with the neckband maybe you get a better experience thanks for reading happy shopping bought this one after"&amp;" using rockerz pro for over years now comparing this with that that one was ergonomically better felt snug in ears standalone review of this noise cancellation is just alright not too great not too bad sound quality is definitely great and excellent with "&amp;"the bionic sound feature kudos on that part bass quality is fairly good at this price point holds charge for as long as advertised overall bulky nature of the neckband puts you off and then the finish is poor too around the control buttons making it look "&amp;"very tacky cheap atleast on the funky grey one which i bought because it was priced lowest conclusion good product at a fair price i e nothing too great but nothing bad either")</f>
        <v>as i browsed various multiple earphones in this range on a not so busy workday break i came across this very feature packed product it seemed interesting and had something called dirac opteo in it anc so i thought i d give it a shot first day impressions it s blown me away exhaustive list of impressions dirac opteo balanced sound with punchy bass yeah and not booming bass it s so great and i m quite surprised it sounds like something you d expect at a higher price point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 s really great for the price treble and mids clean and clear the bass doesn t overpower them and feels just right the vocals come out clearly and all the instruments don t interfere with it drive home by steven wilson sounds great bass punchy and tight i love how it fizzles in bonfire by knife party and how it reverberates in turn down for what by dj snake breakin a sweat by skrillex zedd sounded tight and i discovered how well produced it is lovers of tight bass this is your product volume it gets really loud so loud that i can t listen to it at the highest setting but if that s your thing then you should know that the highs get pretty shrill at the setting but the bass is still pretty clean and loud anc anc is present but won t drown everything out it s a great add on but if you re looking for a headphone to make all sounds around you zero then this won t do that if you need to drown out some noise while you listen to your tunes this will do the trick ambient sound mode the opposite of anc it pulls in the outside noise to let you have a conversation again you can t blast tunes at high volume and still have a convo but you can listen with lower volume near volume and hear things around you if the ambient sound also increased as i increased volume it would have been amazing calling did a couple of calls with no noise the other person said i sounded great i took a couple of calls in a local grocery store was pretty loud and the other end had no issue hearing me buttons the button placement is easy and i didn t feel any issue getting used to the controls the simple manual explains everything in mins so read once and you re good to go to note the sound is best in dirac opteo mode every time you turn it on you have to double press the multi function button to turn it on i d have loved having it on by default also every time i turn it on it plays a second tune which could have been shorter imagine hearing it every time you turn the thing on ugh connectivity once i connected it to my phone the first time it connects to my phone within seconds of turning the earphones on battery it seems to last long i ve been using them for about hrs and it s gone down about cannot say anything more yet though when you take both the earphones out of your ears it doesn t auto pause like some of the competitors annoyed that this was missed would have saved so much more battery if they did this build quality i have a black version it s made with good quality plastic and didn t feel heavy around my neck it doesn t have metal anywhere and it s quite simple i think it looks decent exercise need to test will update later in summary an easy recommendation if you can overlook the small issues there s a great sounding feature packed and long lasting device here at a great price would definetely recommend first i was bit sceptical about the build quality but have to say it s got a pretty sturdy material and decent quality buttons bass is good vocals are much clearer in crystal bionic mode anc is working to a degree will definitely cancel out the noise of your celing fan but don t except any more than that no issues with call enx is working upto it s name battery is sufficient around hours if you mix up the modes overall a decent all rounded neckband jack of all and king of none 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 t be able to connect with phone again unless and until you disconnect with laptop this is a big bug please fix this this boat anc neckband is very good but needs improvement and fixes pros • nice sound quality while using crystal bionic sound but it s average on normal mode which feels a little more bassy and losses clarity at certain points • great build quality• it s anc ambience mode is good in this price range • it s quite comfortable to wear for long sessions as per my ear fitting • it has dual pairing which is very good but it s not very seamless and there is a small issue with dual pairing e g while receiving a call on one device the audio video being played at another device won t pause you have to manually pause instead there won t be any sound output through that device its a little issue but it would have been great if the video gets paused while receiving a call on another device as this is available on boat rockerz and a few different boat neckbands cons • it s range is very low considering bluetooth v i even have boat neckband with v which has better range even a single wall coming in between ms can block the sound output • its battery life is average which needs charge every day if you use it for roughly hours everyday with bionic crystal mode anc enabled • while using dual pairing sometimes there are sound drops and lags in between and the sound gets high pitched and starts lagging sometimes if you switch quickly between devices this happened on the replacement unit i received maybe it s not the case with your unit • sometimes no sound is received while playing audio from both devices i don t know if it s wrong with my unit or every unit overall this is a good and considerable neckband under k if you want good bass rich sound quality anc ambience mode and descent battery life but if your requirements mostly is dual pairing then this is not for you as i bought this considering dual pairing feature most importantly but it s not really seamless in between devices but still it s the best possible available feature in this price range or even under k but it needs improvements and fixes to make it more seamless and efficient another problem with dual pairing is that the media doesn t gets paused on first device if there s a call on the second one which is already there on boat s few other neckbands but then there is no media pause feature on them e g if audio is being played on devices first device audio will get paused if audio is played on second device and vice versa so do try it out by yourself because it s my personal experience with the neckband maybe you get a better experience thanks for reading happy shopping bought this one after using rockerz pro for over years now comparing this with that that one was ergonomically better felt snug in ears standalone review of this noise cancellation is just alright not too great not too bad sound quality is definitely great and excellent with the bionic sound feature kudos on that part bass quality is fairly good at this price point holds charge for as long as advertised overall bulky nature of the neckband puts you off and then the finish is poor too around the control buttons making it look very tacky cheap atleast on the funky grey one which i bought because it was priced lowest conclusion good product at a fair price i e nothing too great but nothing bad either</v>
      </c>
      <c r="E638" s="1" t="s">
        <v>5583</v>
      </c>
      <c r="F638" s="9" t="s">
        <v>3347</v>
      </c>
      <c r="G638" s="9">
        <f>IFERROR(__xludf.DUMMYFUNCTION("""COMPUTED_VALUE"""),1.0)</f>
        <v>1</v>
      </c>
      <c r="H638" s="9">
        <f>IFERROR(__xludf.DUMMYFUNCTION("""COMPUTED_VALUE"""),1.0)</f>
        <v>1</v>
      </c>
      <c r="I638" s="9">
        <f>IFERROR(__xludf.DUMMYFUNCTION("""COMPUTED_VALUE"""),0.0)</f>
        <v>0</v>
      </c>
      <c r="J638" s="9">
        <f>IFERROR(__xludf.DUMMYFUNCTION("""COMPUTED_VALUE"""),0.0)</f>
        <v>0</v>
      </c>
    </row>
    <row r="639">
      <c r="A639" s="1">
        <v>4.5</v>
      </c>
      <c r="B639" s="5" t="s">
        <v>5602</v>
      </c>
      <c r="C639" s="5" t="s">
        <v>5603</v>
      </c>
      <c r="D639" s="9" t="str">
        <f>IFERROR(__xludf.DUMMYFUNCTION("""COMPUTED_VALUE"""),"it is very easy to use good and easy to use overall built is good but button quality is very poor if you have ₹ more then i suggest you to go with fx es classic it s much better choice than this nice productrecommended from entering college like amazon ve"&amp;"ry good experience excellent 👌 all function under one segment so i like it i sey for all engineering student u purchase only this because this is the best for your problem this is a solution understand very good")</f>
        <v>it is very easy to use good and easy to use overall built is good but button quality is very poor if you have ₹ more then i suggest you to go with fx es classic it s much better choice than this nice productrecommended from entering college like amazon very good experience excellent 👌 all function under one segment so i like it i sey for all engineering student u purchase only this because this is the best for your problem this is a solution understand very good</v>
      </c>
      <c r="E639" s="1" t="s">
        <v>5594</v>
      </c>
      <c r="F639" s="9" t="s">
        <v>5596</v>
      </c>
      <c r="G639" s="9">
        <f>IFERROR(__xludf.DUMMYFUNCTION("""COMPUTED_VALUE"""),0.0)</f>
        <v>0</v>
      </c>
      <c r="H639" s="9">
        <f>IFERROR(__xludf.DUMMYFUNCTION("""COMPUTED_VALUE"""),0.0)</f>
        <v>0</v>
      </c>
      <c r="I639" s="9">
        <f>IFERROR(__xludf.DUMMYFUNCTION("""COMPUTED_VALUE"""),0.0)</f>
        <v>0</v>
      </c>
      <c r="J639" s="9">
        <f>IFERROR(__xludf.DUMMYFUNCTION("""COMPUTED_VALUE"""),0.0)</f>
        <v>0</v>
      </c>
    </row>
    <row r="640">
      <c r="A640" s="1">
        <v>4.2</v>
      </c>
      <c r="B640" s="5" t="s">
        <v>5614</v>
      </c>
      <c r="C640" s="5" t="s">
        <v>5615</v>
      </c>
      <c r="D640" s="9" t="str">
        <f>IFERROR(__xludf.DUMMYFUNCTION("""COMPUTED_VALUE"""),"liked easy set up disliked having to download and app and create a account an awesome product this covers floor plus terrace in a sqft house you can buy this product without any concern i would suggest you to have tp link router too to be bought along thi"&amp;"s for a seemless experience product is good i have received the product from amazon in pristine condition and it works very well as described i am using it in my first floor room where i have low signal for my wifi and gets disconnected when i close the d"&amp;"oors the extender helps to resolve the issue and configuration was also really easy one of the only minor issue is at very random times rarely this gets automatically disconnected but can be reconnected easily by going to wifi settings of device everythin"&amp;"g is nice except range good item using in my bhk home as getting weak wifi network from router and slow internet speed it is easy to setup and does increases range as well as speed tremendously than original router option of g gext works great horizontal "&amp;"range is quite good as for vertical range at height of st floor is perfect and on nd floor its manageable doesn t heat not heat that much surely go for it little costly but worth it use the tether app do the installation by yourself enjoy the wifi helped "&amp;"improve network connectivity in my house value for money do look out for this product during seasonal sale for a better deal")</f>
        <v>liked easy set up disliked having to download and app and create a account an awesome product this covers floor plus terrace in a sqft house you can buy this product without any concern i would suggest you to have tp link router too to be bought along this for a seemless experience product is good 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rarely this gets automatically disconnected but can be reconnected easily by going to wifi settings of device everything is nice except range good item using in my bhk home as getting weak wifi network from router and slow internet speed it is easy to setup and does increases range as well as speed tremendously than original router option of g gext works great horizontal range is quite good as for vertical range at height of st floor is perfect and on nd floor its manageable doesn t heat not heat that much surely go for it little costly but worth it use the tether app do the installation by yourself enjoy the wifi helped improve network connectivity in my house value for money do look out for this product during seasonal sale for a better deal</v>
      </c>
      <c r="E640" s="1" t="s">
        <v>5606</v>
      </c>
      <c r="F640" s="9" t="s">
        <v>5608</v>
      </c>
      <c r="G640" s="9">
        <f>IFERROR(__xludf.DUMMYFUNCTION("""COMPUTED_VALUE"""),0.0)</f>
        <v>0</v>
      </c>
      <c r="H640" s="9">
        <f>IFERROR(__xludf.DUMMYFUNCTION("""COMPUTED_VALUE"""),0.0)</f>
        <v>0</v>
      </c>
      <c r="I640" s="9">
        <f>IFERROR(__xludf.DUMMYFUNCTION("""COMPUTED_VALUE"""),0.0)</f>
        <v>0</v>
      </c>
      <c r="J640" s="9">
        <f>IFERROR(__xludf.DUMMYFUNCTION("""COMPUTED_VALUE"""),1.0)</f>
        <v>1</v>
      </c>
    </row>
    <row r="641">
      <c r="A641" s="1">
        <v>4.1</v>
      </c>
      <c r="B641" s="5" t="s">
        <v>5626</v>
      </c>
      <c r="C641" s="5" t="s">
        <v>5627</v>
      </c>
      <c r="D641" s="9" t="str">
        <f>IFERROR(__xludf.DUMMYFUNCTION("""COMPUTED_VALUE"""),"sound of song are good its really good or i am still using almost maybe or month maybe more but they still good product is in good quality and comfortably fixed in our ears but the major issue is when we were buds for few minutes it will start hurting our"&amp;" ears iam satisfied with the sound quality ok with the noise cancellation performance but when it comes to bass quality it is some what less than the boat not too much low clarity in the bass is some what missing light weight when compared to boat finally"&amp;" boat is good at its price range mic sound quality crystal clear bass is also good and the wiring quality is very good overall earphone is very good in this range worth hai product me bought them months ago no other complains so far everything going great"&amp;" but are little overpriced for nice bast gaming nicesound osm😎disyan nice and value for moneythank you amezon ♥️")</f>
        <v>sound of song are good its really good or i am still using almost maybe or month maybe more but they still good product is in good quality and comfortably fixed in our ears but the major issue is when we were buds for few minutes it will start hurting our ears iam satisfied with the sound quality ok with the noise cancellation performance but when it comes to bass quality it is some what less than the boat not too much low clarity in the bass is some what missing light weight when compared to boat finally boat is good at its price range mic sound quality crystal clear bass is also good and the wiring quality is very good overall earphone is very good in this range worth hai product me bought them months ago no other complains so far everything going great but are little overpriced for nice bast gaming nicesound osm😎disyan nice and value for moneythank you amezon ♥️</v>
      </c>
      <c r="E641" s="1" t="s">
        <v>5618</v>
      </c>
      <c r="F641" s="9" t="s">
        <v>3347</v>
      </c>
      <c r="G641" s="9">
        <f>IFERROR(__xludf.DUMMYFUNCTION("""COMPUTED_VALUE"""),0.0)</f>
        <v>0</v>
      </c>
      <c r="H641" s="9">
        <f>IFERROR(__xludf.DUMMYFUNCTION("""COMPUTED_VALUE"""),0.0)</f>
        <v>0</v>
      </c>
      <c r="I641" s="9">
        <f>IFERROR(__xludf.DUMMYFUNCTION("""COMPUTED_VALUE"""),0.0)</f>
        <v>0</v>
      </c>
      <c r="J641" s="9">
        <f>IFERROR(__xludf.DUMMYFUNCTION("""COMPUTED_VALUE"""),0.0)</f>
        <v>0</v>
      </c>
    </row>
    <row r="642">
      <c r="A642" s="1">
        <v>3.9</v>
      </c>
      <c r="B642" s="5" t="s">
        <v>5637</v>
      </c>
      <c r="C642" s="5" t="s">
        <v>5638</v>
      </c>
      <c r="D642" s="9" t="str">
        <f>IFERROR(__xludf.DUMMYFUNCTION("""COMPUTED_VALUE"""),"review written on it is a nice little tripod for your phone mini camera or gopro it has rubber grips which makes it anti slip on flat surfaces and feels sturdy in your hand here are few pros and cons u should know before buying ● pros▪︎light weight and ea"&amp;"sy to assemble ▪︎very good for small devices ▪︎stability is superb ▪︎comes with bluetooth remote ▪︎quality of rubber and plastic is great● cons▪︎size is quite small it looks little bigger in the images shown ▪︎ not at all suitable for big dslr cameras or "&amp;"video cameras ▪︎ i think that the rotaion of the balls can become loose after several months of use i ll update here ●final verdict for the price of ₹ it is a good product as it is quite useful when you vlog or want to take group photos it will easily car"&amp;"ry your mobile phones and small cameras but dont even think of mounting your professional camera on it it is very small compared to big cameras go for it it s a great product i basicly purchased it to record timeplace video but when i recieved it i was su"&amp;"rprised because it was soo good at a less and affordable price but i gave it stars because of the bluetooth remote as it was unable to click photos and i even changed the battery but it didnot worked product is very good as compare to the price personal o"&amp;"pinion a little bit quality of the material with a bit more size could have been improved good but could be more better can t take mobile weightneed to adjust stand every time for single click this tripod is a good purchase pretty standard quality i must "&amp;"say bluetooth remote also works perfectly not very suitable for hefty dslr cameras good for mobile phones and vlogging i m use this product from year no complain learning needed")</f>
        <v>review written on it is a nice little tripod for your phone mini camera or gopro it has rubber grips which makes it anti slip on flat surfaces and feels sturdy in your hand here are few pros and cons u should know before buying ● pros▪︎light weight and easy to assemble ▪︎very good for small devices ▪︎stability is superb ▪︎comes with bluetooth remote ▪︎quality of rubber and plastic is great● cons▪︎size is quite small it looks little bigger in the images shown ▪︎ not at all suitable for big dslr cameras or video cameras ▪︎ i think that the rotaion of the balls can become loose after several months of use i ll update here ●final verdict for the price of ₹ it is a good product as it is quite useful when you vlog or want to take group photos it will easily carry your mobile phones and small cameras but dont even think of mounting your professional camera on it it is very small compared to big cameras go for it it s a great product i basicly purchased it to record timeplace video but when i recieved it i was surprised because it was soo good at a less and affordable price but i gave it stars because of the bluetooth remote as it was unable to click photos and i even changed the battery but it didnot worked product is very good as compare to the price personal opinion a little bit quality of the material with a bit more size could have been improved good but could be more better can t take mobile weightneed to adjust stand every time for single click this tripod is a good purchase pretty standard quality i must say bluetooth remote also works perfectly not very suitable for hefty dslr cameras good for mobile phones and vlogging i m use this product from year no complain learning needed</v>
      </c>
      <c r="E642" s="1" t="s">
        <v>5630</v>
      </c>
      <c r="F642" s="9" t="s">
        <v>5632</v>
      </c>
      <c r="G642" s="9">
        <f>IFERROR(__xludf.DUMMYFUNCTION("""COMPUTED_VALUE"""),0.0)</f>
        <v>0</v>
      </c>
      <c r="H642" s="9">
        <f>IFERROR(__xludf.DUMMYFUNCTION("""COMPUTED_VALUE"""),0.0)</f>
        <v>0</v>
      </c>
      <c r="I642" s="9">
        <f>IFERROR(__xludf.DUMMYFUNCTION("""COMPUTED_VALUE"""),0.0)</f>
        <v>0</v>
      </c>
      <c r="J642" s="9">
        <f>IFERROR(__xludf.DUMMYFUNCTION("""COMPUTED_VALUE"""),0.0)</f>
        <v>0</v>
      </c>
    </row>
    <row r="643">
      <c r="A643" s="1">
        <v>4.3</v>
      </c>
      <c r="B643" s="5" t="s">
        <v>5646</v>
      </c>
      <c r="C643" s="5" t="s">
        <v>5647</v>
      </c>
      <c r="D643" s="9" t="str">
        <f>IFERROR(__xludf.DUMMYFUNCTION("""COMPUTED_VALUE"""),"i ordered gb but got gb it s a good deal to get the sd card in this price but it was even less in reliance digital but as i needed in day it s fine to order looking or fake product storage is perfect package quality not good installation was easy i got it"&amp;" for my tablet i had a confusion bw this and sandisk and finalised this one coz mine is s lite free spce shown as gb it s been only two days no problem faced will update if any issues arise i have purchased this card times in first two times they delivere"&amp;"d fake sd card with the same samsung branding but thanks to amazon for accepting return request in third time i got this genuine samsung evo plus sd card gb i purchased this card in rs you can also get this at less price during offer season the least pric"&amp;"e i have seen is rs performance is almost good as i expected write speed is about to mbps and reading speed is around to mbps but i did not tested reading speed too much may be you will get better reading speed adapter is also good quality and performing "&amp;"good thank you 🙂 go for it ensure size")</f>
        <v>i ordered gb but got gb it s a good deal to get the sd card in this price but it was even less in reliance digital but as i needed in day it s fine to order looking or fake product storage is perfect package quality not good installation was easy i got it for my tablet i had a confusion bw this and sandisk and finalised this one coz mine is s lite free spce shown as gb it s been only two days no problem faced will update if any issues arise i have purchased this card times in first two times they delivered fake sd card with the same samsung branding but thanks to amazon for accepting return request in third time i got this genuine samsung evo plus sd card gb i purchased this card in rs you can also get this at less price during offer season the least price i have seen is rs performance is almost good as i expected write speed is about to mbps and reading speed is around to mbps but i did not tested reading speed too much may be you will get better reading speed adapter is also good quality and performing good thank you 🙂 go for it ensure size</v>
      </c>
      <c r="E643" s="1" t="s">
        <v>3746</v>
      </c>
      <c r="F643" s="9" t="s">
        <v>3301</v>
      </c>
      <c r="G643" s="9">
        <f>IFERROR(__xludf.DUMMYFUNCTION("""COMPUTED_VALUE"""),0.0)</f>
        <v>0</v>
      </c>
      <c r="H643" s="9">
        <f>IFERROR(__xludf.DUMMYFUNCTION("""COMPUTED_VALUE"""),0.0)</f>
        <v>0</v>
      </c>
      <c r="I643" s="9">
        <f>IFERROR(__xludf.DUMMYFUNCTION("""COMPUTED_VALUE"""),1.0)</f>
        <v>1</v>
      </c>
      <c r="J643" s="9">
        <f>IFERROR(__xludf.DUMMYFUNCTION("""COMPUTED_VALUE"""),0.0)</f>
        <v>0</v>
      </c>
    </row>
    <row r="644">
      <c r="A644" s="1">
        <v>3.9</v>
      </c>
      <c r="B644" s="5" t="s">
        <v>83</v>
      </c>
      <c r="C644" s="5" t="s">
        <v>84</v>
      </c>
      <c r="D644" s="9" t="str">
        <f>IFERROR(__xludf.DUMMYFUNCTION("""COMPUTED_VALUE"""),"it s a good product like very good item strong and useful usb cablevalue for moneythanks to amazon and producer product and useful product sturdy but does not support w charging")</f>
        <v>it s a good product like very good item strong and useful usb cablevalue for moneythanks to amazon and producer product and useful product sturdy but does not support w charging</v>
      </c>
      <c r="E644" s="1" t="s">
        <v>75</v>
      </c>
      <c r="F644" s="9" t="s">
        <v>18</v>
      </c>
      <c r="G644" s="9">
        <f>IFERROR(__xludf.DUMMYFUNCTION("""COMPUTED_VALUE"""),0.0)</f>
        <v>0</v>
      </c>
      <c r="H644" s="9">
        <f>IFERROR(__xludf.DUMMYFUNCTION("""COMPUTED_VALUE"""),0.0)</f>
        <v>0</v>
      </c>
      <c r="I644" s="9">
        <f>IFERROR(__xludf.DUMMYFUNCTION("""COMPUTED_VALUE"""),0.0)</f>
        <v>0</v>
      </c>
      <c r="J644" s="9">
        <f>IFERROR(__xludf.DUMMYFUNCTION("""COMPUTED_VALUE"""),0.0)</f>
        <v>0</v>
      </c>
    </row>
    <row r="645">
      <c r="A645" s="1">
        <v>4.0</v>
      </c>
      <c r="B645" s="5" t="s">
        <v>5660</v>
      </c>
      <c r="C645" s="5" t="s">
        <v>5661</v>
      </c>
      <c r="D645" s="9" t="str">
        <f>IFERROR(__xludf.DUMMYFUNCTION("""COMPUTED_VALUE"""),"best fingerprint scanner divice easy to use ink cartridges are easy to install genuine product with very fine print quality sent a packet with the seal already opened and the cartridge found to be duplicate faulty used one compatibility issue product is v"&amp;"ery good but price to high so company take step for cut the price after that sell more and comfortable customers not bad okay")</f>
        <v>best fingerprint scanner divice easy to use ink cartridges are easy to install genuine product with very fine print quality sent a packet with the seal already opened and the cartridge found to be duplicate faulty used one compatibility issue product is very good but price to high so company take step for cut the price after that sell more and comfortable customers not bad okay</v>
      </c>
      <c r="E645" s="1" t="s">
        <v>5651</v>
      </c>
      <c r="F645" s="9" t="s">
        <v>5653</v>
      </c>
      <c r="G645" s="9">
        <f>IFERROR(__xludf.DUMMYFUNCTION("""COMPUTED_VALUE"""),0.0)</f>
        <v>0</v>
      </c>
      <c r="H645" s="9">
        <f>IFERROR(__xludf.DUMMYFUNCTION("""COMPUTED_VALUE"""),0.0)</f>
        <v>0</v>
      </c>
      <c r="I645" s="9">
        <f>IFERROR(__xludf.DUMMYFUNCTION("""COMPUTED_VALUE"""),1.0)</f>
        <v>1</v>
      </c>
      <c r="J645" s="9">
        <f>IFERROR(__xludf.DUMMYFUNCTION("""COMPUTED_VALUE"""),0.0)</f>
        <v>0</v>
      </c>
    </row>
    <row r="646">
      <c r="A646" s="1">
        <v>4.0</v>
      </c>
      <c r="B646" s="5" t="s">
        <v>3834</v>
      </c>
      <c r="C646" s="5" t="s">
        <v>3835</v>
      </c>
      <c r="D646" s="9" t="str">
        <f>IFERROR(__xludf.DUMMYFUNCTION("""COMPUTED_VALUE"""),"very nice product and easy to use as well as very soft to cable in picture shows as nos but in cover only nos easy to attach with usb cable bought total pieces in rs loved it ❤️ quality product so far ok will hold the wire connecting after the usb joints "&amp;"but couldn t stop it from bending don’t even think of buying this by just looking at the cheap price of this product as it has been made by cheap quality plastic which can not protect your cables as it is not at all sturdy so please don’t buy only two pac"&amp;"ks came the product is cool value for money love it")</f>
        <v>very nice product and easy to use as well as very soft to cable in picture shows as nos but in cover only nos easy to attach with usb cable bought total pieces in rs loved it ❤️ quality product so far ok will hold the wire connecting after the usb joints but couldn t stop it from bending don’t even think of buying this by just looking at the cheap price of this product as it has been made by cheap quality plastic which can not protect your cables as it is not at all sturdy so please don’t buy only two packs came the product is cool value for money love it</v>
      </c>
      <c r="E646" s="1" t="s">
        <v>3827</v>
      </c>
      <c r="F646" s="9" t="s">
        <v>3829</v>
      </c>
      <c r="G646" s="9">
        <f>IFERROR(__xludf.DUMMYFUNCTION("""COMPUTED_VALUE"""),1.0)</f>
        <v>1</v>
      </c>
      <c r="H646" s="9">
        <f>IFERROR(__xludf.DUMMYFUNCTION("""COMPUTED_VALUE"""),0.0)</f>
        <v>0</v>
      </c>
      <c r="I646" s="9">
        <f>IFERROR(__xludf.DUMMYFUNCTION("""COMPUTED_VALUE"""),0.0)</f>
        <v>0</v>
      </c>
      <c r="J646" s="9">
        <f>IFERROR(__xludf.DUMMYFUNCTION("""COMPUTED_VALUE"""),0.0)</f>
        <v>0</v>
      </c>
    </row>
    <row r="647">
      <c r="A647" s="1">
        <v>3.5</v>
      </c>
      <c r="B647" s="5" t="s">
        <v>5674</v>
      </c>
      <c r="C647" s="5" t="s">
        <v>5675</v>
      </c>
      <c r="D647" s="9" t="str">
        <f>IFERROR(__xludf.DUMMYFUNCTION("""COMPUTED_VALUE"""),"value for money grt product please ensure the size of your keyboard is fit for this cover secondly it has bad adhechesive got the keyboard protector at rs so i am satisfied with product but the size is little big for my laptop keyboard product is average "&amp;"keyboard is not visible as you can see i m using a inch dell laptop and it s slightly bigger in size but it s good enough i got two of these for and they re good they don t stick at all and easily come off even if u blow air at it but at this price what c"&amp;"an u expect it can aslo be fit in inches laptop easily")</f>
        <v>value for money grt product please ensure the size of your keyboard is fit for this cover secondly it has bad adhechesive got the keyboard protector at rs so i am satisfied with product but the size is little big for my laptop keyboard product is average keyboard is not visible as you can see i m using a inch dell laptop and it s slightly bigger in size but it s good enough i got two of these for and they re good they don t stick at all and easily come off even if u blow air at it but at this price what can u expect it can aslo be fit in inches laptop easily</v>
      </c>
      <c r="E647" s="1" t="s">
        <v>5666</v>
      </c>
      <c r="F647" s="9" t="s">
        <v>5668</v>
      </c>
      <c r="G647" s="9">
        <f>IFERROR(__xludf.DUMMYFUNCTION("""COMPUTED_VALUE"""),0.0)</f>
        <v>0</v>
      </c>
      <c r="H647" s="9">
        <f>IFERROR(__xludf.DUMMYFUNCTION("""COMPUTED_VALUE"""),0.0)</f>
        <v>0</v>
      </c>
      <c r="I647" s="9">
        <f>IFERROR(__xludf.DUMMYFUNCTION("""COMPUTED_VALUE"""),0.0)</f>
        <v>0</v>
      </c>
      <c r="J647" s="9">
        <f>IFERROR(__xludf.DUMMYFUNCTION("""COMPUTED_VALUE"""),0.0)</f>
        <v>0</v>
      </c>
    </row>
    <row r="648">
      <c r="A648" s="1">
        <v>4.3</v>
      </c>
      <c r="B648" s="5" t="s">
        <v>5686</v>
      </c>
      <c r="C648" s="5" t="s">
        <v>5687</v>
      </c>
      <c r="D648" s="9" t="str">
        <f>IFERROR(__xludf.DUMMYFUNCTION("""COMPUTED_VALUE"""),"speed is overall good as per its price but not as good as its claim and as per மூன்று வருடங்களுக்கு முன்பு ஜிபி சண்டிஸ்க் பென் டிரைவ் வாங்கியபோது அதில் reading and writing ன் பொது orange colour பிளின்கிங் லைட் இருந்தது இப்பொழுது ஜிபி ல் இல்லாதது பின்னடைவை"&amp;" கொடுக்கிறது product fast transfer speed will only work in usb and above portsotherwise it s awesome quality is very good but transfer speed is slow some glich happening otherwise good")</f>
        <v>speed is overall good as per its price but not as good as its claim and as per மூன்று வருடங்களுக்கு முன்பு ஜிபி சண்டிஸ்க் பென் டிரைவ் வாங்கியபோது அதில் reading and writing ன் பொது orange colour பிளின்கிங் லைட் இருந்தது இப்பொழுது ஜிபி ல் இல்லாதது பின்னடைவை கொடுக்கிறது product fast transfer speed will only work in usb and above portsotherwise it s awesome quality is very good but transfer speed is slow some glich happening otherwise good</v>
      </c>
      <c r="E648" s="1" t="s">
        <v>5678</v>
      </c>
      <c r="F648" s="9" t="s">
        <v>5193</v>
      </c>
      <c r="G648" s="9">
        <f>IFERROR(__xludf.DUMMYFUNCTION("""COMPUTED_VALUE"""),0.0)</f>
        <v>0</v>
      </c>
      <c r="H648" s="9">
        <f>IFERROR(__xludf.DUMMYFUNCTION("""COMPUTED_VALUE"""),0.0)</f>
        <v>0</v>
      </c>
      <c r="I648" s="9">
        <f>IFERROR(__xludf.DUMMYFUNCTION("""COMPUTED_VALUE"""),0.0)</f>
        <v>0</v>
      </c>
      <c r="J648" s="9">
        <f>IFERROR(__xludf.DUMMYFUNCTION("""COMPUTED_VALUE"""),0.0)</f>
        <v>0</v>
      </c>
    </row>
    <row r="649">
      <c r="A649" s="1">
        <v>3.8</v>
      </c>
      <c r="B649" s="5" t="s">
        <v>5696</v>
      </c>
      <c r="C649" s="5" t="s">
        <v>5697</v>
      </c>
      <c r="D649" s="9" t="str">
        <f>IFERROR(__xludf.DUMMYFUNCTION("""COMPUTED_VALUE"""),"update now after this review they have told me to give them atleast a star review just to even consider arranging for the replacement not even guaranteed now lets see if they actually do as promised original review after months it stopped working so raise"&amp;"d a request for it but i have to courier it to them cost rs then they found that it was a problem with the pcb they changed it ok good but they replaced it with the pcb of probass which is an older and lower priced model when i shared them the screenshots"&amp;" and asked them for an explaination they just asked it to be couriered back paying for their mistake no reimbursment no quality suppport no resposnse to emails apart from the standard script one of the most regretted purchase the product is a looking good"&amp;" but not a good sound quality and then packaging is a very poor i think people open the product when it is packaged for that the package is cut and things are different i think that these companies make people think a little spare eartips were missing fro"&amp;"m the package i received so that was disappointing sound quality is good for the price enc is decent the eartips are excellently designed so the earphones fit well you can run without any issues it doesn t feel stuffy into the ear i already have a bose qc"&amp;" and sennheiser bt headset but was looking for light neckband headphones for the convenience it offers and i am really satisfied with this good buy over all i would recommend to go for it connecting only one device getting off after minute whatsapp incomi"&amp;"ng call not working proper caller couldn t hear receiver voice i have issue in this product one side is not working so please look into this good good")</f>
        <v>update now after this review they have told me to give them atleast a star review just to even consider arranging for the replacement not even guaranteed now lets see if they actually do as promised original review after months it stopped working so raised a request for it but i have to courier it to them cost rs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 the product is a looking good but not a good sound quality and then packaging is a very poor i think people open the product when it is packaged for that the package is cut and things are different i think that these companies make people think a little spare eartips were missing from the package i received so that was disappointing sound quality is good for the price enc is decent the eartips are excellently designed so the earphones fit well you can run without any issues it doesn t feel stuffy into the ear i already have a bose qc and sennheiser bt headset but was looking for light neckband headphones for the convenience it offers and i am really satisfied with this good buy over all i would recommend to go for it connecting only one device getting off after minute whatsapp incoming call not working proper caller couldn t hear receiver voice i have issue in this product one side is not working so please look into this good good</v>
      </c>
      <c r="E649" s="1" t="s">
        <v>5690</v>
      </c>
      <c r="F649" s="9" t="s">
        <v>3347</v>
      </c>
      <c r="G649" s="9">
        <f>IFERROR(__xludf.DUMMYFUNCTION("""COMPUTED_VALUE"""),1.0)</f>
        <v>1</v>
      </c>
      <c r="H649" s="9">
        <f>IFERROR(__xludf.DUMMYFUNCTION("""COMPUTED_VALUE"""),0.0)</f>
        <v>0</v>
      </c>
      <c r="I649" s="9">
        <f>IFERROR(__xludf.DUMMYFUNCTION("""COMPUTED_VALUE"""),1.0)</f>
        <v>1</v>
      </c>
      <c r="J649" s="9">
        <f>IFERROR(__xludf.DUMMYFUNCTION("""COMPUTED_VALUE"""),1.0)</f>
        <v>1</v>
      </c>
    </row>
    <row r="650">
      <c r="A650" s="1">
        <v>4.4</v>
      </c>
      <c r="B650" s="5" t="s">
        <v>5706</v>
      </c>
      <c r="C650" s="5" t="s">
        <v>5707</v>
      </c>
      <c r="D650" s="9" t="str">
        <f>IFERROR(__xludf.DUMMYFUNCTION("""COMPUTED_VALUE"""),"product is good and i like that performance is good 😊 its working good nice product its worthable for this rate the wireless mouse is working well there is one problem those who start using the mouse have to switch on and they should switch off when thei"&amp;"r work over if they forget to switch off which can happen to many users the battery may get drained the manufacturer should find another method in the place of the on off switch scroller movement is not good it is best useful mouse bcoz wireless mouse for"&amp;" work from my shop i am csc shopper so it s need to me so smooth work for laptop or pc thank and again thanks for amazon delivery services this wireless mouse is very smoothly working thank you so much good product worked fine it s good and very handy the"&amp;" mouse is easy to use but i expected a little bigger mouse at this price range")</f>
        <v>product is good and i like that performance is good 😊 its working good nice product its worthable for this rate 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 off switch scroller movement is not good it is best useful mouse bcoz wireless mouse for work from my shop i am csc shopper so it s need to me so smooth work for laptop or pc thank and again thanks for amazon delivery services this wireless mouse is very smoothly working thank you so much good product worked fine it s good and very handy the mouse is easy to use but i expected a little bigger mouse at this price range</v>
      </c>
      <c r="E650" s="1" t="s">
        <v>5700</v>
      </c>
      <c r="F650" s="9" t="s">
        <v>5206</v>
      </c>
      <c r="G650" s="9">
        <f>IFERROR(__xludf.DUMMYFUNCTION("""COMPUTED_VALUE"""),0.0)</f>
        <v>0</v>
      </c>
      <c r="H650" s="9">
        <f>IFERROR(__xludf.DUMMYFUNCTION("""COMPUTED_VALUE"""),1.0)</f>
        <v>1</v>
      </c>
      <c r="I650" s="9">
        <f>IFERROR(__xludf.DUMMYFUNCTION("""COMPUTED_VALUE"""),0.0)</f>
        <v>0</v>
      </c>
      <c r="J650" s="9">
        <f>IFERROR(__xludf.DUMMYFUNCTION("""COMPUTED_VALUE"""),0.0)</f>
        <v>0</v>
      </c>
    </row>
    <row r="651">
      <c r="A651" s="1">
        <v>3.7</v>
      </c>
      <c r="B651" s="5" t="s">
        <v>5716</v>
      </c>
      <c r="C651" s="5" t="s">
        <v>5717</v>
      </c>
      <c r="D651" s="9" t="str">
        <f>IFERROR(__xludf.DUMMYFUNCTION("""COMPUTED_VALUE"""),"update after months update the problem mentioned in the earliest review is becoming more and more dire with time now right earbud gets discharged in hour and a half whereas left one keeps going so reducing one star will contact them for replacement and up"&amp;"date here update called service center they asked to bring it but am lazy i expected they d replace at home paid more attention towards the issue above the stable situation is that just after full charge right bud can go upto hrs but left one always goes "&amp;"for mins more and the difference is more if there is a standby of a day or two when the left one loses juice rapidly it seems so i guess i can still use the buds but with certain restrictions will happily restore stars if the issue stays stable for next m"&amp;"onths update after months no change in quality still the pack charges the buds like a boss during this period they were once kept in mouth by my infant nephew for over half an hour very dangerous thankfully he couldn t swallow them full of saliva and what"&amp;"not and on another occasion i threw one of my earbuds on the floor with full force undisclosed depressing reason due to which the touch panel with the logo got detached which i then re attached after all this buds are still rocking with same sound quality"&amp;" as on day i think these are pretty darn sweet deals lack of volume control etc etc is all forgiven happy customer although the issue of left earbud discharging earlier than right persists original review using for last months i am an audiophile and also "&amp;"an instrumentalist but i hadn t used any tws yet so wanted to dip my toes and didn t want to invest much but also not something throwaway so settled for boult no boat etc due to their highly adultered sound signature since i have previous experience with "&amp;"it i like my music flat at studio quality more recently i ve been using a low cost headphones with mindblowing performance oneodio pro go ahead and search it it is really one of a gem for all those purist sound fans coming to this tws connectivity right o"&amp;"ut of the box only left one was working after connecting to my iphone maybe right one didn t pair correctly to left did that reset thing as suggested which also took some effort but after that both started working and since then no issues i am using both "&amp;"my phone and laptop linux ofcourse you need to disconnect one to use another but perfect connectivity now i can move around in my sqft apt and no connection loss which is great call quality is decent faced no disconnects yet and the other party is also ok"&amp;" with my voice but you cannot talk in a hushed voice you always need to speak up in a medium volume to let the other party understand you features tapping is oddly sensitive i mean it responds even if i am adjusting the bud and not touching the central ar"&amp;"ea but surprisingly takes a decent tap punch to play pause i can get used to that though one thing track aage peeche is ok but these don t have anything which can control the volume bummed on that battery decent backup it s been nearly months i use buds o"&amp;"n an average of hours daily and i just had to charge the main case just times in an emergency i also used it to charge my iphone which it did really quickly i was happy to see that one weird thing to notice is that the right earbud always discharges more "&amp;"quickly than the left infact i can use the left one mins more that the right but anyways i put them both in the case once any one of them starts to complain of low battery sound quality bass frequencies very decent bass surprisingly great low bass songs l"&amp;"ike the humma song i wanna love you sound pretty good but a bit lacking in other frequencies of bass lut gaye by jubin doesn t sound that punchy as it should for a flat signature overall for the most part you should be fine other frequencies i ll review t"&amp;"his from vantage point of studio quality signature for mids the spectrum is tilted towards bit of high bass but surprising absence of very specific high bass frequencies as mentioned above but its bearable for highs initially i felt the presence a bit lac"&amp;"king which takes away that warmth and fidelity from a few tracks but after using it for a few days i started feeling alright in that aspect maybe some burn in god knows also remembering that i paid just bucks for these i mostly will be using these while m"&amp;"y walking and workout sessions so i think my mind won t be nitpicking then i ll soon be upgrading though overall really a very decent purchase with good sound quality provided you can get these for under k cheers hey this one item has a built quality is l"&amp;"ike a stone and also the working condition and sound quality it is marvelous but only one problem is the noise cancellation that not working properly which means when we are in a crowded area while recording something or a call to another person the unwan"&amp;"ted noises are coming they cannot hear properly our voice that s the only disadvantage on this one right buds not performs well i am trying to change music to next but it still plays the same which should not happen according to manual been using these fo"&amp;"r a month now can t massively complain the sound quality is decent enough may not be good enough for big music heads not enough bass and provides good noise isolation very impressed by the battery life with the charging case and i use it every day if you "&amp;"can snag it on a deal for bucks it s a fantastic deal my only issue is we can t change the connection to devices by click every thing else is fine best at price and require some button for operation call pick up rejection function next song play function "&amp;"not working on single touch product is good but battery not as expected")</f>
        <v>update after months update the problem mentioned in the earliest review is becoming more and more dire with time now right earbud gets discharged in hour and a half whereas left one keeps going so reducing one star will contact them for replacement and update here update called service center they asked to bring it but am lazy i expected they d replace at home paid more attention towards the issue above the stable situation is that just after full charge right bud can go upto hrs but left one always goes for mins more and the difference is more if there is a standby of a day or two when the left one loses juice rapidly it seems so i guess i can still use the buds but with certain restrictions will happily restore stars if the issue stays stable for next months update after months no change in quality still the pack charges the buds like a boss during this period they were once kept in mouth by my infant nephew for over half an hour very dangerous thankfully he couldn t swallow them full of saliva and whatnot and on another occasion i threw one of my earbuds on the floor with full force undisclosed depressing reason due to which the touch panel with the logo got detached which i then re attached after all this buds are still rocking with same sound quality as on day i think these are pretty darn sweet deals lack of volume control etc etc is all forgiven happy customer although the issue of left earbud discharging earlier than right persists original review using for last months i am an audiophile and also an instrumentalist but i hadn t used any tws yet so wanted to dip my toes and didn t want to invest much but also not something throwaway so settled for boult no boat etc due to their highly adultered sound signature since i have previous experience with it i like my music flat at studio quality more recently i ve been using a low cost headphones with mindblowing performance oneodio pro go ahead and search it it is really one of a gem for all those purist sound fans coming to this tws connectivity right out of the box only left one was working after connecting to my iphone maybe right one didn 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sqft apt and no connection loss which is great call quality is decent faced no disconnects yet and the other party is also ok with my voice but you cannot talk in a hushed voice you always need to speak up in a medium volume to let the other party understand you features tapping is oddly sensitive i mean it responds even if i am adjusting the bud and not touching the central area but surprisingly takes a decent tap punch to play pause i can get used to that though one thing track aage peeche is ok but these don t have anything which can control the volume bummed on that battery decent backup it s been nearly months i use buds on an average of hours daily and i just had to charge the main case just times in an emergency i also used it to charge my iphone which it did really quickly i was happy to see that one weird thing to notice is that the right earbud always discharges more quickly than the left infact i can use the left one mins more that the right but anyways i put them both in the case once any one of them starts to complain of low battery sound quality bass frequencies very decent bass surprisingly great low bass songs like the humma song i wanna love you sound pretty good but a bit lacking in other frequencies of bass lut gaye by jubin doesn t sound that punchy as it should for a flat signature overall for the most part you should be fine other frequencies i 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bucks for these i mostly will be using these while my walking and workout sessions so i think my mind won t be nitpicking then i ll soon be upgrading though overall really a very decent purchase with good sound quality provided you can get these for under k cheers hey this one item has a built quality is like a stone 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 s the only disadvantage on this one right buds not performs well i am trying to change music to next but it still plays the same which should not happen according to manual been using these for a month now can t massively complain the sound quality is decent enough may not be good enough for big music heads not enough bass and provides good noise isolation very impressed by the battery life with the charging case and i use it every day if you can snag it on a deal for bucks it s a fantastic deal my only issue is we can t change the connection to devices by click every thing else is fine best at price and require some button for operation call pick up rejection function next song play function not working on single touch product is good but battery not as expected</v>
      </c>
      <c r="E651" s="1" t="s">
        <v>5710</v>
      </c>
      <c r="F651" s="9" t="s">
        <v>3347</v>
      </c>
      <c r="G651" s="9">
        <f>IFERROR(__xludf.DUMMYFUNCTION("""COMPUTED_VALUE"""),1.0)</f>
        <v>1</v>
      </c>
      <c r="H651" s="9">
        <f>IFERROR(__xludf.DUMMYFUNCTION("""COMPUTED_VALUE"""),0.0)</f>
        <v>0</v>
      </c>
      <c r="I651" s="9">
        <f>IFERROR(__xludf.DUMMYFUNCTION("""COMPUTED_VALUE"""),1.0)</f>
        <v>1</v>
      </c>
      <c r="J651" s="9">
        <f>IFERROR(__xludf.DUMMYFUNCTION("""COMPUTED_VALUE"""),0.0)</f>
        <v>0</v>
      </c>
    </row>
    <row r="652">
      <c r="A652" s="1">
        <v>4.4</v>
      </c>
      <c r="B652" s="5" t="s">
        <v>5727</v>
      </c>
      <c r="C652" s="5" t="s">
        <v>5728</v>
      </c>
      <c r="D652" s="9" t="str">
        <f>IFERROR(__xludf.DUMMYFUNCTION("""COMPUTED_VALUE"""),"use remote car wall watches and other batteries are as usual nice good mrp got it for best deal good got it on high discounts n works really well compared to other batteries value for money dislike")</f>
        <v>use remote car wall watches and other batteries are as usual nice good mrp got it for best deal good got it on high discounts n works really well compared to other batteries value for money dislike</v>
      </c>
      <c r="E652" s="1" t="s">
        <v>5720</v>
      </c>
      <c r="F652" s="9" t="s">
        <v>5418</v>
      </c>
      <c r="G652" s="9">
        <f>IFERROR(__xludf.DUMMYFUNCTION("""COMPUTED_VALUE"""),0.0)</f>
        <v>0</v>
      </c>
      <c r="H652" s="9">
        <f>IFERROR(__xludf.DUMMYFUNCTION("""COMPUTED_VALUE"""),0.0)</f>
        <v>0</v>
      </c>
      <c r="I652" s="9">
        <f>IFERROR(__xludf.DUMMYFUNCTION("""COMPUTED_VALUE"""),0.0)</f>
        <v>0</v>
      </c>
      <c r="J652" s="9">
        <f>IFERROR(__xludf.DUMMYFUNCTION("""COMPUTED_VALUE"""),1.0)</f>
        <v>1</v>
      </c>
    </row>
    <row r="653">
      <c r="A653" s="1">
        <v>4.4</v>
      </c>
      <c r="B653" s="5" t="s">
        <v>5738</v>
      </c>
      <c r="C653" s="5" t="s">
        <v>5739</v>
      </c>
      <c r="D653" s="9" t="str">
        <f>IFERROR(__xludf.DUMMYFUNCTION("""COMPUTED_VALUE"""),"very bad performance even for normal work even this model is not mentioned under their official website tried many times to contact customer care no response good product but pekeging not good am not reviewing this as per gaming experience but per daily h"&amp;"eavy use i find it very helpful for me who use mouse whole day with a lot of left and right clicks drag and drops scrolls and scroll clicks i didn t find any glitches so far works perfectly for me about looks it looks beautiful almost like a small pet who"&amp;" can change colour but it can be a little disturbing if you are using it in dark otherwise the best thing is it doesn t need any installation headaches only reason i deducted one star is because this mouse is a little oversized for my hand so people with "&amp;"little hands will struggle at first but eventually with time and use you will feel like it shrank i like zebronics because i trust their products if you are thinking of buying it go for it 👍 a good mouse not the best but good enough good its good but idk"&amp;" if its only with me but the mouse sometimes becomes unresponsive not for long tho just seconds overall would recommend good mouse little heavyweight")</f>
        <v>very bad performance even for normal work even this model is not mentioned under their official website tried many times to contact customer care no response good product but pekeging not good am not reviewing this as per gaming experience but per daily heavy use i find it very helpful for me who use mouse whole day with a lot of left and right clicks drag and drops scrolls and scroll clicks i didn t find any glitches so far works perfectly for me about looks it looks beautiful almost like a small pet who can change colour but it can be a little disturbing if you are using it in dark otherwise the best thing is it doesn t need any installation headaches only reason i deducted one star is because this mouse is a little oversized for my hand so people with little hands will struggle at first but eventually with time and use you will feel like it shrank i like zebronics because i trust their products if you are thinking of buying it go for it 👍 a good mouse not the best but good enough good its good but idk if its only with me but the mouse sometimes becomes unresponsive not for long tho just seconds overall would recommend good mouse little heavyweight</v>
      </c>
      <c r="E653" s="1" t="s">
        <v>5731</v>
      </c>
      <c r="F653" s="9" t="s">
        <v>5733</v>
      </c>
      <c r="G653" s="9">
        <f>IFERROR(__xludf.DUMMYFUNCTION("""COMPUTED_VALUE"""),0.0)</f>
        <v>0</v>
      </c>
      <c r="H653" s="9">
        <f>IFERROR(__xludf.DUMMYFUNCTION("""COMPUTED_VALUE"""),0.0)</f>
        <v>0</v>
      </c>
      <c r="I653" s="9">
        <f>IFERROR(__xludf.DUMMYFUNCTION("""COMPUTED_VALUE"""),0.0)</f>
        <v>0</v>
      </c>
      <c r="J653" s="9">
        <f>IFERROR(__xludf.DUMMYFUNCTION("""COMPUTED_VALUE"""),0.0)</f>
        <v>0</v>
      </c>
    </row>
    <row r="654">
      <c r="A654" s="1">
        <v>4.4</v>
      </c>
      <c r="B654" s="5" t="s">
        <v>5750</v>
      </c>
      <c r="C654" s="5" t="s">
        <v>5751</v>
      </c>
      <c r="D654" s="9" t="str">
        <f>IFERROR(__xludf.DUMMYFUNCTION("""COMPUTED_VALUE"""),"its worth it at this price the product is very nice and easy to use for beginners also kids love and enjoy while working these wonderful acrylic colors i ordered these to use for painting wooden ornaments with my year old niece and her friend i was pleasa"&amp;"ntly surprised because the price was good for what i received these are glass jars and full to the top we were able to pour out little drops onto paper plate “palettes” and there is a lot of paint left the paint mixed well to make custom colors this paint"&amp;" would also work well for lots of craft projects including painting art pictures on paper on rocks or t shirts too good product it s quality is very high and very good for kids also it s really cheap ☺️ i used it on a canvas i liked how the colors are vib"&amp;"rant and unique love 💓 the colours easy to use and are waterproof the quality is good good deal at this price")</f>
        <v>its worth it at this price the product is very nice and easy to use for beginners also kids love and enjoy while working these wonderful acrylic colors i ordered these to use for painting wooden ornaments with my year old niece and her friend i was pleasantly surprised because the price was good for what i received these are glass jars and full to the top we were able to pour out little drops onto paper plate “palettes” and there is a lot of paint left the paint mixed well to make custom colors this paint would also work well for lots of craft projects including painting art pictures on paper on rocks or t shirts too good product it s quality is very high and very good for kids also it s really cheap ☺️ i used it on a canvas i liked how the colors are vibrant and unique love 💓 the colours easy to use and are waterproof the quality is good good deal at this price</v>
      </c>
      <c r="E654" s="1" t="s">
        <v>5742</v>
      </c>
      <c r="F654" s="9" t="s">
        <v>5744</v>
      </c>
      <c r="G654" s="9">
        <f>IFERROR(__xludf.DUMMYFUNCTION("""COMPUTED_VALUE"""),1.0)</f>
        <v>1</v>
      </c>
      <c r="H654" s="9">
        <f>IFERROR(__xludf.DUMMYFUNCTION("""COMPUTED_VALUE"""),1.0)</f>
        <v>1</v>
      </c>
      <c r="I654" s="9">
        <f>IFERROR(__xludf.DUMMYFUNCTION("""COMPUTED_VALUE"""),0.0)</f>
        <v>0</v>
      </c>
      <c r="J654" s="9">
        <f>IFERROR(__xludf.DUMMYFUNCTION("""COMPUTED_VALUE"""),0.0)</f>
        <v>0</v>
      </c>
    </row>
    <row r="655">
      <c r="A655" s="1">
        <v>4.2</v>
      </c>
      <c r="B655" s="5" t="s">
        <v>5761</v>
      </c>
      <c r="C655" s="5" t="s">
        <v>5762</v>
      </c>
      <c r="D655" s="9" t="str">
        <f>IFERROR(__xludf.DUMMYFUNCTION("""COMPUTED_VALUE"""),"mousepad is sturdy enough doesn t move around a lot the print is a bit rough expect this much smoothness at this price point overall decent product will get your job done in hand texture is good may not be good for gaming as it feels little brisk after us"&amp;"ing it directly on table not sure it will be like that itself or it s my experience corners should be stitched but overall its the best quality in this price value buy i like it smooth and cool and the bottom is made up of rubber which prevents it from mo"&amp;"ving while the mouse moves its great value for money easy and smooth i want to return my order")</f>
        <v>mousepad is sturdy enough doesn t move around a lot the print is a bit rough expect this much smoothness at this price point overall decent product will get your job done in hand texture is good may not be good for gaming as it feels little brisk after using it directly on table not sure it will be like that itself or it s my experience corners should be stitched but overall its the best quality in this price value buy i like it smooth and cool and the bottom is made up of rubber which prevents it from moving while the mouse moves its great value for money easy and smooth i want to return my order</v>
      </c>
      <c r="E655" s="1" t="s">
        <v>5754</v>
      </c>
      <c r="F655" s="9" t="s">
        <v>5756</v>
      </c>
      <c r="G655" s="9">
        <f>IFERROR(__xludf.DUMMYFUNCTION("""COMPUTED_VALUE"""),0.0)</f>
        <v>0</v>
      </c>
      <c r="H655" s="9">
        <f>IFERROR(__xludf.DUMMYFUNCTION("""COMPUTED_VALUE"""),0.0)</f>
        <v>0</v>
      </c>
      <c r="I655" s="9">
        <f>IFERROR(__xludf.DUMMYFUNCTION("""COMPUTED_VALUE"""),0.0)</f>
        <v>0</v>
      </c>
      <c r="J655" s="9">
        <f>IFERROR(__xludf.DUMMYFUNCTION("""COMPUTED_VALUE"""),0.0)</f>
        <v>0</v>
      </c>
    </row>
    <row r="656">
      <c r="A656" s="1">
        <v>4.5</v>
      </c>
      <c r="B656" s="5" t="s">
        <v>5772</v>
      </c>
      <c r="C656" s="5" t="s">
        <v>5773</v>
      </c>
      <c r="D656" s="9" t="str">
        <f>IFERROR(__xludf.DUMMYFUNCTION("""COMPUTED_VALUE"""),"case is hard and spacious hard disc and other pandrive cables etc you can put easily it is good to safety and storage fit product for palm size hard drives value for money purchase quality is good looking is nice light in weight good product in this price"&amp;" segment best for this price ok ok product but with comparison to price good product i recommend you to buy it is amazing that we are not manufacturing such a thing in india")</f>
        <v>case is hard and spacious hard disc and other pandrive cables etc you can put easily it is good to safety and storage fit product for palm size hard drives value for money purchase quality is good looking is nice light in weight good product in this price segment best for this price ok ok product but with comparison to price good product i recommend you to buy it is amazing that we are not manufacturing such a thing in india</v>
      </c>
      <c r="E656" s="1" t="s">
        <v>5765</v>
      </c>
      <c r="F656" s="9" t="s">
        <v>5767</v>
      </c>
      <c r="G656" s="9">
        <f>IFERROR(__xludf.DUMMYFUNCTION("""COMPUTED_VALUE"""),0.0)</f>
        <v>0</v>
      </c>
      <c r="H656" s="9">
        <f>IFERROR(__xludf.DUMMYFUNCTION("""COMPUTED_VALUE"""),0.0)</f>
        <v>0</v>
      </c>
      <c r="I656" s="9">
        <f>IFERROR(__xludf.DUMMYFUNCTION("""COMPUTED_VALUE"""),0.0)</f>
        <v>0</v>
      </c>
      <c r="J656" s="9">
        <f>IFERROR(__xludf.DUMMYFUNCTION("""COMPUTED_VALUE"""),0.0)</f>
        <v>0</v>
      </c>
    </row>
    <row r="657">
      <c r="A657" s="1">
        <v>3.8</v>
      </c>
      <c r="B657" s="5" t="s">
        <v>5782</v>
      </c>
      <c r="C657" s="5" t="s">
        <v>5783</v>
      </c>
      <c r="D657" s="9" t="str">
        <f>IFERROR(__xludf.DUMMYFUNCTION("""COMPUTED_VALUE"""),"good sound quality surprising at this price in built acoustic d sound nice bass is not overpowering good on ears instrumental details dialogues and background music chatter is also clearnot harsh at all thumbs up looks are okay battery backup good do farb"&amp;"ad noise cancellation is just a hype used for in house calls couldn’t block outside car noise horns even light switch on off noise kitchen noises cooking dish cleaning were audible on the other endmild ear pain after using for couple of hoursbluetooth con"&amp;"nection range is very low it starts to drop the audio beyond feetmissing no battery status notification no auto offoverall good for movies series music but not for office meetings phone calls everything is good but build quality is okay okay only thing i "&amp;"liked is good battery and bass soundquality aand base quality is good good quality voice bass ok tremble very good")</f>
        <v>good sound quality surprising at this price in built acoustic d sound nice bass is not overpowering good on ears instrumental details dialogues and background music chatter is also clearnot harsh at all thumbs up looks are okay battery backup good do farbad noise cancellation is just a hype used for in house calls couldn’t block outside car noise horns even light switch on off noise kitchen noises cooking dish cleaning were audible on the other endmild ear pain after using for couple of hoursbluetooth connection range is very low it starts to drop the audio beyond feetmissing no battery status notification no auto offoverall good for movies series music but not for office meetings phone calls everything is good but build quality is okay okay only thing i liked is good battery and bass soundquality aand base quality is good good quality voice bass ok tremble very good</v>
      </c>
      <c r="E657" s="1" t="s">
        <v>5776</v>
      </c>
      <c r="F657" s="9" t="s">
        <v>3347</v>
      </c>
      <c r="G657" s="9">
        <f>IFERROR(__xludf.DUMMYFUNCTION("""COMPUTED_VALUE"""),0.0)</f>
        <v>0</v>
      </c>
      <c r="H657" s="9">
        <f>IFERROR(__xludf.DUMMYFUNCTION("""COMPUTED_VALUE"""),0.0)</f>
        <v>0</v>
      </c>
      <c r="I657" s="9">
        <f>IFERROR(__xludf.DUMMYFUNCTION("""COMPUTED_VALUE"""),0.0)</f>
        <v>0</v>
      </c>
      <c r="J657" s="9">
        <f>IFERROR(__xludf.DUMMYFUNCTION("""COMPUTED_VALUE"""),0.0)</f>
        <v>0</v>
      </c>
    </row>
    <row r="658">
      <c r="A658" s="1">
        <v>3.8</v>
      </c>
      <c r="B658" s="5" t="s">
        <v>5793</v>
      </c>
      <c r="C658" s="5" t="s">
        <v>5794</v>
      </c>
      <c r="D658" s="9" t="str">
        <f>IFERROR(__xludf.DUMMYFUNCTION("""COMPUTED_VALUE"""),"i have just received my boultcurve its really totally unexpected good quality just keep going no two thoughts about purchasing the headphones only thing i m waiting is to know it s durability through days to go out of i will give you packing the packing i"&amp;"s perfect with earphones placed securely the packing itself looks premium box contents boult audio earphones a small usb cable to charge user manual warranty card year warry and pairs of extra ear tips small and large buttons the brick on the right side h"&amp;"as the buttons we get multifunctional button the middle one which can be used to power on and power off you can also attend the calls and end the calls by single pressing them while playing music you can pause play by single press you can adjust the volum"&amp;"e by the the buttons which is either side of the multi functional button by single pressing long press changes the tracks when music is being played topdetails compare questions reviewsfrom the manufacturercurvein ear wirelesscurves where it has toin ear "&amp;"wireless hrs battery life hrs stand byonyx greyonyx greycrimson redazure bluekey featuresbluetooth enjoy lifestreaming and music without interruption bluetooth in line control voice command in built mic ipx waterproofthe perfect in ear wirelessthis wirele"&amp;"ss earphone is designed perfectly to give you all day comfort with a flexible neckband comfortable silicon earbuds and impeccable sound is geared to be your everyday companion enriched audio loaded with extra bassnoise isolationcancel out the background d"&amp;"isturbance for crisp experience during calls with boult audio curve noise isolation d acoustics high fidelity audio extra bassproduct comparisoncurvecurve probustercurvecurve probuster compareabout boult audioneckbanddesigned in the usa neckband rating by"&amp;" more lac customersneckbandtranscending aestheticsneckbandtrusted by millions customers features detailslong battery life curve is a powerhouse offers playback time of up to hours for every charge takes to get fully charged and it has days of standby m tr"&amp;"ansmission distanceoff axis magnetic technology oval shaped earbud with nozzle angled at degree tunnels the sound directly into the ear canal also providing noise isolationdurable flexi band the light yet sturdy neck band can drape comfortably across the "&amp;"neck with supreme comfort and in line controls see moreproduct guides and documentsuser manual pdf frequently bought together boult audio probass curve bluetooth neckband in ear wireless earphones with hour battery life fast charging in… boult audio bassb"&amp;"uds x in ear wired earphones with mm extra bass driver and hd sound with mic black boult audio bassbuds loop in ear wired earphones with mm powerful driver for extra bass with customizable ear loop…buy all three ₹ product image galleryproduct image galler"&amp;"yboult audio probass curve bluetooth neckband in ear wireless earphones with hour battery life fast charging in built mic ipx sweatproof headphones blue compare with similar itemsthis item boult audio probass curve blue boult audio probass x wl in e boult"&amp;" audio probass buster wir oneplus bullets wireless z bas rating out of stars reviews out of stars reviews out of stars reviews out of stars reviewsprice ₹ ₹ ₹ ₹ shipping fulfilled free delivery fulfilled free delivery fulfilled free delivery fulfilled fre"&amp;"e deliverysold by appario retail private ltd appario retail private ltd appario retail private ltd appario retail private ltdsee more detailsmore to consider from our brandsthis shopping feature will continue to load items when the enter key is pressed in"&amp;" order to navigate out of this carousel please use your heading shortcut key to navigate to the next or previous heading sponsoredcustomer questionscustomer questions have a question search for answershave a question search for answersq there is any warra"&amp;"nty or nota i have buyed the headphones on july the headphones are not one side is not working is …arunsankineni year agoq boat rockerz or boult curve which one is better a boat rockerz if you are going for music sound boult if you are going for battery j"&amp;"ay trivedi years agoq dual connectivitya yaaamanoj kumar yadav years agoq what is the driver size lua dnt knwuic months agosee all answered questionsyou might also likesponsoredcustomer reviews out of out of global ratingsby featurebattery life sound qual"&amp;"ity bluetooth connectivity see more see moreread reviews that mentionsound quality battery life value for money boult audio price range stopped working quality is good bass quality light weight also good neckband bluetooth connectivity boult curve probass"&amp;" curve worth for money audio probass must buy good battery built quality overall a goodsee moretop reviews from india william jackson out of starsverified purchasethe best reviewed in india on january colour blackstyle name curveactually this product is m"&amp;"yntra exclusive the price in myntra was around including tax packing the packing is perfect with earphones placed securely the packing itself looks premium box contents boult audio earphones a small usb cable to charge user manual warranty card year warry"&amp;" and pairs of extra ear tips small and large first impression the earphones look very good and elegant feels very light in hands the neck band is made of some soft kind of plastic which is very comfortable to wear the ear piece is made of metal and looks "&amp;"good and hard the ear pieces can be attached together by the magnets the magnet is good enough to hold them tight the color of earpiece looks good and gives kinda premium look buttons the brick on the right side has the buttons we get multifunctional butt"&amp;"on the middle one which can be used to power on and power off you can also attend the calls and end the calls by single pressing them while playing music you can pause play by single press you can adjust the volume by the the buttons which is either side "&amp;"of the multi functional button by single pressing long press changes the tracks when music is being played connectivity pairing your boult with your mobile is very easy just press and hold the power button on the boult untill you feel the vibration twice "&amp;"turn on the bluetooth option on your mobile search for devices and you ll find boult audio just tap it and you ll be paired also you can hear an audio that your are being connected battery the company has not specified anything about the capacity of the b"&amp;"attery it states that it has hours of playback yes the battery backup is good on this we can easily get hours of play time through this earphones additional features these earphones come with built in vibration whenever you receive a call the earphones wi"&amp;"ll start vibrating i have to tell you the vibration os really strong and can easily be know even if you are in busy like traveling in bike or a busy street but remember if you re getting calls continuously it ll less the battery backup sound quality sound"&amp;" quality in these earphones are amazing the mids are crisp and clear the vocals are good the bass is also heavy but it s that not punchy but don t you can adjust the equalizer and have that punchy base the call quality is also good because of the condense"&amp;"r microphone these earphones have noise cancellation which works good the volume level on these earphones are really high i cannot go beyond alright so i have been using boult probass curve for over a month and would like to summarize my feedback in bulle"&amp;"t points to make it easy for the prospective buyers i was thinking to buy a quality bluetooth headset with a great performance at an affordable price for quite long and this is where my search ended i was quite fed up of using cheap wired headsets as they"&amp;" used to go out of function or get snapped every now and then moreover i found them getting entangled every other second making it really inconvenient to handle especially while travelling its that time i started feeling the need of a wireless headset and"&amp;" began my search i took good time months to look for a good product and this is when i decided to purchase this item before purchase i devoted time to read the user s reviews that i always do before making any purchase small or big and found myself convin"&amp;"ced finally i decided to go for it ok so no more essay writing let me get straight to the key points i bought this for under sale so saved inr it s a good saving as warrent buffet says every penny saved is every penny earned this has great sound quality i"&amp;" could not compare it against any other product because i don t have any other bluetooth headset with me but this will surely not let you down it is very loud even at volume level you just cannot listen to at that level forget about full volume bass is gr"&amp;"eat but not outstanding to be honest but it does not disappoint either good thing is the sound does not distort even if you raise it to excellent sound clarity i am not a technocrat so cannot tell what are the characteristics of noise cancellation feature"&amp;" but you will not get to hear any external sound noise or very very minimal that is not noticeable so this stands perfect at this point performs excellent while taking a call you will a get a crystal clear voice when you make take a call using this device"&amp;" you will feel as if you are making calls directly from the mobile phone in fact it s even better at times when the voice from the other side is low i really love the hands free calling because i have to take long calls with the clients in my job battery "&amp;"backup is excellent it can last anywhere from to hours i have tested it rigorously in both audio and video usage and i mean it i tested it for almost a month with day wise log capture please see the detailed tracking at the end it gets full charged in hou"&amp;"rs approx bluetooth range is good it covers a distance of to feet easily it s quite enough if not good enough my figures may be wrong beware it s just my rough estimate haven t tested is rigorously design looks good and is very convenient to wear the wire"&amp;"s are adjustable as per need this is a nice thing looks cool when you wear it around your neck i chose red color last but not the least it comes with year replacement warranty so you can sleep peacefully while enjoying your favorite music judgement just g"&amp;"o for it if you have a limited budget or don t want to spend a fortune on bluetooth headset i was hesitant to spend anything beyond bucks on a bluetooth headset it was my personal limitation ps battery backup log may hour minutes approx in the evening vid"&amp;"eo play may hour minutes approx in the morning song play webex call with suneel may hour minutes approx in the afternoon song play may hour approx in the evening video play may hour minutes approx at night video play may hour minutes approx in the morning"&amp;" song play may hour minutes approx in the evening video play may hour minutes approx in the morning song play may start minutes approx video play in the eveningbattery deadtotal battery time hour minutes may hour minutes approx in the morning song play ma"&amp;"y hour approx in the evening video play may hour minutes approx in the morning song play may hour approx in the evening video play may hour minutes approx in the morning song play may hour minutes approx in the evening video play may minutes approx in the"&amp;" evening video play may hour minutes approx in the morning song play may hour minutes approx in the evening video playtotal time hr minutes may hour minutes approx in the morning song play may hour minutes approx in the evening video play may hour minutes"&amp;" approx in the morning song play may hour in the evening video play may hour minutes approx in the morning song play may minutes approx in the evening video play may hour minutes approx in the morning song play hour minutesbattery discharged may hour minu"&amp;"tes approx in the evening video play june hour minutes approx song play in the morning june hour minutes approx video play in the evening june hour minutes approx song play in the morning june hour minutes approx video play in the evening june minutes app"&amp;"rox video play at night june hour minutes approx song play in the morning june minutes approx video play in the eveningtotal time hour minutesbattery discharged june am start song play end hour minutes approx june pm start video play pm end hour minutes a"&amp;"pprox june am start song play minutes approx end pm start song play pm hour minutes approx end june am start song play am end hour minutes approx june pm start video play pm end hour minutes approx june am start song play am end hour minutes approx june p"&amp;"m video play pm end minutes approxbatter dischargedtotal time hour minutes approx you have to purchase a headphone i recommend for this one under rupees best one no battery🔋 backup and no flexible to use they don t satisfied with provided features i am w"&amp;"riting this review after used of days the product is really very good sound quality durability battery performance is also very good overall its a fair product rs with all the features its perfect for daily commute since it has a very good battery life it"&amp;" will last for to days easily when it comes to the sound quality i feel its not delivering as advertised which is obvious it would be wrong to expect great sound from an overall product you cant have everything at once this is my personal opinion since i "&amp;"am a music enthusiast and have experienced music from great headphones and ear phones other than that its worth trying totally recommend this product if you daily travel for work and you are looking for a budget wireless earphone sound quality is not best"&amp;" i liked this product already using since few days battery back is also very good")</f>
        <v>i have just received my boultcurve its really totally unexpected good quality just keep going no two thoughts about purchasing the headphones only thing i m waiting is to know it s durability through days to go out of i will give you packing the packing is perfect with earphones placed securely the packing itself looks premium box contents boult audio earphones a small usb cable to charge user manual warranty card year warry and pairs of extra ear tips small and large buttons the brick on the right side has the buttons we get multifunctional button the middle one which can be used to power on and power off you can also attend the calls and end the calls by single pressing them while playing music you can pause play by single press you can adjust the volume by the the buttons which is either side of the multi functional button by single pressing long press changes the tracks when music is being played topdetails compare questions reviewsfrom the manufacturercurvein ear wirelesscurves where it has toin ear wireless hrs battery life hrs stand byonyx greyonyx greycrimson redazure bluekey featuresbluetooth enjoy lifestreaming and music without interruption bluetooth in line control voice command in built mic ipx waterproofthe perfect in ear wirelessthis wireless earphone is designed perfectly to give you all day comfort with a flexible neckband comfortable silicon earbuds and impeccable sound is geared to be your everyday companion enriched audio loaded with extra bassnoise isolationcancel out the background disturbance for crisp experience during calls with boult audio curve noise isolation d acoustics high fidelity audio extra bassproduct comparisoncurvecurve probustercurvecurve probuster compareabout boult audioneckbanddesigned in the usa neckband rating by more lac customersneckbandtranscending aestheticsneckbandtrusted by millions customers features detailslong battery life curve is a powerhouse offers playback time of up to hours for every charge takes to get fully charged and it has days of standby m transmission distanceoff axis magnetic technology oval shaped earbud with nozzle angled at degree tunnels the sound directly into the ear canal also providing noise isolationdurable flexi band the light yet sturdy neck band can drape comfortably across the neck with supreme comfort and in line controls see moreproduct guides and documentsuser manual pdf frequently bought together boult audio probass curve bluetooth neckband in ear wireless earphones with hour battery life fast charging in… boult audio bassbuds x in ear wired earphones with mm extra bass driver and hd sound with mic black boult audio bassbuds loop in ear wired earphones with mm powerful driver for extra bass with customizable ear loop…buy all three ₹ product image galleryproduct image galleryboult audio probass curve bluetooth neckband in ear wireless earphones with hour battery life fast charging in built mic ipx sweatproof headphones blue compare with similar itemsthis item boult audio probass curve blue boult audio probass x wl in e boult audio probass buster wir oneplus bullets wireless z bas rating out of stars reviews out of stars reviews out of stars reviews out of stars reviewsprice ₹ ₹ ₹ ₹ 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 sponsoredcustomer questionscustomer questions have a question search for answershave a question search for answersq there is any warranty or nota i have buyed the headphones on july the headphones are not one side is not working is …arunsankineni year agoq boat rockerz or boult curve which one is better a boat rockerz if you are going for music sound boult if you are going for battery jay trivedi years agoq dual connectivitya yaaamanoj kumar yadav years agoq what is the driver size lua dnt knwuic months agosee all answered questionsyou might also likesponsoredcustomer reviews out of out of global ratingsby featurebattery life sound quality bluetooth connectivity 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 out of starsverified purchasethe best reviewed in india on january colour blackstyle name curveactually this product is myntra exclusive the price in myntra was around including tax packing the packing is perfect with earphones placed securely the packing itself looks premium box contents boult audio earphones a small usb cable to charge user manual warranty card year warry and pairs of extra ear tips small and large first impression the earphones look very good and elegant feels very light in hands the neck band is made of some soft kind of plastic which is very comfortable to wear the ear piece is made of metal and looks good and hard the ear pieces can be attached together by the magnets the magnet is good enough to hold them tight the color of earpiece looks good and gives kinda premium look buttons the brick on the right side has the buttons we get multifunctional button the middle one which can be used to power on and power off you can also attend the calls and end the calls by single pressing them while playing music you can pause play by single press you can adjust the volume by the the buttons which is either side of the multi functional button by single pressing long press changes the tracks when music is being played connectivity pairing your boult with your mobile is very easy just press and hold the power button on the boult untill you feel the vibration twice turn on the bluetooth option on your mobile search for devices and you ll find boult audio just tap it and you ll be paired also you can hear an audio that your are being connected battery the company has not specified anything about the capacity of the battery it states that it has hours of playback yes the battery backup is good on this we can easily get hours of play time through this earphones additional features these earphones come with built in vibration whenever you receive a call the earphones will start vibrating i have to tell you the vibration os really strong and can easily be know even if you are in busy like traveling in bike or a busy street but remember if you re getting calls continuously it ll less the battery backup sound quality sound quality in these earphones are amazing the mids are crisp and clear the vocals are good the bass is also heavy but it s that not punchy but don t you can adjust the equalizer and have that punchy base the call quality is also good because of the condenser microphone these earphones have noise cancellation which works good the volume level on these earphones are really high i cannot go beyond alright so i have been using boult probass curve for over a month and would like to summarize my feedback in bullet 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 s reviews that i always do before making any purchase small or big and found myself convinced finally i decided to go for it ok so no more essay writing let me get straight to the key points i bought this for under sale so saved inr it s a good saving as warrent buffet says every penny saved is every penny earned this has great sound quality i could not compare it against any other product because i don t have any other bluetooth headset with me but this will surely not let you down it is very loud even at volume level you just cannot listen to at that level forget about full volume bass is great but not outstanding to be honest but it does not disappoint either good thing is the sound does not distort even if you raise it to excellent sound clarity i am not a technocrat so cannot tell what are the characteristics of noise cancellation feature but you will not get to hear any external sound noise or very very minimal that is not noticeable so this stands perfect at this point performs excellent while taking a call you will a get a crystal clear voice when you make take a call using this device you will feel as if you are making calls directly from the mobile phone in fact it s even better at times when the voice from the other side is low i really love the hands free calling because i have to take long calls with the clients in my job battery backup is excellent it can last anywhere from to hours i have tested it rigorously in both audio and video usage and i mean it i tested it for almost a month with day wise log capture please see the detailed tracking at the end it gets full charged in hours approx bluetooth range is good it covers a distance of to feet easily it s quite enough if not good enough my figures may be wrong beware it s just my rough estimate haven t tested is rigorously design looks good and is very convenient to wear the wires are adjustable as per need this is a nice thing looks cool when you wear it around your neck i chose red color last but not the least it comes with year replacement warranty so you can sleep peacefully while enjoying your favorite music judgement just go for it if you have a limited budget or don t want to spend a fortune on bluetooth headset i was hesitant to spend anything beyond bucks on a bluetooth headset it was my personal limitation ps battery backup log may hour minutes approx in the evening video play may hour minutes approx in the morning song play webex call with suneel may hour minutes approx in the afternoon song play may hour approx in the evening video play may hour minutes approx at night video play may hour minutes approx in the morning song play may hour minutes approx in the evening video play may hour minutes approx in the morning song play may start minutes approx video play in the eveningbattery deadtotal battery time hour minutes may hour minutes approx in the morning song play may hour approx in the evening video play may hour minutes approx in the morning song play may hour approx in the evening video play may hour minutes approx in the morning song play may hour minutes approx in the evening video play may minutes approx in the evening video play may hour minutes approx in the morning song play may hour minutes approx in the evening video playtotal time hr minutes may hour minutes approx in the morning song play may hour minutes approx in the evening video play may hour minutes approx in the morning song play may hour in the evening video play may hour minutes approx in the morning song play may minutes approx in the evening video play may hour minutes approx in the morning song play hour minutesbattery discharged may hour minutes approx in the evening video play june hour minutes approx song play in the morning june hour minutes approx video play in the evening june hour minutes approx song play in the morning june hour minutes approx video play in the evening june minutes approx video play at night june hour minutes approx song play in the morning june minutes approx video play in the eveningtotal time hour minutesbattery discharged june am start song play end hour minutes approx june pm start video play pm end hour minutes approx june am start song play minutes approx end pm start song play pm hour minutes approx end june am start song play am end hour minutes approx june pm start video play pm end hour minutes approx june am start song play am end hour minutes approx june pm video play pm end minutes approxbatter dischargedtotal time hour minutes approx you have to purchase a headphone i recommend for this one under rupees best one no battery🔋 backup and no flexible to use they don t satisfied with provided features i am writing this review after used of days the product is really very good sound quality durability battery performance is also very good overall its a fair product rs with all the features its perfect for daily commute since it has a very good battery life it will last for to days easily 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 other than that its worth trying totally recommend this product if you daily travel for work and you are looking for a budget wireless earphone sound quality is not best i liked this product already using since few days battery back is also very good</v>
      </c>
      <c r="E658" s="1" t="s">
        <v>5786</v>
      </c>
      <c r="F658" s="9" t="s">
        <v>3347</v>
      </c>
      <c r="G658" s="9">
        <f>IFERROR(__xludf.DUMMYFUNCTION("""COMPUTED_VALUE"""),1.0)</f>
        <v>1</v>
      </c>
      <c r="H658" s="9">
        <f>IFERROR(__xludf.DUMMYFUNCTION("""COMPUTED_VALUE"""),1.0)</f>
        <v>1</v>
      </c>
      <c r="I658" s="9">
        <f>IFERROR(__xludf.DUMMYFUNCTION("""COMPUTED_VALUE"""),1.0)</f>
        <v>1</v>
      </c>
      <c r="J658" s="9">
        <f>IFERROR(__xludf.DUMMYFUNCTION("""COMPUTED_VALUE"""),1.0)</f>
        <v>1</v>
      </c>
    </row>
    <row r="659">
      <c r="A659" s="1">
        <v>4.1</v>
      </c>
      <c r="B659" s="5" t="s">
        <v>3909</v>
      </c>
      <c r="C659" s="5" t="s">
        <v>3910</v>
      </c>
      <c r="D659" s="9" t="str">
        <f>IFERROR(__xludf.DUMMYFUNCTION("""COMPUTED_VALUE"""),"i bought this power bank to use during my vacation with family it is sturdy but a bit on heavier side can charge three phones at a time if you use the two usb and third type c port as well for charging the speed of charging is alright and appropriate the "&amp;"one and only drawback i experienced is the weight of the power bank itself without this limitation it could be really amazing product to buy bit heavy but does it’s job takes tooooooo much time to charge whatever mention in the description is not correct "&amp;"at all with regards to the powerbank charging i needed an extra power bank with a larger capacity so this time i thought to give ambrane a try as i already have honor mi power banks mah ones though it was not a perfect match for mi or honor ones iit did l"&amp;"ive up to my expectations for the k range •••••••••••••••••••🎁 inside box•••••••••••••••••••→ powerbank→ microusb cable→ carry pouch depends on which package you received more below → user manual warranty card→ general leaflet→ feedback leaflet••••••••••"&amp;"••••••••••••••📝 some details••••••••••••••••••••••••→ mfg october → charging time hrs min via w charger low battery indication to full charge → backup was able to charge redmi note pro s mah battery times with regular usage in between ••••••••••••➕ pros•"&amp;"••••••••••• high capacity power bank with dual input micro usb or usb c dual output via usb ports not a fast charge quick charge device but has an output of v a w which is good enough touch button for power checks or switch it on for charging device it co"&amp;"mes with a carry pouch more below on this part compact form factor sturdy design with abs body •••••••••••••➖ cons••••••••••••• it does not auto start charging when the device is connected since it has a touch button instead of push button it activates ac"&amp;"cidentally switching it on every time during handling there is a lot of conversion loss backup is slightly less for a mah power bank ▶ cons are significant enough to reduce star there is scope for improvement points in this product in the same range so ★★"&amp;"★★ device ••••••••••••••••••••💡 led status••••••••••••••••••••→ st nd rd th led blinking while charging power bank status of charge in terms of no of leds blinking→ leds solid white while charging other devices status of remaining battery in terms of no "&amp;"of leds→ one blinking while charging other devices low battery→ all led solid glow battery fully charged•••••••••••••••••••••••••••••••••••🔊 ambrane box debate••••••••••••••••••••••••••••••••••• when i first received this power bank it came in a small bo"&amp;"x approx x x cm mfg aug with everything forced in congested space the issue i had in this one was that it came with open seal no poly wrap around product box as if it was a used product or was tampered in between so was skeptical about the authenticity of"&amp;" the product and ordered a replacement right away → this one had usb c cable but no carry pouch when replacement came it came in a poly wrapped bigger box x x cm mfg oct with an outer sleeve and main box inside with a hologram seal maybe ambrane changed t"&amp;"he packaging the hologram seal here was intact but was also not applied properly to secure the opening looked like it was applied with an open box so its presence was useless → this one came with micro usb cable and a carry pouch ••••••••••••••••••••••••"&amp;"👜 carry pouch••••••••••••••••••••••••→ as per my analysis carry pouch comes with the latest october lot which comes in a bigger box and was unavailable in earlier lot with a small box → carry pouch size was appropriate for power bank and i had no trouble"&amp;" inserting power bank in it some users reported it having a smaller opening but i had no trouble with it and found it to be a proper fit neither loose nor tight → its soft nylon meshed pouch and is a nice addon ••••••••••••••••🏆 verdict••••••••••••••••▶ "&amp;"at the price point its not a bad deal its a midway path b w low quality and high quality ones you can very well go for ambrane as it makes good quality durable power banks rest nothing is perfect in this world for this thing only days replacement policy f"&amp;"rom amazon and year warranty from ambrame is available ▶ if one can extend the budget by a few hundred mi power bank will be a better option with a metallic body better quality overall i have mi honor ambrane power bank and their overall rating will be fr"&amp;"om low to high ambrane → honor → mi i am putting up this review after day of usage this is the second power bank i have bought from ambrane india overall third power bank for my family before to this i have bought their pp mah model and also has mi i mah "&amp;"power bank both were really good here i am putting together all the pros and cons which i am able to find after day of usage and also a little bit of comparison my dad uses redmi note my mom has mi a and i am using redmi note pros dual input type c and mi"&amp;"cro usb this is the foremost and primary reason of choosing this power bank over mi or other brands as you don t need to carry two cables if your phone has type c input which in my family out of has the same easy to carry and hold as it is very compact is"&amp;" size i must say in comparison to mi or ambrane pp solid and sturdy built mah capacity with same lithium polymer batteries these are safer then lithium ion batteries this i came to know while buying this product ₹ cheaper price than mi touch button at the"&amp;" top to know the power status this is something unique it took less than hour to charge my redmi note from to at cell battery indicator which is pretty good and almost equivalent to my wall charger best part same time and charging speed in delhi metro i d"&amp;"on t know either it is pro or con both of my other power banks supports qualcomm quick charge technology while this power bank supports only fast charging at amp but i feel this has charged my phone better and faster than mi power bank itself i know a pho"&amp;"ne must also supports quick charge technology for fast charging but when i use quick charge on my dad s redmi note which supports qc either from mi power bank or ambrane pp power bank it kind of heats up the phone also it fluctuates the power and automati"&amp;"cally switches between quick charge and fast charging which affects your battery life so it is safer to charge the phone at optimum current at ampcons very stuffy packaging it looks like the power bank has been forced fully stuffed inside the box it has s"&amp;"ome adhesive tape at the top i don t know why which when you remove it puts scratches on the top be careful while removing the same no torch light their pp have it only micro cable inside the box definitely heavy but i knew this i will recommend this as i"&amp;"t has slots so we can charge two phones nice product power backup is good but the usb cable provided is very bad it stopped working after few months of usage everything is good but the battery don’t last that long when use for charging two device")</f>
        <v>i bought this power 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 bank itself without this limitation it could be really amazing product to buy bit heavy but does it’s job takes tooooooo much time to charge whatever mention in the description is not correct at all with regards to the powerbank charging i needed an extra power bank with a larger capacity so this time i thought to give ambrane a try as i already have honor mi power banks mah ones though it was not a perfect match for mi or honor ones iit did live up to my expectations for the k range •••••••••••••••••••🎁 inside box•••••••••••••••••••→ powerbank→ microusb cable→ carry pouch depends on which package you received more below → user manual warranty card→ general leaflet→ feedback leaflet••••••••••••••••••••••••📝 some details••••••••••••••••••••••••→ mfg october → charging time hrs min via w charger low battery indication to full charge → backup was able to charge redmi note pro s mah battery times with regular usage in between ••••••••••••➕ pros•••••••••••• high capacity power bank with dual input micro usb or usb c dual output via usb ports not a fast charge quick charge device but has an output of v a w which is good enough touch button for power checks or switch it on for charging device it comes with a carry pouch more below on this part compact form factor sturdy design with abs body •••••••••••••➖ cons••••••••••••• it does not auto start charging when the device is connected since it has a touch button instead of push button it activates accidentally switching it on every time during handling there is a lot of conversion loss backup is slightly less for a mah power bank ▶ cons are significant enough to reduce star there is scope for improvement points in this product in the same range so ★★★★ device ••••••••••••••••••••💡 led status••••••••••••••••••••→ st nd rd th led blinking while charging power bank status of charge in terms of no of leds blinking→ leds solid white while charging other devices status of remaining battery in terms of no of leds→ one blinking while charging other devices low battery→ all led solid glow battery fully charged•••••••••••••••••••••••••••••••••••🔊 ambrane box debate••••••••••••••••••••••••••••••••••• when i first received this power bank it came in a small box approx x x cm mfg aug with everything forced in congested space the issue i had in this one was that it came with open seal no poly wrap around product box as if it was a used product or was tampered in between so was skeptical about the authenticity of the product and ordered a replacement right away → this one had usb c cable but no carry pouch when replacement came it came in a poly wrapped bigger box x x cm mfg oct with an outer sleeve and main box inside with a hologram seal maybe ambrane changed the packaging the hologram seal here was intact but was also not applied properly to secure the opening looked like it was applied with an open box so its presence was useless → this one came with micro usb cable and a carry pouch ••••••••••••••••••••••••👜 carry pouch••••••••••••••••••••••••→ as per my analysis carry pouch comes with the latest october lot which comes in a bigger box and was unavailable in earlier lot with a small box → carry pouch size was appropriate for power bank and i had no trouble inserting power bank in it some users reported it having a smaller opening but i had no trouble with it and found it to be a proper fit neither loose nor tight → its soft nylon meshed pouch and is a nice addon ••••••••••••••••🏆 verdict••••••••••••••••▶ at the price point its not a bad deal its a midway path b w low quality and high quality ones you can very well go for ambrane as it makes good quality durable power banks rest nothing is perfect in this world for this thing only days replacement policy from amazon and year warranty from ambrame is available ▶ if one can extend the budget by a few hundred mi power bank will be a better option with a metallic body better quality overall i have mi honor ambrane power bank and their overall rating will be from low to high ambrane → honor → mi i am putting up this review after day of usage this is the second power bank i have bought from ambrane india overall third power bank for my family before to this i have bought their pp mah model and also has mi i mah power bank both were really good here i am putting together all the pros and cons which i am able to find after day of usage and also a little bit of comparison my dad uses redmi note my mom has mi a and i am using redmi note pros dual input type c and micro usb this is the foremost and primary reason of choosing this power bank over mi or other brands as you don t need to carry two cables if your phone has type c input which in my family out of has the same easy to carry and hold as it is very compact is size i must say in comparison to mi or ambrane pp solid and sturdy built mah capacity with same lithium polymer batteries these are safer then lithium ion batteries this i came to know while buying this product ₹ cheaper price than mi touch button at the top to know the power status this is something unique it took less than hour to charge my redmi note from to at cell battery indicator which is pretty good and almost equivalent to my wall charger best part same time and charging speed in delhi metro i don t know either it is pro or con both of my other power banks supports qualcomm quick charge technology while this power bank supports only fast charging at amp but i feel this has charged my phone better and faster than mi power bank itself i know a phone must also supports quick charge technology for fast charging but when i use quick charge on my dad s redmi note which supports qc either from mi power bank or ambrane pp power bank it kind of heats up the phone also it fluctuates the power and automatically switches between quick charge and fast charging which affects your battery life so it is safer to charge the phone at optimum current at ampcons very stuffy packaging it looks like the power bank has been forced fully stuffed inside the box it has some adhesive tape at the top i don t know why which when you remove it puts scratches on the top be careful while removing the same no torch light their pp have it only micro cable inside the box definitely heavy but i knew this i will recommend this as it has slots so we can charge two phones nice product power backup is good but the usb cable provided is very bad it stopped working after few months of usage everything is good but the battery don’t last that long when use for charging two device</v>
      </c>
      <c r="E659" s="1" t="s">
        <v>3903</v>
      </c>
      <c r="F659" s="9" t="s">
        <v>3252</v>
      </c>
      <c r="G659" s="9">
        <f>IFERROR(__xludf.DUMMYFUNCTION("""COMPUTED_VALUE"""),1.0)</f>
        <v>1</v>
      </c>
      <c r="H659" s="9">
        <f>IFERROR(__xludf.DUMMYFUNCTION("""COMPUTED_VALUE"""),1.0)</f>
        <v>1</v>
      </c>
      <c r="I659" s="9">
        <f>IFERROR(__xludf.DUMMYFUNCTION("""COMPUTED_VALUE"""),1.0)</f>
        <v>1</v>
      </c>
      <c r="J659" s="9">
        <f>IFERROR(__xludf.DUMMYFUNCTION("""COMPUTED_VALUE"""),0.0)</f>
        <v>0</v>
      </c>
    </row>
    <row r="660">
      <c r="A660" s="1">
        <v>4.1</v>
      </c>
      <c r="B660" s="5" t="s">
        <v>95</v>
      </c>
      <c r="C660" s="5" t="s">
        <v>96</v>
      </c>
      <c r="D660" s="9" t="str">
        <f>IFERROR(__xludf.DUMMYFUNCTION("""COMPUTED_VALUE"""),"build quality is good and it is comes with year warranty good product bought it for charging my mobile tab but it doesn t work for lenovo m tab guys this cable is is best compare of everyone over heat protection quickly charging but chance to shock circui"&amp;"t good nice good quality एम का डाटा केबल मेरे लिए बहुत ही लाभदायक है । मैं इस केबल को लाइन में चार्ज करते समय फोन बहुत आराम से उपयोग कर पा रहा हु । आप इस केबल से watt का चार्जर उसे कर सकते है इससे जड़ा नही । लोकल बाजार में इसका दाम है अमेजन पे ये केबल मुझ"&amp;"े में मिला । गर्व से कहो हम हिंदू है जय हिंद जय भारत")</f>
        <v>build quality is good and it is comes with year warranty good product bought it for charging my mobile tab but it doesn t work for lenovo m tab guys this cable is is best compare of everyone over heat protection quickly charging but chance to shock circuit good nice good quality एम का डाटा केबल मेरे लिए बहुत ही लाभदायक है । मैं इस केबल को लाइन में चार्ज करते समय फोन बहुत आराम से उपयोग कर पा रहा हु । आप इस केबल से watt का चार्जर उसे कर सकते है इससे जड़ा नही । लोकल बाजार में इसका दाम है अमेजन पे ये केबल मुझे में मिला । गर्व से कहो हम हिंदू है जय हिंद जय भारत</v>
      </c>
      <c r="E660" s="1" t="s">
        <v>87</v>
      </c>
      <c r="F660" s="9" t="s">
        <v>18</v>
      </c>
      <c r="G660" s="9">
        <f>IFERROR(__xludf.DUMMYFUNCTION("""COMPUTED_VALUE"""),0.0)</f>
        <v>0</v>
      </c>
      <c r="H660" s="9">
        <f>IFERROR(__xludf.DUMMYFUNCTION("""COMPUTED_VALUE"""),0.0)</f>
        <v>0</v>
      </c>
      <c r="I660" s="9">
        <f>IFERROR(__xludf.DUMMYFUNCTION("""COMPUTED_VALUE"""),0.0)</f>
        <v>0</v>
      </c>
      <c r="J660" s="9">
        <f>IFERROR(__xludf.DUMMYFUNCTION("""COMPUTED_VALUE"""),0.0)</f>
        <v>0</v>
      </c>
    </row>
    <row r="661">
      <c r="A661" s="1">
        <v>4.4</v>
      </c>
      <c r="B661" s="5" t="s">
        <v>5808</v>
      </c>
      <c r="C661" s="5" t="s">
        <v>5809</v>
      </c>
      <c r="D661" s="9" t="str">
        <f>IFERROR(__xludf.DUMMYFUNCTION("""COMPUTED_VALUE"""),"good i use this to solve my numericals and its good excellent tool for kids in learning a quality product good product product is amazing and less weight good use of it and u can go for it good")</f>
        <v>good i use this to solve my numericals and its good excellent tool for kids in learning a quality product good product product is amazing and less weight good use of it and u can go for it good</v>
      </c>
      <c r="E661" s="1" t="s">
        <v>5800</v>
      </c>
      <c r="F661" s="9" t="s">
        <v>5596</v>
      </c>
      <c r="G661" s="9">
        <f>IFERROR(__xludf.DUMMYFUNCTION("""COMPUTED_VALUE"""),0.0)</f>
        <v>0</v>
      </c>
      <c r="H661" s="9">
        <f>IFERROR(__xludf.DUMMYFUNCTION("""COMPUTED_VALUE"""),0.0)</f>
        <v>0</v>
      </c>
      <c r="I661" s="9">
        <f>IFERROR(__xludf.DUMMYFUNCTION("""COMPUTED_VALUE"""),0.0)</f>
        <v>0</v>
      </c>
      <c r="J661" s="9">
        <f>IFERROR(__xludf.DUMMYFUNCTION("""COMPUTED_VALUE"""),0.0)</f>
        <v>0</v>
      </c>
    </row>
    <row r="662">
      <c r="A662" s="1">
        <v>3.8</v>
      </c>
      <c r="B662" s="5" t="s">
        <v>5819</v>
      </c>
      <c r="C662" s="5" t="s">
        <v>5820</v>
      </c>
      <c r="D662" s="9" t="str">
        <f>IFERROR(__xludf.DUMMYFUNCTION("""COMPUTED_VALUE"""),"stand is good but the light is not that bright in photos it feels bright but irl not that use of the light also setting up the light and stand takes bit of effort quality of stand and parts is average i bought it for rs but i won’t recommend u guys to pay"&amp;" even a rupee more than rs for it good product i liked it as it is easy to use and helpful in clicking better pictures easy to handle worthy great product for beginners good light quality is really good at this price segment i really liked it s portabilit"&amp;"y as we can take this to another place easily")</f>
        <v>stand is good but the light is not that bright in photos it feels bright but irl not that use of the light also setting up the light and stand takes bit of effort quality of stand and parts is average i bought it for rs but i won’t recommend u guys to pay even a rupee more than rs for it good product i liked it as it is easy to use and helpful in clicking better pictures easy to handle worthy great product for beginners good light quality is really good at this price segment i really liked it s portability as we can take this to another place easily</v>
      </c>
      <c r="E662" s="1" t="s">
        <v>5812</v>
      </c>
      <c r="F662" s="9" t="s">
        <v>5814</v>
      </c>
      <c r="G662" s="9">
        <f>IFERROR(__xludf.DUMMYFUNCTION("""COMPUTED_VALUE"""),0.0)</f>
        <v>0</v>
      </c>
      <c r="H662" s="9">
        <f>IFERROR(__xludf.DUMMYFUNCTION("""COMPUTED_VALUE"""),0.0)</f>
        <v>0</v>
      </c>
      <c r="I662" s="9">
        <f>IFERROR(__xludf.DUMMYFUNCTION("""COMPUTED_VALUE"""),0.0)</f>
        <v>0</v>
      </c>
      <c r="J662" s="9">
        <f>IFERROR(__xludf.DUMMYFUNCTION("""COMPUTED_VALUE"""),0.0)</f>
        <v>0</v>
      </c>
    </row>
    <row r="663">
      <c r="A663" s="1">
        <v>4.2</v>
      </c>
      <c r="B663" s="5" t="s">
        <v>5830</v>
      </c>
      <c r="C663" s="5" t="s">
        <v>5831</v>
      </c>
      <c r="D663" s="9" t="str">
        <f>IFERROR(__xludf.DUMMYFUNCTION("""COMPUTED_VALUE"""),"nice portable liked it reducing one star as packaging was not good mouse is big if you prefer small and travel friendly mice go for someother design the mouse looks good and it is even easy to hold and use due to to it s design the only issue i found out "&amp;"was with the battery port the cover for the battery doesn t come off easily and that s the worst part also the battery cover has some opening provided not sure why ok worthy good product good deal but big size noisy while scrolling at st they send me a us"&amp;"ed one with missing adapter than replaced with a new one previously i was using logi m full size mouse its wheel stopped working properly within a year thats why i bought this full size wireless mouse hp x ₹ with years warrenty clicks are soft on logi als"&amp;"o they have increased the price of it from to but there is no use if it doesn t work properly let s see")</f>
        <v>nice portable liked it reducing one star as packaging was not good mouse is big if you prefer small and travel friendly mice go for someother design the mouse looks good and it is even easy to hold and use due to to it s design the only issue i found out was with the battery port the cover for the battery doesn t come off easily and that s the worst part also the battery cover has some opening provided not sure why ok worthy good product good deal but big size noisy while scrolling at st they send me a used one with missing adapter than replaced with a new one previously i was using logi m full size mouse its wheel stopped working properly within a year thats why i bought this full size wireless mouse hp x ₹ with years warrenty clicks are soft on logi also they have increased the price of it from to but there is no use if it doesn t work properly let s see</v>
      </c>
      <c r="E663" s="1" t="s">
        <v>5823</v>
      </c>
      <c r="F663" s="9" t="s">
        <v>5206</v>
      </c>
      <c r="G663" s="9">
        <f>IFERROR(__xludf.DUMMYFUNCTION("""COMPUTED_VALUE"""),0.0)</f>
        <v>0</v>
      </c>
      <c r="H663" s="9">
        <f>IFERROR(__xludf.DUMMYFUNCTION("""COMPUTED_VALUE"""),0.0)</f>
        <v>0</v>
      </c>
      <c r="I663" s="9">
        <f>IFERROR(__xludf.DUMMYFUNCTION("""COMPUTED_VALUE"""),0.0)</f>
        <v>0</v>
      </c>
      <c r="J663" s="9">
        <f>IFERROR(__xludf.DUMMYFUNCTION("""COMPUTED_VALUE"""),0.0)</f>
        <v>0</v>
      </c>
    </row>
    <row r="664">
      <c r="A664" s="1">
        <v>4.1</v>
      </c>
      <c r="B664" s="5" t="s">
        <v>5842</v>
      </c>
      <c r="C664" s="5" t="s">
        <v>5843</v>
      </c>
      <c r="D664" s="9" t="str">
        <f>IFERROR(__xludf.DUMMYFUNCTION("""COMPUTED_VALUE"""),"i used this product for about months and really had no issues with it until i noticed that my internet stopped working after getting it checked i found out that the issue was in the ups maybe wiring cable which stopped transmission i contacted the custome"&amp;"r care and i was assisted by mr ankit he was very helpful and asked me to demonstrate the issue in video and tried to ascertain the issue through other checkups too after ascertaining that the issue is in the product he confirmed to get the default produc"&amp;"t replaced and started the issue and informed me on tentative timelines for the same hoping to receive the replacement soon so that i can continue uninterrupted internet i have been using this product for the past four months during this tenure i had face"&amp;"d no issues initially but roughly after months the power back up started shrinking extremely and the least duration was under minutes that’s when i contacted the customer support via whatsapp and i must say the whole experience with the customer support t"&amp;"eam was simply surprising they were very polite and helpful throughout the process it was very easy for me to explain the issue to them then at the end of the first conversation itself they arranged a replacement for the product since it is just months ol"&amp;"d they took all the responsibility of the issue and sent me a new product which i am currently using now the back up i am getting is hours which is based on my usage so finally i am not sure how often i buy a product from this brand but i will never forge"&amp;"t the support i received from this this brand cheers i purchased the product days back and initial product was not working properly but i received a replacement for that thanks for immediate response from the support team i liked oakter because it s india"&amp;"n product and not a chinese as of now it s working fine and no lag in wi fi connection or speed need to test the recharge capacity when the power goes off will keep you updated after a month again by checking the results giving stars as of now this is a r"&amp;"eally good option for those who are primarily concerned about being cut off from online meetings calls due to frequent short term power cuts and are not willing to spend more amount buying an inverter i have been using this product since around months and"&amp;" am pretty happy with its backup i have been using the product for more than a year later i purchased a second product for my parents home and it was working fine for months however the backup battery stopped working later and the customer support team we"&amp;"re quick to respond and swiftly sent me the replacement product product was delivered very promptly and packaging was good using this product just from couple of days and its working as expected very easy to plug use reserving star for longevity of this p"&amp;"roduct will revise my rating after a year or so depending on my experience the device doesn t support for hours it support only for or hours minutes max on full recharge product is affordable light and good please don t fool on hours support capacity reso"&amp;"nate ups is better as compared to this this product claims to give backup for upto hours but it wont even give backup for mins i claimed warranty and got the new product as well still the same problem they reiterate and say upto hours where they shud ment"&amp;"ion clearly that it will give backup upto hour not more than that one of the worst customer support services i have seen the associates keep repeating the same sentence or copy paste the chat and dont provide solutions totally disappointed and waste of mo"&amp;"ney never recommending anyone to buy their product")</f>
        <v>i used this product for about months and really had no issues with it until i noticed that my internet stopped working after getting it checked i found out that the issue was in the ups maybe wiring cable which stopped transmission 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months the power back up started shrinking extremely and the least duration was under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months old they took all the responsibility of the issue and sent me a new product which i am currently using now the back up i am getting is hours which is based on my usage so finally i am not sure how often i buy a product from this brand but i will never forget the support i received from this this brand cheers i purchased the product days back and initial product was not working properly but i received a replacement for that thanks for immediate response from the support team i liked oakter because it s indian product and not a chinese as of now it s working fine and no lag in wi fi connection or speed need to test the recharge capacity when the power goes off will keep you updated after a month again by checking the results giving stars as of now this is a really good option for those who are primarily concerned about being cut off from online meetings calls due to frequent short term power cuts and are not willing to spend more amount buying an inverter i have been using this product since around months and am pretty happy with its backup i have been using the product for more than a year later i purchased a second product for my parents home and it was working fine for months however the backup battery stopped working later and the customer support team were quick to respond and swiftly sent me the replacement product product was delivered very promptly and packaging was good using this product just from couple of days and its working as expected very easy to plug use reserving star for longevity of this product will revise my rating after a year or so depending on my experience the device doesn t support for hours it support only for or hours minutes max on full recharge product is affordable light and good please don t fool on hours support capacity resonate ups is better as compared to this this product claims to give backup for upto hours but it wont even give backup for mins i claimed warranty and got the new product as well still the same problem they reiterate and say upto hours where they shud mention clearly that it will give backup upto hour not more than that one of the worst customer support services i have seen the associates keep repeating the same sentence or copy paste the chat and dont provide solutions totally disappointed and waste of money never recommending anyone to buy their product</v>
      </c>
      <c r="E664" s="1" t="s">
        <v>5834</v>
      </c>
      <c r="F664" s="9" t="s">
        <v>5836</v>
      </c>
      <c r="G664" s="9">
        <f>IFERROR(__xludf.DUMMYFUNCTION("""COMPUTED_VALUE"""),1.0)</f>
        <v>1</v>
      </c>
      <c r="H664" s="9">
        <f>IFERROR(__xludf.DUMMYFUNCTION("""COMPUTED_VALUE"""),1.0)</f>
        <v>1</v>
      </c>
      <c r="I664" s="9">
        <f>IFERROR(__xludf.DUMMYFUNCTION("""COMPUTED_VALUE"""),0.0)</f>
        <v>0</v>
      </c>
      <c r="J664" s="9">
        <f>IFERROR(__xludf.DUMMYFUNCTION("""COMPUTED_VALUE"""),1.0)</f>
        <v>1</v>
      </c>
    </row>
    <row r="665">
      <c r="A665" s="1">
        <v>4.4</v>
      </c>
      <c r="B665" s="5" t="s">
        <v>5853</v>
      </c>
      <c r="C665" s="5" t="s">
        <v>5854</v>
      </c>
      <c r="D665" s="9" t="str">
        <f>IFERROR(__xludf.DUMMYFUNCTION("""COMPUTED_VALUE"""),"my isp provided modem router combo is in another location in the house and i was getting speed drops on ghz when i was across the house as was expected so i decided to buy this router to use as an access point the setup is pretty straightforward provided "&amp;"you know what you are doing as is mentioned on the product page this router comes with two modes router mode and access point mode if you are using it in addition to your isp provided modem router i would suggest using it in the access point mode only the"&amp;" range and the speeds are working better than i expected for the price certainly better than the router that the isp provides the router does come with a lan cable but the quality of the cable is not very confidence inspiring the leds on the front can be "&amp;"configured via the tether app to switch off at specific times which is a neat feature apart from that i have found tether app to be pretty useless it doesn t specify the device identity for some reason just shows the ip and unknown until you rename the de"&amp;"vice yourself sometimes it doesn t even list all the devices connected i guess it is better to use the router settings from the browser itself if you want to dig into the settings i would like to add one more thing in the end this router looks pretty slic"&amp;"k and i don t think it has gotten enough credits for that kept on the table or even hung from the wall it looks and feels premium for the price and that is in addition to all the amazing features it has router gets sometime auto disconnected even though i"&amp;"t is connected to internet i don t have any issue with router but sure with amazon packaging method bcz no paper bag or anything were used it was only the box good product for that price good range so far everything looks good will update the review after"&amp;" a few months of usage awasome experience go for it with out any hasitation assistance also very good highly recommended to purchase overall a good purchase you will never regrate after purchasing it signal strength can be improved further so far good to "&amp;"go")</f>
        <v>my isp provided modem router combo is in another location in the house and i was getting speed drops on ghz when i was across the house as was expected so i decided to buy this router to use as an access point the setup is pretty straightforward provided you know what you are doing as is mentioned on the product page this router comes with two modes router mode and access point mode if you are using it in addition to your isp provided modem router i would suggest using it in the access point mode only the range and the speeds are working better than i expected for the price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 t specify the device identity for some reason just shows the ip and unknown until you rename the device yourself sometimes it doesn t even list all the devices connected i guess it is better to use the router settings from the browser itself if you want to dig into the settings i would like to add one more thing in the end this router looks pretty slick and i don t think it has gotten enough credits for that kept on the table or even hung from the wall it looks and feels premium for the price and that is in addition to all the amazing features it has router gets sometime auto disconnected even though it is connected to internet i don t have any issue with router but sure with amazon packaging method bcz no paper bag or anything were used it was only the box good product for that price good range so far everything looks good will update the review after a few months of usage awasome experience go for it with out any hasitation assistance also very good highly recommended to purchase overall a good purchase you will never regrate after purchasing it signal strength can be improved further so far good to go</v>
      </c>
      <c r="E665" s="1" t="s">
        <v>5846</v>
      </c>
      <c r="F665" s="9" t="s">
        <v>5848</v>
      </c>
      <c r="G665" s="9">
        <f>IFERROR(__xludf.DUMMYFUNCTION("""COMPUTED_VALUE"""),0.0)</f>
        <v>0</v>
      </c>
      <c r="H665" s="9">
        <f>IFERROR(__xludf.DUMMYFUNCTION("""COMPUTED_VALUE"""),0.0)</f>
        <v>0</v>
      </c>
      <c r="I665" s="9">
        <f>IFERROR(__xludf.DUMMYFUNCTION("""COMPUTED_VALUE"""),1.0)</f>
        <v>1</v>
      </c>
      <c r="J665" s="9">
        <f>IFERROR(__xludf.DUMMYFUNCTION("""COMPUTED_VALUE"""),0.0)</f>
        <v>0</v>
      </c>
    </row>
    <row r="666">
      <c r="A666" s="1">
        <v>4.1</v>
      </c>
      <c r="B666" s="5" t="s">
        <v>5864</v>
      </c>
      <c r="C666" s="5" t="s">
        <v>5865</v>
      </c>
      <c r="D666" s="9" t="str">
        <f>IFERROR(__xludf.DUMMYFUNCTION("""COMPUTED_VALUE"""),"the product was received without damaged and seal intact coming on to the product i bought the jazzy blue sunburn edition pros battery is good used as opened from the pack it held good for about hours across days and still charge is leftsound sensible bas"&amp;"s and good mids as well as lows not that i can discern between them aux available the ear cups are quite big hence sorta provides passive noise isolation cons not foldable as well as type b charger usb micro typebeing a limited edition if your ear cups we"&amp;"ar off very miniscule chances of replacing it with suitable colorif a person is of hot body type emits heat or more warm then normal there is higher chances of feeling warmth in your ears as i heard the material just reflects the heat back on to ears that"&amp;" s just plain uncomfortable to me also the build feels very flimsy and plastic ky also a major drawback i felt was that whenever we switch on off we get the built in audio bought it for now after years months today it broke after months of use the red coa"&amp;"ting started peeling off but device showed no problems sound is clear balanced not very hogh but enough bass good battery backup charges faster aux is available disadvantage is you can t fold it planning to buy it again as i think this the best in segment"&amp;" now the rate has increased to the first thing i want to say is that the headphone is really bulky i didn t notice the first few days of using but eventually it gives pain on the shoulder if worn for a longer period of time hours sound quality is good do "&amp;"not have any bass anc is not present in this headphone it s a decent headphone for casual purposes if you re a music lover or wear your headset for longer period of time then i think you should invest in other options which is light weight and have anc in"&amp;" them everything is great about boat products delivered in two days noise cancelling is great bluetooth connectivity is good something it takes time to connect if you planning to buy then this would be a great choice in details it was written that it has "&amp;"physical noise isolation feature in it but when it came i didn t observe as such feature i bought it for study purpose that the reason why i was looking for such feature but i found it as a waste of money sometimes sound doesn t work you have to decrease "&amp;"the volume to zero and then increase again to hear the sound bu this happens only out of times build quality is good has physical noice isolation soft padded comfortable but bass could be quite better otherwise everything is fine best for gym study online"&amp;" lectures entertainment etc please go for it 🥂👍🏻 good quality headphones in over the ear category good quality sound but has less bass as other says but it s decent good mic quality for meetings but doesn t have any noise cancellation feature i just fe"&amp;"el that after hours of constant use these earphones feel weighted to the neck")</f>
        <v>the product was received without damaged and seal intact coming on to the product i bought the jazzy blue sunburn edition pros battery is good used as opened from the pack it held good for about hours across days and still charge is leftsound sensible bass and good mids as well as lows not that i can discern between them aux available the ear cups are quite big hence sorta provides passive noise isolation cons not foldable as well as type b charger usb micro typebeing a limited edition if your ear cups wear off very miniscule chances of replacing it with suitable colorif a person is of hot body type emits heat or more warm then normal there is higher chances of feeling warmth in your ears as i heard the material just reflects the heat back on to ears that s just plain uncomfortable to me also the build feels very flimsy and plastic ky also a major drawback i felt was that whenever we switch on off we get the built in audio bought it for now after years months today it broke after months of use the red coating started peeling off but device showed no problems sound is clear balanced not very hogh but enough bass good battery backup charges faster aux is available disadvantage is you can t fold it planning to buy it again as i think this the best in segment now the rate has increased to the first thing i want to say is that the headphone is really bulky i didn t notice the first few days of using but eventually it gives pain on the shoulder if worn for a longer period of time hours sound quality is good do not have any bass anc is not present in this headphone it s a decent headphone for casual purposes if you re a music lover or wear your headset for longer period of time then i think you should invest in other options which is light weight and have anc in them everything is great about boat products delivered in two days noise cancelling is great bluetooth connectivity is good something it takes time to connect if you planning to buy then this would be a great choice in details it was written that it has physical noise isolation feature in it but when it came i didn t observe as such feature i bought it for study purpose that the reason why i was looking for such feature but i found it as a waste of money sometimes sound doesn t work you have to decrease the volume to zero and then increase again to hear the sound bu this happens only out of times build quality is good has physical noice isolation soft padded comfortable but bass could be quite better otherwise everything is fine best for gym study online lectures entertainment etc please go for it 🥂👍🏻 good quality headphones in over the ear category good quality sound but has less bass as other says but it s decent good mic quality for meetings but doesn t have any noise cancellation feature i just feel that after hours of constant use these earphones feel weighted to the neck</v>
      </c>
      <c r="E666" s="1" t="s">
        <v>5857</v>
      </c>
      <c r="F666" s="9" t="s">
        <v>5859</v>
      </c>
      <c r="G666" s="9">
        <f>IFERROR(__xludf.DUMMYFUNCTION("""COMPUTED_VALUE"""),0.0)</f>
        <v>0</v>
      </c>
      <c r="H666" s="9">
        <f>IFERROR(__xludf.DUMMYFUNCTION("""COMPUTED_VALUE"""),0.0)</f>
        <v>0</v>
      </c>
      <c r="I666" s="9">
        <f>IFERROR(__xludf.DUMMYFUNCTION("""COMPUTED_VALUE"""),1.0)</f>
        <v>1</v>
      </c>
      <c r="J666" s="9">
        <f>IFERROR(__xludf.DUMMYFUNCTION("""COMPUTED_VALUE"""),0.0)</f>
        <v>0</v>
      </c>
    </row>
    <row r="667">
      <c r="A667" s="1">
        <v>4.1</v>
      </c>
      <c r="B667" s="5" t="s">
        <v>5876</v>
      </c>
      <c r="C667" s="5" t="s">
        <v>5877</v>
      </c>
      <c r="D667" s="9" t="str">
        <f>IFERROR(__xludf.DUMMYFUNCTION("""COMPUTED_VALUE"""),"the mi earphones sound great for the pricethe cable is covered in kevlar fiberthe mi earphones are priced at rs xiaomi has garnered a well deserved reputation for producing high quality smartphones with powerful specifications at affordable prices the sam"&amp;"e applies to the company s diverse range of accessories as well these are priced quite competitively and usually provide tremendous value for money xiaomi recently launched two new pairs of budget earphones in the form of the mi earphones basic and mi ear"&amp;"phones and we have the latter for today with a three button inline remote and mic a kevlar fiber cable metal sound chambers and a right angled plug the mi earphones seem pretty promising on paper we have put this pair through our tests to see whether that"&amp;" promise actually translates into real world performance xiaomi mi earphones design and comfortas expected from a pair of earphones in this price range the mi earphones are made entirely out of plastic that said the build quality is actually quite impress"&amp;"ive with high quality tpe surrounds near the mm plug and earpieces the box is as basic as it gets there is no case and no extras to be found inside just the earphones a short and sweet user guide and two extra sets of tips large and extra small the cable "&amp;"though is far from ordinary it is braided in kevlar fibre which not only prevents tangling but also looks and feels premium the box is as basic as it gets there is no case and no extras to be found inside just the earphones a short and sweet user guide an"&amp;"d two extra sets of tips large and extra small the cable though is far from ordinary it is braided in kevlar fibre which not only prevents tangling but also looks and feels premium searchhomeaudioaudio reviewsxiaomi mi earphones reviewadvertisementby shob"&amp;"hit varma updated april isthighlightsthe mi earphones sound great for the pricethe cable is covered in kevlar fiberthe mi earphones are priced at rs xiaomi mi earphones reviewsubscribexiaomi has garnered a well deserved reputation for producing high quali"&amp;"ty smartphones with powerful specifications at affordable prices the same applies to the company s diverse range of accessories as well these are priced quite competitively and usually provide tremendous value for money xiaomi recently launched two new pa"&amp;"irs of budget earphones in the form of the mi earphones basic and mi earphones and we have the latter for today with a three button inline remote and mic a kevlar fiber cable metal sound chambers and a right angled plug the mi earphones seem pretty promis"&amp;"ing on paper we have put this pair through our tests to see whether that promise actually translates into real world performance xiaomi mi earphones design and comfortas expected from a pair of earphones in this price range the mi earphones are made entir"&amp;"ely out of plastic that said the build quality is actually quite impressive with high quality tpe surrounds near the mm plug and earpieces by taboolasponsored linksmederma stretch marks therapy cream gm₹ pharmeasybuy nowthe box is as basic as it gets ther"&amp;"e is no case and no extras to be found inside just the earphones a short and sweet user guide and two extra sets of tips large and extra small the cable though is far from ordinary it is braided in kevlar fibre which not only prevents tangling but also lo"&amp;"oks and feels premium xiaomi mi earphones inline xiaomi mi earphones inline while the mi earphones look pretty nondescript overall there are a few design flourishes such as a textured metallic finish at the back of the earphone housings and the aforementi"&amp;"oned kevlar fibre cable that stand out promoted in the storesbestseller oneplus nord gb ram gb gray ashoneplus nord gb ram gb gray ash₹ amazonbuyxiaomi mi true wireless bluetooth earphones white xiaomi mi true wireless bluetooth earphones white ₹ off amaz"&amp;"onbuyxiaomi redmi earbuds s wireless bluetooth earphones black xiaomi redmi earbuds s wireless bluetooth earphones black ₹ off amazonbuyboat bassheads wired earphones taffy pink boat bassheads wired earphones taffy pink ₹ off amazonbuyboat bassheads wired"&amp;" headphone black boat bassheads wired headphone black ₹ off flipkartbuytrending poco m gb ram gb power blackpoco m gb ram gb power black₹ off flipkartbuyat just g the earphones weigh next to nothing and are extremely comfortable the housings are ergonomic"&amp;"ally shaped housings and angled at degrees they do not fall out of the ears easily even during intense activities the silicone tips are nothing to write home about but that is expected considering the price there is a three button inline remote with mic l"&amp;"ocated right below the right earpiece which can be used to answer calls control music playback and trigger the voice assistant on your smartphone the buttons themselves are quite mushy and difficult to distinguish between by touch alone xiaomi mi earphone"&amp;"s performancexiaomi claim that the mi earphones feature a rd generation balanced damping system that creates a transparent sound and metal sound chambers created via a step process marketing fluff aside how do the earphones really sound simply put surpris"&amp;"ingly decent for earphones that cost less than a nice dinner for two while most earphones in this price range have over inflated bass that dominates the rest of the frequency range the bass response on the mi earphones is controlled and restrained it does"&amp;"n t overwhelm the sound signature or smother the highs that said bassheads will be left slightly wanting it s surprising to hear that highs are present and distinct in the sound mix although they do get overpowering sometimes the mids are slightly repress"&amp;"ed which is evident in vocal heavy genres such as blues while the clarity on offer is decent for the price songs with many layers of instrumentation do sound muffled and noisy this is most evident in complex genres such as rock and metal in which the earp"&amp;"hones sound harsh and the mids get buried by the treble and bass this earphone set is fantastic and highly deserving of money i used it for a while last in and now i m buying it once more in in my perspective the mi headset has good music and is easy to u"&amp;"se good good nice product gentle bassno loud soundproduct quality is decentdon t expect heavy music experience it s sometime uncomfortable but it s fine i can adjust seriously if you are a bass lover then you can go for it but it s built quality is not go"&amp;"od it will damage automatically after months it is not suitable for rough uses got it for less than rs not disappointted at all if you compare it with other brands like boat the sound quality isn t as good as the contemporaries but for the price i paid i "&amp;"m not disappointed at all the bass is solid noise cancellation is average and the earphones are a little low on volume could ve been louder good value for money product for earphones under very good product as expected")</f>
        <v>the mi earphones sound great for the pricethe cable is covered in kevlar fiberthe mi earphones are priced at rs xiaomi has garnered a well deserved reputation for producing high quality smartphones with powerful specifications at affordable prices the same applies to the company s diverse range of accessories as well these are priced quite competitively and usually provide tremendous value for money xiaomi recently launched two new pairs of budget earphones in the form of the mi earphones basic and mi earphones and we have the latter for today with a three button inline remote and mic a kevlar fiber cable metal sound chambers and a right angled plug the mi earphones seem pretty promising on paper we have put this pair through our tests to see whether that promise actually translates into real world performance xiaomi mi earphones design and comfortas expected from a pair of earphones in this price range the mi earphones are made entirely out of plastic that said the build quality is actually quite impressive with high quality tpe surrounds near the mm plug and earpieces the box is as basic as it gets there is no case and no extras to be found inside just the earphones a short and sweet user guide and two extra sets of tips large and extra small the cable though is far from ordinary it is braided in kevlar fibre which not only prevents tangling but also looks and feels premium the box is as basic as it gets there is no case and no extras to be found inside just the earphones a short and sweet user guide and two extra sets of tips large and extra small the cable though is far from ordinary it is braided in kevlar fibre which not only prevents tangling but also looks and feels premium searchhomeaudioaudio reviewsxiaomi mi earphones reviewadvertisementby shobhit varma updated april isthighlightsthe mi earphones sound great for the pricethe cable is covered in kevlar fiberthe mi earphones are priced at rs xiaomi mi earphones reviewsubscribexiaomi has garnered a well deserved reputation for producing high quality smartphones with powerful specifications at affordable prices the same applies to the company s diverse range of accessories as well these are priced quite competitively and usually provide tremendous value for money xiaomi recently launched two new pairs of budget earphones in the form of the mi earphones basic and mi earphones and we have the latter for today with a three button inline remote and mic a kevlar fiber cable metal sound chambers and a right angled plug the mi earphones seem pretty promising on paper we have put this pair through our tests to see whether that promise actually translates into real world performance xiaomi mi earphones design and comfortas expected from a pair of earphones in this price range the mi earphones are made entirely out of plastic that said the build quality is actually quite impressive with high quality tpe surrounds near the mm plug and earpieces by taboolasponsored linksmederma stretch marks therapy cream gm₹ pharmeasybuy nowthe box is as basic as it gets there is no case and no extras to be found inside just the earphones a short and sweet user guide and two extra sets of tips large and extra small the cable though is far from ordinary it is braided in kevlar fibre which not only prevents tangling but also looks and feels premium xiaomi mi earphones inline xiaomi mi earphones inline while the mi earphones look pretty nondescript overall there are a few design flourishes such as a textured metallic finish at the back of the earphone housings and the aforementioned kevlar fibre cable that stand out promoted in the storesbestseller oneplus nord gb ram gb gray ashoneplus nord gb ram gb gray ash₹ amazonbuyxiaomi mi true wireless bluetooth earphones white xiaomi mi true wireless bluetooth earphones white ₹ off amazonbuyxiaomi redmi earbuds s wireless bluetooth earphones black xiaomi redmi earbuds s wireless bluetooth earphones black ₹ off amazonbuyboat bassheads wired earphones taffy pink boat bassheads wired earphones taffy pink ₹ off amazonbuyboat bassheads wired headphone black boat bassheads wired headphone black ₹ off flipkartbuytrending poco m gb ram gb power blackpoco m gb ram gb power black₹ off flipkartbuyat just g the earphones weigh next to nothing and are extremely comfortable the housings are ergonomically shaped housings and angled at degrees they do not fall out of the ears easily even during intense activities the silicone tips are nothing to write home about but that is expected considering the price there is a three button inline remote with mic located right below the right earpiece which can be used to answer calls control music playback and trigger the voice assistant on your smartphone the buttons themselves are quite mushy and difficult to distinguish between by touch alone xiaomi mi earphones performancexiaomi claim that the mi earphones feature a rd generation balanced damping system that creates a transparent sound and metal sound chambers created via a step process marketing fluff aside how do the earphones really sound simply put surprisingly decent for earphones that cost less than a nice dinner for two while most earphones in this price range have over inflated bass that dominates the rest of the frequency range the bass response on the mi earphones is controlled and restrained it doesn t overwhelm the sound signature or smother the highs that said bassheads will be left slightly wanting it s surprising to hear that highs are present and distinct in the sound mix although they do get overpowering sometimes the mids are slightly repressed which is evident in vocal 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 this earphone set is fantastic and highly deserving of money i used it for a while last in and now i m buying it once more in in my perspective the mi headset has good music and is easy to use good good nice product gentle bassno loud soundproduct quality is decentdon t expect heavy music experience it s sometime uncomfortable but it s fine i can adjust seriously if you are a bass lover then you can go for it but it s built quality is not good it will damage automatically after months it is not suitable for rough uses got it for less than rs not disappointted at all if you compare it with other brands like boat the sound quality isn t as good as the contemporaries but for the price i paid i m not disappointed at all the bass is solid noise cancellation is average and the earphones are a little low on volume could ve been louder good value for money product for earphones under very good product as expected</v>
      </c>
      <c r="E667" s="1" t="s">
        <v>5868</v>
      </c>
      <c r="F667" s="9" t="s">
        <v>3347</v>
      </c>
      <c r="G667" s="9">
        <f>IFERROR(__xludf.DUMMYFUNCTION("""COMPUTED_VALUE"""),0.0)</f>
        <v>0</v>
      </c>
      <c r="H667" s="9">
        <f>IFERROR(__xludf.DUMMYFUNCTION("""COMPUTED_VALUE"""),1.0)</f>
        <v>1</v>
      </c>
      <c r="I667" s="9">
        <f>IFERROR(__xludf.DUMMYFUNCTION("""COMPUTED_VALUE"""),1.0)</f>
        <v>1</v>
      </c>
      <c r="J667" s="9">
        <f>IFERROR(__xludf.DUMMYFUNCTION("""COMPUTED_VALUE"""),1.0)</f>
        <v>1</v>
      </c>
    </row>
    <row r="668">
      <c r="A668" s="1">
        <v>3.5</v>
      </c>
      <c r="B668" s="5" t="s">
        <v>5887</v>
      </c>
      <c r="C668" s="5" t="s">
        <v>5888</v>
      </c>
      <c r="D668" s="9" t="str">
        <f>IFERROR(__xludf.DUMMYFUNCTION("""COMPUTED_VALUE"""),"goid best education gadget for kids brightness needs to improved nice good liked by kids hassle free dust free can improve the screen brightness n font visibility good i ordered black but it came blue although not a big issue colour doesn t matter tht muc"&amp;"h but functioning is ok so its good")</f>
        <v>goid best education gadget for kids brightness needs to improved nice good liked by kids hassle free dust free can improve the screen brightness n font visibility good i ordered black but it came blue although not a big issue colour doesn t matter tht much but functioning is ok so its good</v>
      </c>
      <c r="E668" s="1" t="s">
        <v>5880</v>
      </c>
      <c r="F668" s="9" t="s">
        <v>5218</v>
      </c>
      <c r="G668" s="9">
        <f>IFERROR(__xludf.DUMMYFUNCTION("""COMPUTED_VALUE"""),0.0)</f>
        <v>0</v>
      </c>
      <c r="H668" s="9">
        <f>IFERROR(__xludf.DUMMYFUNCTION("""COMPUTED_VALUE"""),0.0)</f>
        <v>0</v>
      </c>
      <c r="I668" s="9">
        <f>IFERROR(__xludf.DUMMYFUNCTION("""COMPUTED_VALUE"""),0.0)</f>
        <v>0</v>
      </c>
      <c r="J668" s="9">
        <f>IFERROR(__xludf.DUMMYFUNCTION("""COMPUTED_VALUE"""),0.0)</f>
        <v>0</v>
      </c>
    </row>
    <row r="669">
      <c r="A669" s="1">
        <v>3.6</v>
      </c>
      <c r="B669" s="5" t="s">
        <v>5897</v>
      </c>
      <c r="C669" s="5" t="s">
        <v>5898</v>
      </c>
      <c r="D669" s="9" t="str">
        <f>IFERROR(__xludf.DUMMYFUNCTION("""COMPUTED_VALUE"""),"the product is very good keya are ergonomic after using it for months the keys are starting to get hard let s see how it performs in the future for daily use value for money normal typing is good spacebar key is not properly pressed overall good to buy ch"&amp;"eap product i mean it is not a bad keyboard but i can get the same keyboard at local store for cheap price without paying for delivery so please consider this before buying after using standard boards like logitech this seems to be with narrow gap between"&amp;" keys i have to adjust myself and careful not pressing two keys but it is smooth and without noise may be useful for beginners very economical good keyboard at affordable price good product at this budget but not good for gaming very basic keyboard for ty"&amp;"ping purposes its waste of money rather go for a mechanical keyboard nice")</f>
        <v>the product is very good keya are ergonomic after using it for months the keys are starting to get hard let s see how it performs in the future for daily use value for money normal typing is good spacebar key is not properly pressed overall good to buy cheap product i mean it is not a bad keyboard but i can get the same keyboard at local store for cheap price without paying for delivery so please consider this before buying after using standard boards like logitech this seems to be with narrow gap between keys i have to adjust myself and careful not pressing two keys but it is smooth and without noise may be useful for beginners very economical good keyboard at affordable price good product at this budget but not good for gaming very basic keyboard for typing purposes its waste of money rather go for a mechanical keyboard nice</v>
      </c>
      <c r="E669" s="1" t="s">
        <v>5891</v>
      </c>
      <c r="F669" s="9" t="s">
        <v>5376</v>
      </c>
      <c r="G669" s="9">
        <f>IFERROR(__xludf.DUMMYFUNCTION("""COMPUTED_VALUE"""),1.0)</f>
        <v>1</v>
      </c>
      <c r="H669" s="9">
        <f>IFERROR(__xludf.DUMMYFUNCTION("""COMPUTED_VALUE"""),1.0)</f>
        <v>1</v>
      </c>
      <c r="I669" s="9">
        <f>IFERROR(__xludf.DUMMYFUNCTION("""COMPUTED_VALUE"""),0.0)</f>
        <v>0</v>
      </c>
      <c r="J669" s="9">
        <f>IFERROR(__xludf.DUMMYFUNCTION("""COMPUTED_VALUE"""),0.0)</f>
        <v>0</v>
      </c>
    </row>
    <row r="670">
      <c r="A670" s="1">
        <v>4.3</v>
      </c>
      <c r="B670" s="5" t="s">
        <v>107</v>
      </c>
      <c r="C670" s="5" t="s">
        <v>108</v>
      </c>
      <c r="D670" s="9" t="str">
        <f>IFERROR(__xludf.DUMMYFUNCTION("""COMPUTED_VALUE"""),"worth for money suitable for android auto my purpose served in car got it for rs everything is okay but packaging is not good feeling like seller gave is used cable good product good product but cost is more original cable i bought this cable at using thi"&amp;"s cable for android auto in my car perfectly works without any glitch original mi cable will charge upto watts got it for rs i have watt charger and i want a cable for my car so i went for it i checked the performance with battery charging app the chargin"&amp;"g speed is exactly half of my watt original cable go for it it provided me turbo charging i recommend for all redmi note s mobile phones as it provide turbo charging i am veri happy with this product")</f>
        <v>worth for money suitable for android auto my purpose served in car got it for rs everything is okay but packaging is not good feeling like seller gave is used cable good product good product but cost is more original cable i bought this cable at using this cable for android auto in my car perfectly works without any glitch original mi cable will charge upto watts got it for rs i have watt charger and i want a cable for my car so i went for it i checked the performance with battery charging app the charging speed is exactly half of my watt original cable go for it it provided me turbo charging i recommend for all redmi note s mobile phones as it provide turbo charging i am veri happy with this product</v>
      </c>
      <c r="E670" s="1" t="s">
        <v>99</v>
      </c>
      <c r="F670" s="9" t="s">
        <v>18</v>
      </c>
      <c r="G670" s="9">
        <f>IFERROR(__xludf.DUMMYFUNCTION("""COMPUTED_VALUE"""),0.0)</f>
        <v>0</v>
      </c>
      <c r="H670" s="9">
        <f>IFERROR(__xludf.DUMMYFUNCTION("""COMPUTED_VALUE"""),0.0)</f>
        <v>0</v>
      </c>
      <c r="I670" s="9">
        <f>IFERROR(__xludf.DUMMYFUNCTION("""COMPUTED_VALUE"""),0.0)</f>
        <v>0</v>
      </c>
      <c r="J670" s="9">
        <f>IFERROR(__xludf.DUMMYFUNCTION("""COMPUTED_VALUE"""),0.0)</f>
        <v>0</v>
      </c>
    </row>
    <row r="671">
      <c r="A671" s="1">
        <v>3.8</v>
      </c>
      <c r="B671" s="5" t="s">
        <v>5908</v>
      </c>
      <c r="C671" s="5" t="s">
        <v>5909</v>
      </c>
      <c r="D671" s="9" t="str">
        <f>IFERROR(__xludf.DUMMYFUNCTION("""COMPUTED_VALUE"""),"build quality cheap plastic ka h 🥲 mouse functions smoothly buttonclicks perfect little bit hard should become easier after some time overall good value for money compact and easy to use button bit tight to click rest is good no issues worth to buy budge"&amp;"t friendly good working fine month mouse works well but buttons are pretty hard especially the scroll wheel button is even harder the rear end of the mouse the bulgier side is quite higher hence feels a bit pushy on the palm area of my hand if you have so"&amp;"ft hands you better explore other options if it is for rough use then is a good buy")</f>
        <v>build quality cheap plastic ka h 🥲 mouse functions smoothly buttonclicks perfect little bit hard should become easier after some time overall good value for money compact and easy to use button bit tight to click rest is good no issues worth to buy budget friendly good working fine month 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v>
      </c>
      <c r="E671" s="1" t="s">
        <v>5902</v>
      </c>
      <c r="F671" s="9" t="s">
        <v>5206</v>
      </c>
      <c r="G671" s="9">
        <f>IFERROR(__xludf.DUMMYFUNCTION("""COMPUTED_VALUE"""),1.0)</f>
        <v>1</v>
      </c>
      <c r="H671" s="9">
        <f>IFERROR(__xludf.DUMMYFUNCTION("""COMPUTED_VALUE"""),0.0)</f>
        <v>0</v>
      </c>
      <c r="I671" s="9">
        <f>IFERROR(__xludf.DUMMYFUNCTION("""COMPUTED_VALUE"""),0.0)</f>
        <v>0</v>
      </c>
      <c r="J671" s="9">
        <f>IFERROR(__xludf.DUMMYFUNCTION("""COMPUTED_VALUE"""),0.0)</f>
        <v>0</v>
      </c>
    </row>
    <row r="672">
      <c r="A672" s="1">
        <v>4.0</v>
      </c>
      <c r="B672" s="5" t="s">
        <v>5918</v>
      </c>
      <c r="C672" s="5" t="s">
        <v>5919</v>
      </c>
      <c r="D672" s="9" t="str">
        <f>IFERROR(__xludf.DUMMYFUNCTION("""COMPUTED_VALUE"""),"sound quality is superb noise cancellation is extremely well but bass quality needs improve ment overall its great the only thing thats poor is the range its not even half a meter rest is good good it s a very good headphone compared to it s price previou"&amp;"sly i had used sony headphones and those were bit expensive but i can surly say that these headphone can give you satisfactory quality good battery backup like the color and bass build quality is not good enough the cousin cover get torn with use fit gets"&amp;" loose over battery life is decent like")</f>
        <v>sound quality is superb noise cancellation is extremely well but bass quality needs improve ment overall its great the only thing thats poor is the range its not even half a meter rest is good good it s a very good headphone compared to it s price previously i had used sony headphones and those were bit expensive but i can surly say that these headphone can give you satisfactory quality good battery backup like the color and bass build quality is not good enough the cousin cover get torn with use fit gets loose over battery life is decent like</v>
      </c>
      <c r="E672" s="1" t="s">
        <v>5912</v>
      </c>
      <c r="F672" s="9" t="s">
        <v>4761</v>
      </c>
      <c r="G672" s="9">
        <f>IFERROR(__xludf.DUMMYFUNCTION("""COMPUTED_VALUE"""),0.0)</f>
        <v>0</v>
      </c>
      <c r="H672" s="9">
        <f>IFERROR(__xludf.DUMMYFUNCTION("""COMPUTED_VALUE"""),0.0)</f>
        <v>0</v>
      </c>
      <c r="I672" s="9">
        <f>IFERROR(__xludf.DUMMYFUNCTION("""COMPUTED_VALUE"""),0.0)</f>
        <v>0</v>
      </c>
      <c r="J672" s="9">
        <f>IFERROR(__xludf.DUMMYFUNCTION("""COMPUTED_VALUE"""),0.0)</f>
        <v>0</v>
      </c>
    </row>
    <row r="673">
      <c r="A673" s="1">
        <v>3.9</v>
      </c>
      <c r="B673" s="5" t="s">
        <v>5930</v>
      </c>
      <c r="C673" s="5" t="s">
        <v>5931</v>
      </c>
      <c r="D673" s="9" t="str">
        <f>IFERROR(__xludf.DUMMYFUNCTION("""COMPUTED_VALUE"""),"bluetooth audio sounds really nice decent bass too but fm reception is weak even after plugging in the usb cable antenna the fm reception is not very clear its not able to catch all stations and even when it does catch a station moving the speaker causes "&amp;"problems with the sound clarity i tried a few other similar speakers from other brands and they all have this problem apparently the fm circuit in these soundbar is not good worth for buying this speaker sound quality is good and loud weightless easy to c"&amp;"arry good battery backup it s coming for more than hours not tested properly but having good battery backup for sure don t expect bass having little bit but don t expect more i m writing this review after days of usage yes everything fine nice and decent "&amp;"product sound is good bluetooth connectivity is good you call microphone is good cute and nice sound in medium hall 👍")</f>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 worth for buying this speaker sound quality is good and loud weightless easy to carry good battery backup it s coming for more than hours not tested properly but having good battery backup for sure don t expect bass having little bit but don t expect more i m writing this review after days of usage yes everything fine nice and decent product sound is good bluetooth connectivity is good you call microphone is good cute and nice sound in medium hall 👍</v>
      </c>
      <c r="E673" s="1" t="s">
        <v>5922</v>
      </c>
      <c r="F673" s="9" t="s">
        <v>5924</v>
      </c>
      <c r="G673" s="9">
        <f>IFERROR(__xludf.DUMMYFUNCTION("""COMPUTED_VALUE"""),0.0)</f>
        <v>0</v>
      </c>
      <c r="H673" s="9">
        <f>IFERROR(__xludf.DUMMYFUNCTION("""COMPUTED_VALUE"""),0.0)</f>
        <v>0</v>
      </c>
      <c r="I673" s="9">
        <f>IFERROR(__xludf.DUMMYFUNCTION("""COMPUTED_VALUE"""),0.0)</f>
        <v>0</v>
      </c>
      <c r="J673" s="9">
        <f>IFERROR(__xludf.DUMMYFUNCTION("""COMPUTED_VALUE"""),0.0)</f>
        <v>0</v>
      </c>
    </row>
    <row r="674">
      <c r="A674" s="1">
        <v>4.1</v>
      </c>
      <c r="B674" s="5" t="s">
        <v>3955</v>
      </c>
      <c r="C674" s="5" t="s">
        <v>5934</v>
      </c>
      <c r="D674" s="9" t="str">
        <f>IFERROR(__xludf.DUMMYFUNCTION("""COMPUTED_VALUE"""),"it is good for data cables i liked it basically its good product with good quality but this product is overpriced because same product from different brand are selling at or more less money still i bought this because of the brand name gud quality and pac"&amp;"kaging but slightly expensive this for my mobile charging cable it’s useful for not to brake the cable")</f>
        <v>it is good for data cables i liked it basically its good product with good quality but this product is overpriced because same product from different brand are selling at or more less money still i bought this because of the brand name gud quality and packaging but slightly expensive this for my mobile charging cable it’s useful for not to brake the cable</v>
      </c>
      <c r="E674" s="1" t="s">
        <v>3948</v>
      </c>
      <c r="F674" s="9" t="s">
        <v>3950</v>
      </c>
      <c r="G674" s="9">
        <f>IFERROR(__xludf.DUMMYFUNCTION("""COMPUTED_VALUE"""),0.0)</f>
        <v>0</v>
      </c>
      <c r="H674" s="9">
        <f>IFERROR(__xludf.DUMMYFUNCTION("""COMPUTED_VALUE"""),0.0)</f>
        <v>0</v>
      </c>
      <c r="I674" s="9">
        <f>IFERROR(__xludf.DUMMYFUNCTION("""COMPUTED_VALUE"""),0.0)</f>
        <v>0</v>
      </c>
      <c r="J674" s="9">
        <f>IFERROR(__xludf.DUMMYFUNCTION("""COMPUTED_VALUE"""),0.0)</f>
        <v>0</v>
      </c>
    </row>
    <row r="675">
      <c r="A675" s="1">
        <v>4.3</v>
      </c>
      <c r="B675" s="5" t="s">
        <v>136</v>
      </c>
      <c r="C675" s="5" t="s">
        <v>137</v>
      </c>
      <c r="D675" s="9" t="str">
        <f>IFERROR(__xludf.DUMMYFUNCTION("""COMPUTED_VALUE"""),"the cable is efficient in fast charging but in quick data transfer overall fine i like the usb c l shape nylon shielded core wire it improves the life of the cable i think i buy these every months or so fast charging stops working after a while probbly so"&amp;"mething to do with the cable design the cable gets twisted over time and i suspect that breaks the high capacity wires inside but i keep buying it because there arent too many options in an l shaped design good and durable product sometime the charges doe"&amp;"sn t work on few adapters there might be few cut off or something but works fine on apple adapter car charger usb the product is really good at affordable price good and fast charging and value for money பொருள் உடைய கடினத்தன்மையின் நன்றாக உள்ளது சார்ஜ் ஏற"&amp;"ும் வேகம் wat not a fast charger very slow charging with w l shape pin is very useful")</f>
        <v>the cable is efficient in fast charging but in quick data transfer overall fine i like the usb c l shape nylon shielded core wire it improves the life of the cable i think i buy these every months or so fast charging stops working after a while probbly something to do with the cable design the cable gets twisted over time and i suspect that breaks the high capacity wires inside but i keep buying it because there arent too many options in an l shaped design good and durable product sometime the charges doesn t work on few adapters there might be few cut off or something but works fine on apple adapter car charger usb the product is really good at affordable price good and fast charging and value for money பொருள் உடைய கடினத்தன்மையின் நன்றாக உள்ளது சார்ஜ் ஏறும் வேகம் wat not a fast charger very slow charging with w l shape pin is very useful</v>
      </c>
      <c r="E675" s="1" t="s">
        <v>129</v>
      </c>
      <c r="F675" s="9" t="s">
        <v>18</v>
      </c>
      <c r="G675" s="9">
        <f>IFERROR(__xludf.DUMMYFUNCTION("""COMPUTED_VALUE"""),0.0)</f>
        <v>0</v>
      </c>
      <c r="H675" s="9">
        <f>IFERROR(__xludf.DUMMYFUNCTION("""COMPUTED_VALUE"""),0.0)</f>
        <v>0</v>
      </c>
      <c r="I675" s="9">
        <f>IFERROR(__xludf.DUMMYFUNCTION("""COMPUTED_VALUE"""),0.0)</f>
        <v>0</v>
      </c>
      <c r="J675" s="9">
        <f>IFERROR(__xludf.DUMMYFUNCTION("""COMPUTED_VALUE"""),0.0)</f>
        <v>0</v>
      </c>
    </row>
    <row r="676">
      <c r="A676" s="1">
        <v>4.4</v>
      </c>
      <c r="B676" s="5" t="s">
        <v>5947</v>
      </c>
      <c r="C676" s="5" t="s">
        <v>5948</v>
      </c>
      <c r="D676" s="9" t="str">
        <f>IFERROR(__xludf.DUMMYFUNCTION("""COMPUTED_VALUE"""),"made in indonesia thankfully not china good for long use of remote 👏 battery works as replacement serves the purpose good seller good battery life good worked for my ertiga car key remote working good works flawlessly good battery backup good packaging")</f>
        <v>made in indonesia thankfully not china good for long use of remote 👏 battery works as replacement serves the purpose good seller good battery life good worked for my ertiga car key remote working good works flawlessly good battery backup good packaging</v>
      </c>
      <c r="E676" s="1" t="s">
        <v>5939</v>
      </c>
      <c r="F676" s="9" t="s">
        <v>5941</v>
      </c>
      <c r="G676" s="9">
        <f>IFERROR(__xludf.DUMMYFUNCTION("""COMPUTED_VALUE"""),0.0)</f>
        <v>0</v>
      </c>
      <c r="H676" s="9">
        <f>IFERROR(__xludf.DUMMYFUNCTION("""COMPUTED_VALUE"""),0.0)</f>
        <v>0</v>
      </c>
      <c r="I676" s="9">
        <f>IFERROR(__xludf.DUMMYFUNCTION("""COMPUTED_VALUE"""),0.0)</f>
        <v>0</v>
      </c>
      <c r="J676" s="9">
        <f>IFERROR(__xludf.DUMMYFUNCTION("""COMPUTED_VALUE"""),0.0)</f>
        <v>0</v>
      </c>
    </row>
    <row r="677">
      <c r="A677" s="1">
        <v>4.3</v>
      </c>
      <c r="B677" s="5" t="s">
        <v>5958</v>
      </c>
      <c r="C677" s="5" t="s">
        <v>5959</v>
      </c>
      <c r="D677" s="9" t="str">
        <f>IFERROR(__xludf.DUMMYFUNCTION("""COMPUTED_VALUE"""),"the table is good itself and also good grip on floor one drawback is the edges on board are razor sharp and you might hurt yourself i hurt myself could be the best in price point just smoothing maybe rounding edges great to have for studies and laptop usa"&amp;"gefor eating i wouldn t recommendit slides to one side due to weight of laptopoverall it serves it s purpose good one does the job but not stable in the bed because it has a curve design in four sides if the four sides have a grip to support in surface li"&amp;"ke floor or bed it would have been a great product also the water bottle space was annoying because my laptop was big and i had less space for the mouse you have mentioned extra height more than other brands tables which is not it’s the standard size heig"&amp;"ht pretty sturdy table very easy to fold good rubber grip which holds the table on the floor firmly what is really interesting is that it has a cup holder and a space for keeping tabs or mobile on the desk a very handy feature the only con of this table i"&amp;"s that it wobbles if you keep it on your bed but that is okay overall a great product worth the money easy to fold and has a good stability overall a good product i ordered this for someone and they received the product on time the product was same as des"&amp;"cribed go for it if you re on a budget")</f>
        <v>the table is good itself and also good grip on floor one drawback is the edges on board are razor sharp and you might hurt yourself i hurt myself could be the best in price point just smoothing maybe rounding edges great to have for studies and laptop usagefor eating i wouldn t recommendit slides to one side due to weight of laptopoverall it serves it s purpose good one 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 you have mentioned extra height more than other brands tables which is not it’s the standard size height pretty sturdy table very easy to fold good rubber grip which holds the table on the floor firmly what is really interesting is that it has a cup holder and a space for keeping tabs or mobile on the desk a very handy feature the only con of this table is that it wobbles if you keep it on your bed but that is okay overall a great product worth the money easy to fold and has a good stability overall a good product i ordered this for someone and they received the product on time the product was same as described go for it if you re on a budget</v>
      </c>
      <c r="E677" s="1" t="s">
        <v>5951</v>
      </c>
      <c r="F677" s="9" t="s">
        <v>5242</v>
      </c>
      <c r="G677" s="9">
        <f>IFERROR(__xludf.DUMMYFUNCTION("""COMPUTED_VALUE"""),0.0)</f>
        <v>0</v>
      </c>
      <c r="H677" s="9">
        <f>IFERROR(__xludf.DUMMYFUNCTION("""COMPUTED_VALUE"""),0.0)</f>
        <v>0</v>
      </c>
      <c r="I677" s="9">
        <f>IFERROR(__xludf.DUMMYFUNCTION("""COMPUTED_VALUE"""),0.0)</f>
        <v>0</v>
      </c>
      <c r="J677" s="9">
        <f>IFERROR(__xludf.DUMMYFUNCTION("""COMPUTED_VALUE"""),0.0)</f>
        <v>0</v>
      </c>
    </row>
    <row r="678">
      <c r="A678" s="1">
        <v>4.3</v>
      </c>
      <c r="B678" s="5" t="s">
        <v>5970</v>
      </c>
      <c r="C678" s="5" t="s">
        <v>5971</v>
      </c>
      <c r="D678" s="9" t="str">
        <f>IFERROR(__xludf.DUMMYFUNCTION("""COMPUTED_VALUE"""),"the sequential read speeds for a gb video file after reformatting to exfat file system were mbps constant for a gb video filenote the computer being used for testing has a pcie nvme ssd and a fairly modern and powerful cpu but machines with a decent cpu a"&amp;"nd an average ssd ought to perform simillarly with usb or abovethe writes though were a different story as in the beginning for about gb the speed was mbps but then it dropped to and it started throttling because of excessive heating difference between th"&amp;"e go and the luxe this is where the ultra dual luxe sines as it doesnt throttle much but the normal go does the throttling occurs due to excessive heat generated and because of it s plasticky build it is unable to dissapate that heat which can harm the na"&amp;"nd flash storage inside it to prevent this it reduces its speed and transfers in chunks of about mb before pausing briefly it is a good thing as it prevents damage to the storage component hence increasing lifespan but at the cost of speeds but after mpbs"&amp;" it further drops down to then and becomes stable there here it s just too slow for heavy everyday use like transferring videos for editing room temp c your milage may vary with different types of files computers and ports but for the vast majority of use"&amp;"rs who just use it as a backup or for once in a while storage or for regularly working with small files like pots and photos it s perfectly fine its fast makes it convenient to transfer files between phones and laptops and desktops because of it s versati"&amp;"le setup of a changeable usb c and a setup it feels strong and durable even through its made if plastic for the price of rs for the gb variant it is not very affordable a regular usb a pen flash drive and a type a to c adapter combination as illustrated a"&amp;"bove available for about rs as of writing this review and a gb flash drive costing anywhere between and rs as of writing this review will cost less but a regular usb drive and the combo will not be as convenient and fast but again it s not required for mo"&amp;"st people not to mention that the adapter is quite useful elsewhere as well but for the small niche of users who want speed and have small files below gb at a time to work with it s recommend otherwise going with the luxe for performance or the adapter se"&amp;"tup better value for money as mentioned above will be a better decision hope you find this effort helpful it would be better if the holder of pendrive is strong enough and it s very hard to insert into my type c mobile lgg x i got bit scared thinking of i"&amp;"t will get broken better to buy this in offer the price gets less than i bought i got it for ₹ pros received product on time with good package nice design portable and easy to use optimum data transfer speed and reasonable pricecons built quality could ha"&amp;"ve been better type c is not as easy to plug and unplug it s look good with nice finish it is very convenient to use one drawback is plastic is soft it seems fragile compare to metal pendrive plastic material is thin and light weight storage mentioned but"&amp;" it has only gb value for money good product but not so sturdy good very good product")</f>
        <v>the sequential read speeds for a gb video file after reformatting to exfat file system were mbps constant for a gb video filenote the computer being used for testing has a pcie nvme ssd and a fairly modern and powerful cpu but machines with a decent cpu and an average ssd ought to perform simillarly with usb or abovethe writes though were a different story as in the beginning for about gb the speed was mbps but then it dropped to and it started throttling because of excessive heating difference between the go and the luxe this is where the ultra dual luxe sines as it doesnt throttle much but the normal go does the throttling occurs due to excessive heat generated and because of it s plasticky build it is unable to dissapate that heat which can harm the nand flash storage inside it to prevent this it reduces its speed and transfers in chunks of about mb before pausing briefly it is a good thing as it prevents damage to the storage component hence increasing lifespan but at the cost of speeds but after mpbs it further drops down to then and becomes stable there here it s just too slow for heavy everyday use like transferring videos for editing room temp c your milage may vary with different types of files computers and ports but for the vast majority of users who just use it as a backup or for once in a while storage or for regularly working with small files like pots and photos it s perfectly fine its fast makes it convenient to transfer files between phones and laptops and desktops because of it s versatile setup of a changeable usb c and a setup it feels strong and durable even through its made if plastic for the price of rs for the gb variant it is not very affordable a regular usb a pen flash drive and a type a to c adapter combination as illustrated above available for about rs as of writing this review and a gb flash drive costing anywhere between and rs as of writing this review will cost less but a regular usb drive and the combo will not be as convenient and fast but again it s not required for most people not to mention that the adapter is quite useful elsewhere as well but for the small niche of users who want speed and have small files below gb at a time to work with it s recommend otherwise going with the luxe for performance or the adapter setup better value for money as mentioned above will be a better decision hope you find this effort helpful it would be better if the holder of pendrive is strong enough and it s very hard to insert into my type c mobile lgg x i got bit scared thinking of it will get broken better to buy this in offer the price gets less than i bought i got it for ₹ pros received product on time with good package nice design portable and easy to use optimum data transfer speed and reasonable pricecons built quality could have been better type c is not as easy to plug and unplug it s look good with nice finish it is very convenient to use one drawback is plastic is soft it seems fragile compare to metal pendrive plastic material is thin and light weight storage mentioned but it has only gb value for money good product but not so sturdy good very good product</v>
      </c>
      <c r="E678" s="1" t="s">
        <v>5962</v>
      </c>
      <c r="F678" s="9" t="s">
        <v>5193</v>
      </c>
      <c r="G678" s="9">
        <f>IFERROR(__xludf.DUMMYFUNCTION("""COMPUTED_VALUE"""),1.0)</f>
        <v>1</v>
      </c>
      <c r="H678" s="9">
        <f>IFERROR(__xludf.DUMMYFUNCTION("""COMPUTED_VALUE"""),0.0)</f>
        <v>0</v>
      </c>
      <c r="I678" s="9">
        <f>IFERROR(__xludf.DUMMYFUNCTION("""COMPUTED_VALUE"""),1.0)</f>
        <v>1</v>
      </c>
      <c r="J678" s="9">
        <f>IFERROR(__xludf.DUMMYFUNCTION("""COMPUTED_VALUE"""),0.0)</f>
        <v>0</v>
      </c>
    </row>
    <row r="679">
      <c r="A679" s="1">
        <v>4.1</v>
      </c>
      <c r="B679" s="5" t="s">
        <v>3924</v>
      </c>
      <c r="C679" s="5" t="s">
        <v>3925</v>
      </c>
      <c r="D679" s="9" t="str">
        <f>IFERROR(__xludf.DUMMYFUNCTION("""COMPUTED_VALUE"""),"review overviewaverage the boat today launched the ‘ boat xtend ‘ the company’s latest budget smartwatch with a price tag of rs the boat xtend smartwatch comes with a stylish design resembling the apple watch moreover it has built in amazon alexa support "&amp;"spo tracking stress tracking and much more coming in a budget segment is it worth it should you buy this smartwatch if you too have such queries then there is nothing to worry about it is a detailed review of boat xtend smartwatch which will clear all you"&amp;"r doubts about it contentsbox contentdesign build comfortdisplaywatch ui and featuresalexa supportwatch facesboat wave appaccuracybatteryfinal wordsbuy now box contentboat xtend box contentsmartwatch in black gold colourcharging clipuser manual and warran"&amp;"ty carddesign build comfortwhen buying a smartwatch one always thinks about its design and look apart from features design and build is another major aspect one should take care of when buying a smartwatch the boat has worked on its design this time which"&amp;" brings it to a premium side in terms of look the design is inspired by the apple watch but it cannot be compared to that obviously in every aspect apple watch would be much better than the boat xtend smartwatch redmi watch as well as amazfit bip u pro ha"&amp;"s the same shape and design but the build quality is much premium on this one boat xtend design and buildi personally don’t like the color scheme of this boat xtend smartwatch the black color variant comes with a golden color metallic frame i believe the "&amp;"gold color would fade away after some time there are three other color variants which also don’t look stylish as this one however that is my personal opinion on the color scheme so maybe you might find the color scheme to be good boat xtend designthe watc"&amp;"h has atm water resistance it has silicon straps which are quite comfortable the straps are good quality straps which you will find comfortable with regular usage displaycoming to the display the watch has a mm square shape display what you see on this on"&amp;"e is a tft panel the screen has big bezels however the good part is that the screen goes completely back when it is off so you won’t notice the bezels and the screen quality won’t feel cheap at all it doesn’t have an always on display but we cannot compla"&amp;"in about that the watch offers a screen on time of up to seconds and up to levels of brightness control boat xtend display qualityi find the display quality of the boat xtend smartwatch to be better than the previous smartwatch from boat view angle is goo"&amp;"d on this one and you can clearly see content on this smartwatch even in the sunlight the color on this one is not very saturated but this isn’t something that we can complain about in this price range watch ui and featuresthe ui of this smartwatch is cle"&amp;"an and easy to use there is a single button on the watch which works as the power off button as well as the back button moreover the display is a touchscreen display that works without any problem there isn’t much animation on the bar menu and the navigat"&amp;"ion is simple so you won’t find it difficult to use however the watch may lag a bit the company has done cost cutting in terms of the processor that’s why you may find it to lag a bit but it is ok and not a big deal at the price point you get it boat xten"&amp;"d uithe watch offers all the basic fitness features such as daily activity which includes total steps walked calories burnt and time heart rate sleep tracking stress tracking breath training spo training meditation find my phone and music control apart fr"&amp;"om that there are different support modes on this watch i tried a few of them and they worked fine the watch notifies you of the incoming calls messages received and various other notifications in detail boat xtend smartwatch reviewalexa supportthe main h"&amp;"ighlight of the boat xtend is the amazon alexa support the watch has an in built microphone and you can access it by long pressing the back button do note that you can only do some basic tasks with alexa on the watch like setting an alarm setting a timer "&amp;"and such well it is a good thing to have alexa on a watch but you won’t find it very useful probably you will use it for a day or two out of excitement and then you won’t prefer using it because it only does some basic tasks so even if boat missed this fe"&amp;"ature it won’t be a problem boat xtend alexa supportwatch facesthe next cool thing about this boat smartwatch is the watch faces you get on this one you get more than watch faces on the watch and probably more watch faces will be added to it moreover you "&amp;"can also set a custom watch face as well boat xtend watch facesboat wave appyou will have to download the boat wave app to use the watch the app is available for both android as well as ios devices you won’t be seeing bugs on the app and it works perfectl"&amp;"y i haven’t noticed any problem with connectivity like frequent disconnection the interface of the boat wave is clean and simple you will get all the fitness related options and all the watch settings on the app itself boat xtend boat wave appaccuracyaccu"&amp;"racy is one of the important aspects that one should take care of when buying a smartwatch so talking about the accuracy i tested everything on this watch from normal walking to running sleeping and much more and i find the results to be accurate boat xte"&amp;"nd accuracy testcompared to realme or redmi watch the result was the same on all of them so there is no problem with the accuracy i don’t find the results to be accurate on most of the budget fitness trackers but yes this smartwatch is accurate in terms o"&amp;"f fitness tracking sleep tracking and everything it does boat xtend accuracycomparing it to the noise watch which we tried recently the stress level as well as the spo tracking is much more accurate on this one it also has the option to track the menstrua"&amp;"l cycle in women boat xtend accuracybatteryyou get to see a mah battery on this one which the company claims to last days however if you use most of the features of the watch then the battery will last about two and a half days if you keep the brightness "&amp;"low then the battery will last about days i find the battery life to be a downside of the watch it comes with magnet hook charging support final wordsboat xtend smartwatch is a decent smartwatch from the boat it offers all the basic fitness features you w"&amp;"ill find on a budget fitness tracker a good display alexa support good design and build and much more the smartwatch at this price is quite good personally what i didn’t like about this smartwatch is its color scheme however if you like the color scheme t"&amp;"hen i would recommend you to go for it overall the watch is good with nothing to dislike about it except for the battery life the battery life on this one is quite low the company claims it to have a battery life of days but with regular usage it will las"&amp;"t for days if you are looking for a good smartwatch under rs and you can adjust with the battery life and you like the color scheme then i would recommend you to go for this smartwatch it offers all the features that should be there in a smartwatch under "&amp;"rs pros premium build quality with matte finishing sturdy polycarbonate frame good soft silicone straps that r absolutely flush with the body of the watch attractive trendy colours heart rate except heart rate spikes in weight training pedometer steps cou"&amp;"nter are accurate but spo is off by when compared to pulse oximeter readings but most smart watches offer the same accuracy sleep tracking is accurate only for bed time wake up time duration but stages of sleep are inaccurate light deep sleep waking detec"&amp;"ted but no rem sleep detected sleep data from the watch synchronises smoothly with boat wave app issues warning msg if watch not worn on hand properly and does not detect data of surfaces large clear bright sharp lcd ips display even in the sun touch not "&amp;"smooth experienced jitters ui also lags at times after attaching the tempered glass sometimes some functions require taps to work but acceptable scrolling response if finger moved diagonally instead of vertically in app gps works superbly excellent route "&amp;"tracking on the map this feature is not advertised in their description bluetooth connectivity is good if mobile is kept in close proximity m the boat wave app must remain running in the background at all times definitely splash proof though did nt take t"&amp;"he risk of submerging the watch all notifications are working no problem with call alerts or sms msgs or social media app notifications no lags at all though there is provision for a sec lag which can be turned on alexa works superbly but since there is n"&amp;"o speaker info is displayed on the screen my wipro smart bulb firetv stick can be controlled easily using the inbuilt alexa on the watch alexa can do mathematical calculations currency conversions even foreign language translations apart from supplying in"&amp;"fo on anything under the sun but ofcourse alexa cannot make calls alexa can set alarm timer also sedentary alert drinking water reminder stress alert menstrual cycle alert alarms timers function well boat wave app connects easily no lags observed data syn"&amp;"cs smoothly with google fit app excellent health reports and motivational rewards system in the form of badges but settings can be changed only through the app and the watch needs to be restarted for the new settings to be effective training sports modes "&amp;"r good guided breathing mode is also good find my phone works well extremely stylish light weight comfortable for all day wear watch faces available in the device with preset which cannot be deleted the rest can be changed from the boat wave app cons lack"&amp;"s vibration intensity control lacks camera control shutter but can t figure out its use as my handset accepts both voice commands gestures to click pics no quick reply messages for notifications call alerts no call acceptance or silencing feature a work a"&amp;"round can be if bluetooth handset is connected at the same time spo is not accurate and sometimes freezes at but this is common in all smart watches battery does nt last more than days if continuous hr measurement is turned on otherwise easily lasts for d"&amp;"ays watch faces are very childish expected better quality designs company can easily improve on this in their next update amazon prime only replacement no refund policy is not good at least colour change should be allowed once music control feature does n"&amp;"ot display the title of the song no bp monitoring or temperature monitoring feature smart watches usually do not provide reliable bp data no calling feature but it does nt matter as most don t want conversations to be public a bit large for narrow wrists "&amp;"band mm is a bit wide company should provide a tempered glass protector no mention of protective glass on the display mentioned have attached a scot tempered glass purchased separately there are actually only sports modes boat has bloated the list with in"&amp;"door outdoor combi of sports walking running swimming cycling there is no light sensor auto brightness is only time dependant but works well was a wedding anniversary gift for my wife who liked it very much even the colour the evergreen classic gold black"&amp;" overall the best smart watch with alexa built in available at the budget price point of under rs an excellent fitness tracker but average health monitor 👍 plz add calling feature with this otherwise it is ok good it s little expensive but okkk")</f>
        <v>review overviewaverage the boat today launched the ‘ boat xtend ‘ the company’s latest budget smartwatch with a price tag of rs the boat xtend smartwatch comes with a stylish design resembling the apple watch moreover it has built in amazon alexa support spo tracking stress tracking and much more coming in a budget segment is it worth it should you buy this smartwatch if you too have such queries then there is nothing to worry about it is a detailed review of boat xtend smartwatch which will clear all your doubts about it contentsbox contentdesign build comfortdisplaywatch ui and featuresalexa supportwatch facesboat wave appaccuracybatteryfinal wordsbuy now box contentboat xtend box contentsmartwatch in black gold colourcharging clipuser manual and warranty carddesign build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but it cannot be compared to that obviously in every aspect apple watch would be much better than the boat xtend smartwatch redmi watch as well as amazfit bip u pro has the same shape and design but the build quality is much premium on this one 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 boat xtend designthe watch has atm water resistance it has silicon straps which are quite comfortable the straps are good quality straps which you will find comfortable with regular usage displaycoming to the display the watch has a mm square shape display what you see on this one is a tft panel the screen has big bezels however the good part is that the screen goes completely back when it is off so you won’t notice the bezels and the screen quality won’t feel cheap at all it doesn’t have an always on display but we cannot complain about that the watch offers a screen on time of up to seconds and up to levels of brightness control 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 watch ui and featuresthe ui of this smartwatch is clean and easy to use there is a single button on the watch which works as the power 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 cutting in terms of the processor that’s why you may find it to lag a bit but it is ok and not a big deal at the price point you get it boat xtend uithe watch offers all the basic fitness features such as daily activity which includes total steps walked calories burnt and time heart rate sleep tracking stress tracking breath training spo training meditation find my phone and music control apart from that there are different support modes on this watch i tried a few of them and they worked fine the watch notifies you of the incoming calls messages received and various other notifications in detail boat xtend smartwatch reviewalexa supportthe main highlight of the boat xtend is the amazon alexa support the watch has an in built microphone and you can access it by long 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 boat xtend alexa supportwatch facesthe next cool thing about this boat smartwatch is the watch faces you get on this one you get more than watch faces on the watch and probably more watch faces will be added to it moreover you can also set a custom watch face as well 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 related options and all the watch settings on the app itself 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 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 boat xtend accuracycomparing it to the noise watch which we tried recently the stress level as well as the spo tracking is much more accurate on this one it also has the option to track the menstrual cycle in women boat xtend accuracybatteryyou get to see a mah battery on this one which the company claims to last days however if you use most of the features of the watch then the battery will last about two and a half days if you keep the brightness low then the battery will last about days i find the battery life to be a downside of the watch it comes with magnet hook charging support 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days but with regular usage it will last for days if you are looking for a good smartwatch under rs and you can adjust with the battery life and you like the color scheme then i would recommend you to go for this smartwatch it offers all the features that should be there in a smartwatch under rs pros premium build quality with matte finishing sturdy polycarbonate frame good soft silicone straps that r absolutely flush with the body of the watch attractive trendy colours heart rate except heart rate spikes in weight training pedometer steps counter are accurate but spo is off by when compared to pulse oximeter readings but most smart watches offer the same accuracy sleep tracking is accurate only for bed time wake up time duration but stages of sleep are inaccurate light deep sleep waking detected but no rem sleep detected sleep data from the watch synchronises smoothly with boat wave app issues warning msg if watch not worn on hand properly and does not detect data of surfaces large clear bright sharp lcd ips display even in the sun touch not smooth experienced jitters ui also lags at times after attaching the tempered glass sometimes some functions require taps to work but acceptable scrolling response if finger moved diagonally instead of vertically in app gps works superbly excellent route tracking on the map this feature is not advertised in their description bluetooth connectivity is good if mobile is kept in close proximity m the boat wave app must remain running in the background at all times definitely splash proof though did nt take the risk of submerging the watch all notifications are working no problem with call alerts or sms msgs or social media app notifications no lags at all though there is provision for a sec lag which can be turned on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 sedentary alert drinking water reminder stress alert menstrual cycle alert alarms timers function well boat wave app connects easily no lags observed data syncs smoothly with google fit app excellent health reports and motivational rewards system in the form of badges but settings can be changed only through the app and the watch needs to be restarted for the new settings to be effective training sports modes r good guided breathing mode is also good find my phone works well extremely stylish light weight comfortable for all day wear watch faces available in the device with preset which cannot be deleted the rest can be changed from the boat wave app cons lacks vibration intensity control lacks camera control shutter but can t figure out its use as my handset accepts both voice commands gestures to click pics no quick reply messages for notifications call alerts no call acceptance or silencing feature a work around can be if bluetooth handset is connected at the same time spo is not accurate and sometimes freezes at but this is common in all smart watches battery does nt last more than days if continuous hr measurement is turned on otherwise easily lasts for days watch faces are very childish expected better quality designs company can easily improve on this in their next update amazon prime only replacement no refund policy is not good at least colour change should be allowed once music control feature does not display the title of the song no bp monitoring or temperature monitoring feature smart watches usually do not provide reliable bp data no calling feature but it does nt matter as most don t want conversations to be public a bit large for narrow wrists band mm is a bit wide company should provide a tempered glass protector no mention of protective glass on the display mentioned have attached a scot tempered glass purchased separately there are actually only sports modes boat has bloated the list with indoor outdoor combi of sports walking running swimming cycling there is no light sensor auto brightness is only time dependant but works well was a wedding anniversary gift for my wife who liked it very much even the colour the evergreen classic gold black overall the best smart watch with alexa built in available at the budget price point of under rs an excellent fitness tracker but average health monitor 👍 plz add calling feature with this otherwise it is ok good it s little expensive but okkk</v>
      </c>
      <c r="E679" s="1" t="s">
        <v>3919</v>
      </c>
      <c r="F679" s="9" t="s">
        <v>3219</v>
      </c>
      <c r="G679" s="9">
        <f>IFERROR(__xludf.DUMMYFUNCTION("""COMPUTED_VALUE"""),1.0)</f>
        <v>1</v>
      </c>
      <c r="H679" s="9">
        <f>IFERROR(__xludf.DUMMYFUNCTION("""COMPUTED_VALUE"""),1.0)</f>
        <v>1</v>
      </c>
      <c r="I679" s="9">
        <f>IFERROR(__xludf.DUMMYFUNCTION("""COMPUTED_VALUE"""),1.0)</f>
        <v>1</v>
      </c>
      <c r="J679" s="9">
        <f>IFERROR(__xludf.DUMMYFUNCTION("""COMPUTED_VALUE"""),1.0)</f>
        <v>1</v>
      </c>
    </row>
    <row r="680">
      <c r="A680" s="1">
        <v>4.4</v>
      </c>
      <c r="B680" s="5" t="s">
        <v>5983</v>
      </c>
      <c r="C680" s="5" t="s">
        <v>5984</v>
      </c>
      <c r="D680" s="9" t="str">
        <f>IFERROR(__xludf.DUMMYFUNCTION("""COMPUTED_VALUE"""),"nice product if you want to use your mouse for gaming and stuff life photo editing than please dont purchase thisthis product is for the mouse which is used for web surfing pdf reading study ms office pros durability printing spill resistance idkgood for "&amp;"and dpi mousecons too small for gamingvertically it is not so big if your mouse is big gaming mouse other than that everything is good total points it s very smooth to run the mouse very fast for gaming and for casual work ok it s thinner than my existing"&amp;" one but works fine e looks nice i would suggest anyone who needs a mouse for daily use due to office work or gaming purpose superb deal at this price mouse detection is good but costly mouse pad")</f>
        <v>nice product if you want to use your mouse for gaming and stuff life photo editing than please dont purchase thisthis product is for the mouse which is used for web surfing pdf reading study ms office pros durability printing spill resistance idkgood for and dpi mousecons too small for gamingvertically it is not so big if your mouse is big gaming mouse other than that everything is good total points it s very smooth to run the mouse very fast for gaming and for casual work ok it s thinner than my existing one but works fine e looks nice i would suggest anyone who needs a mouse for daily use due to office work or gaming purpose superb deal at this price mouse detection is good but costly mouse pad</v>
      </c>
      <c r="E680" s="1" t="s">
        <v>5976</v>
      </c>
      <c r="F680" s="9" t="s">
        <v>5756</v>
      </c>
      <c r="G680" s="9">
        <f>IFERROR(__xludf.DUMMYFUNCTION("""COMPUTED_VALUE"""),0.0)</f>
        <v>0</v>
      </c>
      <c r="H680" s="9">
        <f>IFERROR(__xludf.DUMMYFUNCTION("""COMPUTED_VALUE"""),0.0)</f>
        <v>0</v>
      </c>
      <c r="I680" s="9">
        <f>IFERROR(__xludf.DUMMYFUNCTION("""COMPUTED_VALUE"""),0.0)</f>
        <v>0</v>
      </c>
      <c r="J680" s="9">
        <f>IFERROR(__xludf.DUMMYFUNCTION("""COMPUTED_VALUE"""),0.0)</f>
        <v>0</v>
      </c>
    </row>
    <row r="681">
      <c r="A681" s="1">
        <v>4.4</v>
      </c>
      <c r="B681" s="5" t="s">
        <v>5994</v>
      </c>
      <c r="C681" s="5" t="s">
        <v>5995</v>
      </c>
      <c r="D681" s="9" t="str">
        <f>IFERROR(__xludf.DUMMYFUNCTION("""COMPUTED_VALUE"""),"cheap best genuine black ink first of all the seller needs to add some more decent photos of the product first time i searched for it and landed on this one but honestly i thought it would be a duplicate one but no it is a original one photos are attached"&amp;" packing packing is ok ok the bottle comes with a plastic cover coating so no worry about that prize in my local store it cost me rupees but including the delivery prize i find it cheaper here like rupees or more than that genuinity i scan the qr code and"&amp;" it showed it s a real one photo attached so here we are at the bottom if you need to refill your printer s tank and searching for a real and cheap one go for it don t look elsewhere it may void your warranty and give you some real headache in future alwa"&amp;"ys go with the original one thank you buy it original good the pic looks little discomfort but received the original product and satisfies easy to install good printing excellent original color")</f>
        <v>cheap best genuine black ink first of all the seller needs to add some more decent photos of the product first time i searched for it and landed on this one but honestly i thought it would be a duplicate one but no it is a original one photos are attached packing packing is ok ok the bottle comes with a plastic cover coating so no worry about that prize in my local store it cost me rupees but including the delivery prize i find it cheaper here like rupees or more than that genuinity i scan the qr code and it showed it s a real one photo attached so here we are at the bottom if you need to refill your printer s tank and searching for a real and cheap one go for it don t look elsewhere it may void your warranty and give you some real headache in future always go with the original one thank you buy it original good the pic looks little discomfort but received the original product and satisfies easy to install good printing excellent original color</v>
      </c>
      <c r="E681" s="1" t="s">
        <v>5987</v>
      </c>
      <c r="F681" s="9" t="s">
        <v>5653</v>
      </c>
      <c r="G681" s="9">
        <f>IFERROR(__xludf.DUMMYFUNCTION("""COMPUTED_VALUE"""),1.0)</f>
        <v>1</v>
      </c>
      <c r="H681" s="9">
        <f>IFERROR(__xludf.DUMMYFUNCTION("""COMPUTED_VALUE"""),1.0)</f>
        <v>1</v>
      </c>
      <c r="I681" s="9">
        <f>IFERROR(__xludf.DUMMYFUNCTION("""COMPUTED_VALUE"""),0.0)</f>
        <v>0</v>
      </c>
      <c r="J681" s="9">
        <f>IFERROR(__xludf.DUMMYFUNCTION("""COMPUTED_VALUE"""),0.0)</f>
        <v>0</v>
      </c>
    </row>
    <row r="682">
      <c r="A682" s="1">
        <v>3.8</v>
      </c>
      <c r="B682" s="5" t="s">
        <v>6004</v>
      </c>
      <c r="C682" s="5" t="s">
        <v>6005</v>
      </c>
      <c r="D682" s="9" t="str">
        <f>IFERROR(__xludf.DUMMYFUNCTION("""COMPUTED_VALUE"""),"i have used boat boat boat and i go for a st time with zeb thunder pro actually im a music lover and i expect more sound quality bass thump and rich music feels trust me below what i quote hereboat is a budget segment wired type less than rs its overall m"&amp;"assive performance looks quite simple but gives extra bass overall worthand boat rs is discomfort because of over tight pressure in ears i hope by long days its become loose by the sound its gives a pinch more than extra bass than boat and looks smart her"&amp;"e sound is more and bass thump is very more but here voice or somewhat looks bassy not suitable for online classes its only use for music loverboat is around rs its only suitable for online classes for voice no thump or bass at level totally very mild sou"&amp;"nd with clear vocal dont expect bass or beat here and i met agreat issue is its over ear headphone and its make sweat my ear and make my body temp increase now zeb thunder pro rs for this price its a great product classy look sd slot and so but here some "&amp;"negative points also here buttons or not sturdy some what loose and body parts are like head band are toy plastic for music full volume is very loundness not lovely to like make a shout punch in a ear painfull bass is also very good but overall its always"&amp;" below tha boat products im not a hatter but if u used a boat product u wont like it same that if u use sony u wont like boat😀 if u use no other brands and zebronics st time u become lover to this still im surprise how they give this product for this pri"&amp;"ce shocking aux type c under is shocking bcoz if u go for boat type c product is abovezeb or not bad its more ok for this pricesound heavy loud in full voume looks shouting inside ear otherwise nicebass not reach boat product but u wont feel diff if u use"&amp;" for more daysmusic sound vocals i cant separate in this productdurability bcoz they used toy plastic in band but however not easily breaks compare to boat its strong onlyoverall i look for a aux type c best bass effect so at last above all are not reach "&amp;"my concern😆 now i ordered zeb bang pro rsif it also sound loud thing then i shutdown with boat rs segmentnote if i get boat in initially i wont go for these alllllll bcoz unbeaten and full fil my all expect thanknu😊 sound quality is good built quility i"&amp;"s ok as per pricing i got it for rs totally worth it its been more days since i am using its working totally fine sound and other qualities are doing well except ear cuffs are getting detached easily and no firm support for them pons they are good for the"&amp;" price they come sound is decent battery life is long enough for days not countinously the wired features is a charm if battery goes dead noise cancellation is also decent coming to the bad points build quality is a little cheap according to the price the"&amp;" hinges shouldn t be used that much it will lose it s grip also the bluetooth is not that grt if you are on a vehicle and connected your phone you will hardly hear any song the connectivity is a issue the dual connect is good but their is a latency of abo"&amp;"ut second when switching from one to another that s all you can buy this if your budget is less and as a student this is the best headphones at this price range sound great bass vocal and instrument seperation average to be expected like this for this pri"&amp;"ce connectivity fast bt connection bt disconnects when aux connectedcomfortable to wear since its over the earaverage build qualityoverall i like this product i use it everyday while travelling to college far away places if you are getting this product wi"&amp;"thin rupees then it is a good product for you ☺️ it is overall a nice product")</f>
        <v>i have used boat boat boat and i go for a st time with zeb thunder pro actually im a music lover and i expect more sound quality bass thump and rich music feels trust me below what i quote hereboat is a budget segment wired type less than rs its overall massive performance looks quite simple but gives extra bass overall worthand boat rs is discomfort because of over tight pressure in ears i hope by long days its become loose by the sound its gives a pinch more than extra bass than boat and looks smart here sound is more and bass thump is very more but here voice or somewhat looks bassy not suitable for online classes its only use for music loverboat is around rs its only suitable for online classes for voice no thump or bass at level totally very mild sound with clear vocal dont expect bass or beat here and i met agreat issue is its over ear headphone and its make sweat my ear and make my body temp increase now zeb thunder pro rs for this price its a great product classy look sd slot and so but here some negative points also here buttons or not sturdy some what loose and body parts are like head band are toy plastic for music full volume is very loundness not lovely to like make a shout punch in a ear painfull bass is also very good but overall its always below tha boat products im not a hatter but if u used a boat product u wont like it same that if u use sony u wont like boat😀 if u use no other brands and zebronics st time u become lover to this still im surprise how they give this product for this price shocking aux type c under is shocking bcoz if u go for boat type c product is abovezeb or not bad its more ok for this pricesound heavy loud in full voume looks shouting inside ear otherwise nicebass not reach boat product but u wont feel diff if u use for more daysmusic sound vocals i cant separate in this productdurability bcoz they used toy plastic in band but however not easily breaks compare to boat its strong onlyoverall i look for a aux type c best bass effect so at last above all are not reach my concern😆 now i ordered zeb bang pro rsif it also sound loud thing then i shutdown with boat rs segmentnote if i get boat in initially i wont go for these alllllll bcoz unbeaten and full fil my all expect thanknu😊 sound quality is good built quility is ok as per pricing i got it for rs totally worth it its been more days since i am using its working totally fine sound and other qualities are doing well except ear cuffs are getting detached easily and no firm support for them pons they are good for the price they come sound is decent battery life is long enough for days not countinously the wired features is a charm if battery goes dead noise cancellation is also decent coming to the bad points build quality is a little cheap according to the price the hinges shouldn t be used that much it will lose it s grip also the bluetooth is not that grt if you are on a vehicle and connected your phone you will hardly hear any song the connectivity is a issue the dual connect is good but their is a latency of about second when switching from one to another that s all you can buy this if your budget is less and as a student this is the best headphones at this price range sound great bass vocal and instrument seperation average to be expected like this for this price connectivity fast bt connection bt disconnects when aux connectedcomfortable to wear since its over the earaverage build qualityoverall i like this product i use it everyday while travelling to college far away places if you are getting this product within rupees then it is a good product for you ☺️ it is overall a nice product</v>
      </c>
      <c r="E682" s="1" t="s">
        <v>5998</v>
      </c>
      <c r="F682" s="9" t="s">
        <v>4761</v>
      </c>
      <c r="G682" s="9">
        <f>IFERROR(__xludf.DUMMYFUNCTION("""COMPUTED_VALUE"""),1.0)</f>
        <v>1</v>
      </c>
      <c r="H682" s="9">
        <f>IFERROR(__xludf.DUMMYFUNCTION("""COMPUTED_VALUE"""),1.0)</f>
        <v>1</v>
      </c>
      <c r="I682" s="9">
        <f>IFERROR(__xludf.DUMMYFUNCTION("""COMPUTED_VALUE"""),0.0)</f>
        <v>0</v>
      </c>
      <c r="J682" s="9">
        <f>IFERROR(__xludf.DUMMYFUNCTION("""COMPUTED_VALUE"""),0.0)</f>
        <v>0</v>
      </c>
    </row>
    <row r="683">
      <c r="A683" s="1">
        <v>3.8</v>
      </c>
      <c r="B683" s="5" t="s">
        <v>6014</v>
      </c>
      <c r="C683" s="5" t="s">
        <v>6015</v>
      </c>
      <c r="D683" s="9" t="str">
        <f>IFERROR(__xludf.DUMMYFUNCTION("""COMPUTED_VALUE"""),"comfortable keys and smooth typing good average ok nothing to say good so the space bar was just horrible zero response from both side of the key and had to press hard in the center part as well and the minus key on the numpad was not working at all you j"&amp;"ust can t use a keyboard with a space bar like this")</f>
        <v>comfortable keys and smooth typing good average ok nothing to say good so the space bar was just horrible zero response from both side of the key and had to press hard in the center part as well and the minus key on the numpad was not working at all you just can t use a keyboard with a space bar like this</v>
      </c>
      <c r="E683" s="1" t="s">
        <v>6008</v>
      </c>
      <c r="F683" s="9" t="s">
        <v>5376</v>
      </c>
      <c r="G683" s="9">
        <f>IFERROR(__xludf.DUMMYFUNCTION("""COMPUTED_VALUE"""),1.0)</f>
        <v>1</v>
      </c>
      <c r="H683" s="9">
        <f>IFERROR(__xludf.DUMMYFUNCTION("""COMPUTED_VALUE"""),0.0)</f>
        <v>0</v>
      </c>
      <c r="I683" s="9">
        <f>IFERROR(__xludf.DUMMYFUNCTION("""COMPUTED_VALUE"""),0.0)</f>
        <v>0</v>
      </c>
      <c r="J683" s="9">
        <f>IFERROR(__xludf.DUMMYFUNCTION("""COMPUTED_VALUE"""),0.0)</f>
        <v>0</v>
      </c>
    </row>
    <row r="684">
      <c r="A684" s="1">
        <v>4.0</v>
      </c>
      <c r="B684" s="5" t="s">
        <v>6024</v>
      </c>
      <c r="C684" s="5" t="s">
        <v>6025</v>
      </c>
      <c r="D684" s="9" t="str">
        <f>IFERROR(__xludf.DUMMYFUNCTION("""COMPUTED_VALUE"""),"for it might be too small also it s wobbly was good enough for not making me return it if you own gaming laptop and want some elevation for those fans it s not a bad purchase but the temperature is not much but good for eye level as it has simple design i"&amp;"t may not block air flow but it will not comfortable if you use laptop s keyboard as it will start shaking as it doesn t provide such stability and so it is nor usable for typing purpose you must have to use external keyboard and mouse as expected small f"&amp;"orm factor under slightly rough usage bottom pads came off but still works as expected quality productbest to buy good")</f>
        <v>for it might be too small also it s wobbly was good enough for not making me return it if you own gaming laptop and want some elevation for those fans it s not a bad purchase but the temperature is not much but good for eye level as it has simple design it may not block air flow but it will not comfortable if you use laptop s keyboard as it will start shaking as it doesn t provide such stability and so it is nor usable for typing purpose you must have to use external keyboard and mouse as expected small form factor under slightly rough usage bottom pads came off but still works as expected quality productbest to buy good</v>
      </c>
      <c r="E684" s="1" t="s">
        <v>6018</v>
      </c>
      <c r="F684" s="9" t="s">
        <v>5242</v>
      </c>
      <c r="G684" s="9">
        <f>IFERROR(__xludf.DUMMYFUNCTION("""COMPUTED_VALUE"""),0.0)</f>
        <v>0</v>
      </c>
      <c r="H684" s="9">
        <f>IFERROR(__xludf.DUMMYFUNCTION("""COMPUTED_VALUE"""),0.0)</f>
        <v>0</v>
      </c>
      <c r="I684" s="9">
        <f>IFERROR(__xludf.DUMMYFUNCTION("""COMPUTED_VALUE"""),0.0)</f>
        <v>0</v>
      </c>
      <c r="J684" s="9">
        <f>IFERROR(__xludf.DUMMYFUNCTION("""COMPUTED_VALUE"""),0.0)</f>
        <v>0</v>
      </c>
    </row>
    <row r="685">
      <c r="A685" s="1">
        <v>4.4</v>
      </c>
      <c r="B685" s="5" t="s">
        <v>6034</v>
      </c>
      <c r="C685" s="5" t="s">
        <v>6035</v>
      </c>
      <c r="D685" s="9" t="str">
        <f>IFERROR(__xludf.DUMMYFUNCTION("""COMPUTED_VALUE"""),"i am using it from month it works decent size is bit small so it does not provide a good ergonomic as they say clicks are noiseless that is not true button press sound is there overall it s considerable and worth buying it like light weight and work well "&amp;"good hands down logitech is the best in mouses but i am finding an issue with the scroller on some days all of a sudden the scroller isn t smooth i have no clue why i am not able to scroll smoothly with it good battery life no noise good for normal routin"&amp;"e usage m is a very good product from logitech this is nd wireless mouse i bought from them i bought this product on st july and i m writing this review as my left click is going kaput everything is good about this mouse except the battery part i use this"&amp;" mouse hrs a day and i had to change its battery every nd month so those who are buying this product should also buy a rechargeable battery and charger this mouse is only meant for general work and a bit of casual gaming small games if you try to play tho"&amp;"se triple aaa games you will feel the lag good")</f>
        <v>i am using it from month it works decent size is bit small so it does not provide a good ergonomic as they say clicks are noiseless that is not true button press sound is there overall it s considerable and worth buying it like light weight and work well good hands down logitech is the best in mouses but i am finding an issue with the scroller on some days all of a sudden the scroller isn t smooth i have no clue why i am not able to scroll smoothly with it good battery life no noise good for normal routine usage m is a very good product from logitech this is nd wireless mouse i bought from them i bought this product on st july and i m writing this review as my left click is going kaput everything is good about this mouse except the battery part i use this mouse hrs a day and i had to change its battery every nd month so those who are buying this product should also buy a rechargeable battery and charger this mouse is only meant for general work and a bit of casual gaming small games if you try to play those triple aaa games you will feel the lag good</v>
      </c>
      <c r="E685" s="1" t="s">
        <v>6028</v>
      </c>
      <c r="F685" s="9" t="s">
        <v>5206</v>
      </c>
      <c r="G685" s="9">
        <f>IFERROR(__xludf.DUMMYFUNCTION("""COMPUTED_VALUE"""),0.0)</f>
        <v>0</v>
      </c>
      <c r="H685" s="9">
        <f>IFERROR(__xludf.DUMMYFUNCTION("""COMPUTED_VALUE"""),0.0)</f>
        <v>0</v>
      </c>
      <c r="I685" s="9">
        <f>IFERROR(__xludf.DUMMYFUNCTION("""COMPUTED_VALUE"""),0.0)</f>
        <v>0</v>
      </c>
      <c r="J685" s="9">
        <f>IFERROR(__xludf.DUMMYFUNCTION("""COMPUTED_VALUE"""),0.0)</f>
        <v>0</v>
      </c>
    </row>
    <row r="686">
      <c r="A686" s="1">
        <v>4.4</v>
      </c>
      <c r="B686" s="5" t="s">
        <v>156</v>
      </c>
      <c r="C686" s="5" t="s">
        <v>157</v>
      </c>
      <c r="D686" s="9" t="str">
        <f>IFERROR(__xludf.DUMMYFUNCTION("""COMPUTED_VALUE"""),"i am using it for days now the experience is pretty good as of now picture quality is also not bad don t expect something out of the world at this price point but you can go for it if you have a tight budget initial impressions works as said glad i didn’t"&amp;" go for cheaper options not that it’s too costly just plug and play will update if it screws up the hdmi cable is good to watch movie sports and its gives better quality while connecting your laptop with tv and play 🎮 i loved it works as expected length "&amp;"of the cable is short and it was mentioned also satisfied my requirement if you need more length better look other options all good it s the best hdmi cable at this price range no problems yet just go for it i was expecting this to be delivered on time an"&amp;"d it was delivered on time product is good as i have tried other cables and wires from amazon basica brand good one")</f>
        <v>i am using it for days now the experience is pretty good as of now picture quality is also not bad don t expect something out of the world at this price point but you can go for it if you have a tight budget initial impressions works as said glad i didn’t go for cheaper options not that it’s too costly just plug and play will update if it screws up the hdmi cable is good to watch movie sports and its gives better quality while connecting your laptop with tv and play 🎮 i loved it works as expected length of the cable is short and it was mentioned also satisfied my requirement if you need more length better look other options all good it s the best hdmi cable at this price range no problems yet just go for it i was expecting this to be delivered on time and it was delivered on time product is good as i have tried other cables and wires from amazon basica brand good one</v>
      </c>
      <c r="E686" s="1" t="s">
        <v>146</v>
      </c>
      <c r="F686" s="9" t="s">
        <v>148</v>
      </c>
      <c r="G686" s="9">
        <f>IFERROR(__xludf.DUMMYFUNCTION("""COMPUTED_VALUE"""),1.0)</f>
        <v>1</v>
      </c>
      <c r="H686" s="9">
        <f>IFERROR(__xludf.DUMMYFUNCTION("""COMPUTED_VALUE"""),0.0)</f>
        <v>0</v>
      </c>
      <c r="I686" s="9">
        <f>IFERROR(__xludf.DUMMYFUNCTION("""COMPUTED_VALUE"""),0.0)</f>
        <v>0</v>
      </c>
      <c r="J686" s="9">
        <f>IFERROR(__xludf.DUMMYFUNCTION("""COMPUTED_VALUE"""),0.0)</f>
        <v>0</v>
      </c>
    </row>
    <row r="687">
      <c r="A687" s="1">
        <v>4.5</v>
      </c>
      <c r="B687" s="5" t="s">
        <v>6049</v>
      </c>
      <c r="C687" s="5" t="s">
        <v>6050</v>
      </c>
      <c r="D687" s="9" t="str">
        <f>IFERROR(__xludf.DUMMYFUNCTION("""COMPUTED_VALUE"""),"first of all the item looks good attractive the front and back side covers are good feels smooth and premium i give it a star considering the below points also thanks to amazon for superfast delivery paper quality nice i used ball pens sketch pens and als"&amp;"o inkpens all cases no soaking of ink binding spiral binding and qality is good and attractive sturdiness here it could have been a little better considering the price tag light weight binding and paper quality is nice still lite weght that s a plus writi"&amp;"ng experience better than average available notbooks in similar pricetag first off the notebook design is great pages are nice and smooth but a bit on the thinner side the subject dividers are thicker than other pages the qc has some issues as of the one "&amp;"unit i ordered for testing this product rs some pages were folded up from the corners and become larger when unfolded as depicted in the picture above many pages were glued onto each other hence tearing some part when flipping them again illustrated in th"&amp;"e picture added above its an absolute steal deal for rs per piece as no other notebook competes in the spiral bind page market and notebooks of about pages non spiral bound of a simillar size are sold for rs as of writing this review the only downside i f"&amp;"ound besides the qc is that it doesn t include an index page otherwise it has some games riddles and a notes pages like other notebooks and the first page is dedicated to the owners details and contact n o great to see it present overall i recommend this "&amp;"product because of the value for money and the quality i understand my unit was a one off as other reviews don t seem to mention this will update after using this for a few more weeks the product is worth the money the paper quality was good and it has si"&amp;"x separations for six different subjects valu for moneypremium quality i ordered only one copy was a bit damaged from the binding i got all the same design notebook which is little disappointing me except that everything is fine good product")</f>
        <v>first of all the item looks good attractive the front and back side covers are good feels smooth and premium i give it a star considering the below points also thanks to amazon for superfast delivery paper quality nice i used ball pens sketch pens and also inkpens all cases no soaking of ink binding spiral binding and qality is good and attractive sturdiness here it could have been a little better considering the price tag light weight binding and paper quality is nice still lite weght that s a plus writing experience better than average available notbooks in similar pricetag first off the notebook design is great pages are nice and smooth but a bit on the thinner side the subject dividers are thicker than other pages the qc has some issues as of the one unit i ordered for testing this product rs some pages were folded up from the corners and become larger when unfolded as depicted in the picture above many pages were glued onto each other hence tearing some part when flipping them again illustrated in the picture added above its an absolute steal deal for rs per piece as no other notebook competes in the spiral bind page market and notebooks of about pages non spiral bound of a simillar size are sold for rs as of writing this review the only downside i found besides the qc is that it doesn t include an index page otherwise it has some games riddles and a notes pages like other notebooks and the first page is dedicated to the owners details and contact n o great to see it present overall i recommend this product because of the value for money and the quality i understand my unit was a one off as other reviews don t seem to mention this will update after using this for a few more weeks the product is worth the money the paper quality was good and it has six separations for six different subjects valu for moneypremium quality i ordered only one copy was a bit damaged from the binding i got all the same design notebook which is little disappointing me except that everything is fine good product</v>
      </c>
      <c r="E687" s="1" t="s">
        <v>6040</v>
      </c>
      <c r="F687" s="9" t="s">
        <v>6042</v>
      </c>
      <c r="G687" s="9">
        <f>IFERROR(__xludf.DUMMYFUNCTION("""COMPUTED_VALUE"""),0.0)</f>
        <v>0</v>
      </c>
      <c r="H687" s="9">
        <f>IFERROR(__xludf.DUMMYFUNCTION("""COMPUTED_VALUE"""),1.0)</f>
        <v>1</v>
      </c>
      <c r="I687" s="9">
        <f>IFERROR(__xludf.DUMMYFUNCTION("""COMPUTED_VALUE"""),1.0)</f>
        <v>1</v>
      </c>
      <c r="J687" s="9">
        <f>IFERROR(__xludf.DUMMYFUNCTION("""COMPUTED_VALUE"""),1.0)</f>
        <v>1</v>
      </c>
    </row>
    <row r="688">
      <c r="A688" s="1">
        <v>4.0</v>
      </c>
      <c r="B688" s="5" t="s">
        <v>4012</v>
      </c>
      <c r="C688" s="5" t="s">
        <v>4013</v>
      </c>
      <c r="D688" s="9" t="str">
        <f>IFERROR(__xludf.DUMMYFUNCTION("""COMPUTED_VALUE"""),"best wishes brought it online as cautious about buying offline coz of fake and overpriced products using it for my wifi camera working fine nice product nice quality product easy to use thanks amazon well known brand nice product good worth product bahut "&amp;"achcha laga raha hai")</f>
        <v>best wishes brought it online as cautious about buying offline coz of fake and overpriced products using it for my wifi camera working fine nice product nice quality product easy to use thanks amazon well known brand nice product good worth product bahut achcha laga raha hai</v>
      </c>
      <c r="E688" s="1" t="s">
        <v>4006</v>
      </c>
      <c r="F688" s="9" t="s">
        <v>3301</v>
      </c>
      <c r="G688" s="9">
        <f>IFERROR(__xludf.DUMMYFUNCTION("""COMPUTED_VALUE"""),0.0)</f>
        <v>0</v>
      </c>
      <c r="H688" s="9">
        <f>IFERROR(__xludf.DUMMYFUNCTION("""COMPUTED_VALUE"""),0.0)</f>
        <v>0</v>
      </c>
      <c r="I688" s="9">
        <f>IFERROR(__xludf.DUMMYFUNCTION("""COMPUTED_VALUE"""),0.0)</f>
        <v>0</v>
      </c>
      <c r="J688" s="9">
        <f>IFERROR(__xludf.DUMMYFUNCTION("""COMPUTED_VALUE"""),0.0)</f>
        <v>0</v>
      </c>
    </row>
    <row r="689">
      <c r="A689" s="1">
        <v>4.0</v>
      </c>
      <c r="B689" s="5" t="s">
        <v>6062</v>
      </c>
      <c r="C689" s="5" t="s">
        <v>6063</v>
      </c>
      <c r="D689" s="9" t="str">
        <f>IFERROR(__xludf.DUMMYFUNCTION("""COMPUTED_VALUE"""),"packing was not good over all good product scroll wheel is very small otherwise the product seems good at least at the first use bit disappointed with on off switch it’s too tiny otherwise product is nice gave star for the flimsy top cover and on off butt"&amp;"on rest all is good easy to navigate on off button at the bottom could have been better not the regular type of putting the battery at the bottom part pull the top cover and place the battery the slot is given for the wireless adapter adjacent to the batt"&amp;"ery compartment easy to use simple plug and play for better results switch off the mouse only during weekends draining of battery power to some extent is fine when compared to the clumsiness of the small on off button good to use")</f>
        <v>packing was not good over all good product scroll wheel is very small otherwise the product seems good at least at the first use bit disappointed with on off switch it’s too tiny otherwise product is nice gave star for the flimsy top cover and on 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 and play for better results switch off the mouse only during weekends draining of battery power to some extent is fine when compared to the clumsiness of the small on off button good to use</v>
      </c>
      <c r="E689" s="1" t="s">
        <v>6056</v>
      </c>
      <c r="F689" s="9" t="s">
        <v>5206</v>
      </c>
      <c r="G689" s="9">
        <f>IFERROR(__xludf.DUMMYFUNCTION("""COMPUTED_VALUE"""),0.0)</f>
        <v>0</v>
      </c>
      <c r="H689" s="9">
        <f>IFERROR(__xludf.DUMMYFUNCTION("""COMPUTED_VALUE"""),0.0)</f>
        <v>0</v>
      </c>
      <c r="I689" s="9">
        <f>IFERROR(__xludf.DUMMYFUNCTION("""COMPUTED_VALUE"""),0.0)</f>
        <v>0</v>
      </c>
      <c r="J689" s="9">
        <f>IFERROR(__xludf.DUMMYFUNCTION("""COMPUTED_VALUE"""),1.0)</f>
        <v>1</v>
      </c>
    </row>
    <row r="690">
      <c r="A690" s="1">
        <v>4.3</v>
      </c>
      <c r="B690" s="5" t="s">
        <v>6074</v>
      </c>
      <c r="C690" s="5" t="s">
        <v>6075</v>
      </c>
      <c r="D690" s="9" t="str">
        <f>IFERROR(__xludf.DUMMYFUNCTION("""COMPUTED_VALUE"""),"the quality of this batteries are really good i used this batteries in wireless mouse and trimmer in wireless mouse the batteries lasts for more than days and in trimmer it lasts for days happy with the product and happy with the packaging and delivery st"&amp;"andards of amazon too useful good for normal usage i am using it for my point and shoot camera and it works pefectly well worth buying prodect good product remote control n longevity working well for my camera external flash i took almost photo with vario"&amp;"us flash power and it had still charged then i charge it again with panasonic c charger and it was fully charged within hours but when i charge it for the first time batteries were talking too much time though company claim its pre charged one battery too"&amp;"k hrs to fully charge may be one cell is weak and i got packaging till now only negative i found that batteries becoming too much hot while charging it is powerful batteryfor muse usage is coming upto month after full rechargefor key board usage is coming"&amp;" upto month after full recharge medical equipment are getting long time wallclocks are only eating battery life within two week but don t use for kids toys every days you have rechage your battery it is also beatiful and efficency instead of buying new ba"&amp;"ttery all other electronic devices are it is ok for easier life super batree good life")</f>
        <v>the quality of this batteries are really good i used this batteries in wireless mouse and trimmer in wireless mouse the batteries lasts for more than days and in trimmer it lasts for days happy with the product and happy with the packaging and delivery standards of amazon too useful good for normal usage i am using it for my point and shoot camera and it works pefectly well worth buying prodect good product remote control n longevity working well for my camera external flash i took almost photo with various flash power and it had still charged then i charge it again with panasonic c charger and it was fully charged within hours but when i charge it for the first time batteries were talking too much time though company claim its pre charged one battery took hrs to fully charge may be one cell is weak and i got packaging till now only negative i found that batteries becoming too much hot while charging it is powerful batteryfor muse usage is coming upto month after full rechargefor key board usage is coming upto month after full recharge medical equipment are getting long time wallclocks are only eating battery life within two week but don t use for kids toys every days you have rechage your battery it is also beatiful and efficency instead of buying new battery all other electronic devices are it is ok for easier life super batree good life</v>
      </c>
      <c r="E690" s="1" t="s">
        <v>6066</v>
      </c>
      <c r="F690" s="9" t="s">
        <v>6068</v>
      </c>
      <c r="G690" s="9">
        <f>IFERROR(__xludf.DUMMYFUNCTION("""COMPUTED_VALUE"""),0.0)</f>
        <v>0</v>
      </c>
      <c r="H690" s="9">
        <f>IFERROR(__xludf.DUMMYFUNCTION("""COMPUTED_VALUE"""),1.0)</f>
        <v>1</v>
      </c>
      <c r="I690" s="9">
        <f>IFERROR(__xludf.DUMMYFUNCTION("""COMPUTED_VALUE"""),0.0)</f>
        <v>0</v>
      </c>
      <c r="J690" s="9">
        <f>IFERROR(__xludf.DUMMYFUNCTION("""COMPUTED_VALUE"""),0.0)</f>
        <v>0</v>
      </c>
    </row>
    <row r="691">
      <c r="A691" s="1">
        <v>4.2</v>
      </c>
      <c r="B691" s="5" t="s">
        <v>168</v>
      </c>
      <c r="C691" s="5" t="s">
        <v>169</v>
      </c>
      <c r="D691" s="9" t="str">
        <f>IFERROR(__xludf.DUMMYFUNCTION("""COMPUTED_VALUE"""),"definitely isn’t as good as the original cord but works fast charging and pretty sturdy worth it so i had a faulty cable i was lazy and have a lot of money so instead of calling apple i bought this for like bucks didn’t expected much but for my surprise t"&amp;"his cable actually works and has fast charging just go for it felt quite sturdy the connectors look premium and were easy to insert i used this cable to switch all my data from iphone to an m s cable worked like charm while using smart switch app all my d"&amp;"ata including whatsapp data was transferred successfully satisfied with performance just good quality is very goodworking smoothly using same portronics pd charger this is a real fast charging cable that is serving the purpose very good")</f>
        <v>definitely isn’t as good as the original cord but works fast charging and pretty sturdy worth it so i had a faulty cable i was lazy and have a lot of money so instead of calling apple i bought this for like bucks didn’t expected much but for my surprise this cable actually works and has fast charging just go for it felt quite sturdy the connectors look premium and were easy to insert i used this cable to switch all my data from iphone to an m s cable worked like charm while using smart switch app all my data including whatsapp data was transferred successfully satisfied with performance just good quality is very goodworking smoothly using same portronics pd charger this is a real fast charging cable that is serving the purpose very good</v>
      </c>
      <c r="E691" s="1" t="s">
        <v>160</v>
      </c>
      <c r="F691" s="9" t="s">
        <v>18</v>
      </c>
      <c r="G691" s="9">
        <f>IFERROR(__xludf.DUMMYFUNCTION("""COMPUTED_VALUE"""),0.0)</f>
        <v>0</v>
      </c>
      <c r="H691" s="9">
        <f>IFERROR(__xludf.DUMMYFUNCTION("""COMPUTED_VALUE"""),0.0)</f>
        <v>0</v>
      </c>
      <c r="I691" s="9">
        <f>IFERROR(__xludf.DUMMYFUNCTION("""COMPUTED_VALUE"""),0.0)</f>
        <v>0</v>
      </c>
      <c r="J691" s="9">
        <f>IFERROR(__xludf.DUMMYFUNCTION("""COMPUTED_VALUE"""),0.0)</f>
        <v>0</v>
      </c>
    </row>
    <row r="692">
      <c r="A692" s="1">
        <v>3.8</v>
      </c>
      <c r="B692" s="5" t="s">
        <v>6086</v>
      </c>
      <c r="C692" s="5" t="s">
        <v>6087</v>
      </c>
      <c r="D692" s="9" t="str">
        <f>IFERROR(__xludf.DUMMYFUNCTION("""COMPUTED_VALUE"""),"review after using it for about a month pros • battery backup is the most amazing of all • sound quality is amazing but bass is on the low side • build quality is well made almost feels premium but could be improved • very comfy even after a long day use "&amp;"cons • there s a noticable delay in touch controls most irritating one • there s no such thing as no delay during gaming on wireless earphones just get wired instead of this if you are planning on using it for gaming • noise cancellation calling or enc do"&amp;"esnt work also while calling nd person most of the time says that i can t hear you well or your voice is so low on outdoors • sometimes a earphone doesn t turns on so i have to manually turn it on • to pickup a call one tap but here s the catch to disconn"&amp;"ect a ongoing call i have to double tap on the touch panel boat says single tap tho conclusion if you have a little more budget don t buy this else this just works fine i recently purchased the boat airdopes in ear true wireless earbuds and have been usin"&amp;"g them for the past week overall i am satisfied with the product the earbuds are comfortable to wear and have a good fit and the sound quality is impressive for the price point however i was disappointed to discover that the earbuds do not have noise canc"&amp;"ellation as advertised while they do block out some ambient noise they are not as effective as other earbuds i ve used with noise cancellation technology the battery life has been satisfactory the earbuds last for a good amount of time on a single charge "&amp;"and the case is convenient for charging on the go overall i would recommend the boat airdopes earbuds for those looking for a budget friendly option with good sound quality just be aware that they do not have noise cancellation i am writing this review af"&amp;"ter two days of usage sound quality the lows are good and pleasing to the ears bass quality is good i just felt like the treble is a little too high which makes the high frequency music sound a bit unpleasant overall the quality is okay but not as good as"&amp;" a wired headset or neckband earphones kaam chal jayga battery backup it s been days and i haven t charged it yet still showing of battery remaining so i don t think battery backup would be a problem moderate usage built the case is small and handy it fee"&amp;"ls sturdy the buds fit well in the ears overall built is good latency this one s for gamers i am actually impressed by the low latency it has even without turning on the beast mode the feedback is almost instantaneous and after turning on the beast mode i"&amp;"t becomes flawless i played bgmi and cod and didn t feel any lag in the sound calling i tried calling in a silent atmosphere and there was no problem faced will update you guys if there turns out to be a problem when calling in a crowded area in rupees it"&amp;" is a good earphones good battary life good sound good connectivitycons very poor build quality feel so cheap if you r a choosy person then you don t like the product if you re looking for wireless earphone under go for it this product is good the sound l"&amp;"eakage is there no doubt but you won t feel any sort of distortion the airdrops are very handy compact in size long lasting battery for its size and the connectivity is is pretty good along with the sound quality though it has a room for improvement in no"&amp;"ise cancellation but still performs very well for this price point its a good product sound quality is also agood but noise cancellation is average it is good product but only for months")</f>
        <v>review after using it for about a month pros • battery backup is the most amazing of all • sound quality is amazing but bass is on the low side • build quality is well made almost feels premium but could be improved • very comfy even after a long day use cons • there s a noticable delay in touch controls most irritating one • there s no such thing as no delay during gaming on wireless earphones just get wired instead of this if you are planning on using it for gaming • noise cancellation calling or enc doesnt work also while calling nd person most of the time says that i can t hear you well or your voice is so low on outdoors • sometimes a earphone doesn t turns on so i have to manually turn it on • to pickup a call one tap but here s the catch to disconnect a ongoing call i have to double tap on the touch panel boat says single tap tho conclusion if you have a little more budget don t buy this else this just works fine i recently purchased the boat airdopes in ear true wireless earbuds and have been using them for the past week overall i am satisfied with the product the earbuds are comfortable to wear and have a good fit and the sound quality is impressive for the price point however i was disappointed to discover that the earbuds do not have noise cancellation as advertised while they do block out some ambient noise they are not as effective as other earbuds i ve used with noise cancellation technology the battery life has been satisfactory the earbuds last for a good amount of time on a single charge and the case is convenient for charging on the go overall i would recommend the boat airdopes earbuds for those looking for a budget friendly option with good sound quality just be aware that they do not have noise cancellation i am writing this review after two days of usage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 battery backup it s been days and i haven t charged it yet still showing of battery remaining so i don t think battery backup would be a problem moderate usage built the case is small and handy it feels sturdy the buds fit well in the ears overall built is good latency this one s for gamers i am actually impressed by the low latency it has even without turning on the beast mode the feedback is almost instantaneous and after turning on the beast mode it becomes flawless i played bgmi and cod and didn t feel any lag in the sound calling i tried calling in a silent atmosphere and there was no problem faced will update you guys if there turns out to be a problem when calling in a crowded area in rupees it is a good earphones good battary life good sound good connectivitycons very poor build quality feel so cheap if you r a choosy person then you don t like the product if you re looking for wireless earphone under go for it this product is good the sound leakage is there no doubt but you won t feel any sort of distortion the airdrops are very handy compact in size long lasting battery for its size and the connectivity is is pretty good along with the sound quality though it has a room for improvement in noise cancellation but still performs very well for this price point its a good product sound quality is also agood but noise cancellation is average it is good product but only for months</v>
      </c>
      <c r="E692" s="1" t="s">
        <v>6079</v>
      </c>
      <c r="F692" s="9" t="s">
        <v>3347</v>
      </c>
      <c r="G692" s="9">
        <f>IFERROR(__xludf.DUMMYFUNCTION("""COMPUTED_VALUE"""),1.0)</f>
        <v>1</v>
      </c>
      <c r="H692" s="9">
        <f>IFERROR(__xludf.DUMMYFUNCTION("""COMPUTED_VALUE"""),1.0)</f>
        <v>1</v>
      </c>
      <c r="I692" s="9">
        <f>IFERROR(__xludf.DUMMYFUNCTION("""COMPUTED_VALUE"""),0.0)</f>
        <v>0</v>
      </c>
      <c r="J692" s="9">
        <f>IFERROR(__xludf.DUMMYFUNCTION("""COMPUTED_VALUE"""),1.0)</f>
        <v>1</v>
      </c>
    </row>
    <row r="693">
      <c r="A693" s="1">
        <v>4.3</v>
      </c>
      <c r="B693" s="5" t="s">
        <v>6097</v>
      </c>
      <c r="C693" s="5" t="s">
        <v>6098</v>
      </c>
      <c r="D693" s="9" t="str">
        <f>IFERROR(__xludf.DUMMYFUNCTION("""COMPUTED_VALUE"""),"this is the update march i want to make a huge point to anyone who doesn t get good distance may i suggest purchasing either of the extension cables because they are what i use and they work great fedus usb male a to female a extension cable orstorite pac"&amp;"k usb male a to female a extension cable i have my extension cable from the laptop usb port hanging from the tubelight and this increased my bt range to feet radius only my kitchen work area which has walls and feet distance the connection intermittant on"&amp;"eplus bullets wireless z bass edition reverb red sony wi xb wireless anker soundbuds curves jabra elite active t tribit quietplus over ears headphones only the anker has aptx connection i purchased anker soundbuds ak a curves and this set has aptx when co"&amp;"nnecting this headset the csr software recognized aptx is there a difference in sbc aptx i cant really tell in audio quality but the connection is more stable also i have not discovered a way to switch between sbc aptx like smartphones it automatically co"&amp;"nnects as aptx some headsets may not work properly my brandnew tribit quietplus headphones did not work well at all it kept running in handsfree mono mode for comparison it sounds like listening to am radio station if you experience the same effectthere m"&amp;"ay be a way to fix this before connecting your bt device right click the bt icon click on bluetooth settings click audio video tab you will see scms t content protection etc in the dialogue box click the box to enable connect to content protection enabled"&amp;" headset onlynow hit apply then ok right click bt icon in taskbar add bluetooth device audio video device then search for the bt device now when you connect give it about seconds then once connected it should provide the stereo mode under speaker icon in "&amp;"taskbar once you disconnect depending on any other headset you will have to go back to these settings and disable content protected device for my oneplus bullets wireless z i have to disable or else they only connect in mono mode a very short walkthrough "&amp;"for connecting headset make sure the bt icon is turned on blue color on white off in windows taskbarright click and will bring up table with headingsthe st is to turn on off the bt radio which is the tplink bt dongle itself bt signal is radio transmission"&amp;" the nd heading is for turning on off discovery transmit receive on off the rd heading is add bluetooth device when you highlight this it will bring up the table which showsphone computer audio video device printer imaging device and keyboard mouse all th"&amp;"e th heading is show bluetooth devices devices that are already connected the th heading is bluetooth settings only for tplink bluetooth dongle not onboard bluetooth the th and last heading that mine shows is about this brings up the software provider and"&amp;" vers there is no update option here we have to physically check the tplink website for ub i only use audio devices i don t have any other bt products so i am unable to test other than headsets under add heading go to audio video device left click brings "&amp;"up dialogue box to select a device to connect with this computer at the bottom right corner click search make sure your headset is on and not connected to any other system home theater smartphone once the device shows up you can sigle click on it then nex"&amp;"t on bottom of page or you can double click either will connect to the device once it is connected give about to seconds for windows to recognize the connection you will see what the options are in next description in the taskbar click the audio profile s"&amp;"peaker icon here there are options that pop up for me note if you only see or then read the section above that says some headsets may not work properly tv sound laptop speakers bluetooth audio renderer stereo and bluetooth hands free audio mono click on b"&amp;"luetooth audio renderer stereo wait a few seconds for it to comply now your headset should be connected in watching youtube i do get some lag but with different headsets the lag increases or decreases the same with me using vlc or windows media player som"&amp;"etimes if i stop the video app and restart then it will be no lag i don t use zoom teams skype so i cannot test how the mic setup would function any one that has any input for this please use any or all of my post and add to it this would be helpful to al"&amp;"ot of people first post so for a few months i was using it strictly thru win utilizing win drivers and bluetooth connection page thru settings system but a few times i tried to use with music streaming to sony xb or oneplus buds wireless bass edition and "&amp;"there would be intermittant drops also when it came to pairing and connecting it would consistanly slow down my hp amd a chipset laptop also anytime i took the dongle out it would also affect disconnect my thumbdrive so i assumed it was a throttling going"&amp;" on with my usb ports i have sandisk dual drive wd passport dvi to hdmi and logitech dongle so one by one i disconnected everything and left the bt dongle and it was a little better so i checked the tp link india site for any faq related when i searched i"&amp;"n the downloads drivers section there was software driver present so i downloaded installed it and win taskbar shows bt icon to use thebt dongle the driver software is by csr harmony wireless software stack version once installed there are more options th"&amp;"at can be accessed thru the bt icon in taskbar the bt icon sits in the system tray as before audio transmission can be switched between stereo and mono also if your playing a video or audio file and you start the pairing process once connected there will "&amp;"be slight pause then it connects to the output in stereo it works really well i purchased a long usb male to female cable and now i have a little bit more increase in connection distance i have not tried this for transfer of files if and when i find a nee"&amp;"d to do so i will update for now at this price point it gives me freedom to connect my bt audio gear instead of purchasing a more expensive unit to give my laptop bt capabilites and this is as small if not smaller than some thumbdrives oh and i also purch"&amp;"ased a seperate qz powered usb hub for my drives so the only usb devices connected are the dongle and the hub now when i disconnect the bt dongle my drives stay connected i hope this information is helpful i tried not to make it too long but it happened i"&amp;"f any questions arise please drop me a line and i will respond with whatever help i can give tp link products usually work well while longevity with continuous use may vary but these devices are not intended for prolonged or continuous use i have had mult"&amp;"iple to link devices ranging from wifi adapters routers range extenders etc now i have tried this bluetooth adapter pros minuscule size you can keep attached to the device not noticeablebut not recommended to do so as it s usually set to discoverable duri"&amp;"ng setup and it has decent range so if one is too skeptical might lead to security issues although the hacker will have to be in the same house probably range is decent works good in the same room this kind of device is usually meant for local connectivit"&amp;"y usually without barriers i use it to connect headphones to the pc and it works nicely for that i earlier had a bluetooth adapter from enter and that worked well too except for the range and bandwidth required nowadays has increased so some choppy audio "&amp;"did occur with today s high quality audios and that got managed with this bluetooth adapter nice clean audio lastly it works nicely with linux i use debian based ubuntu and its almost plug and play i did have blueman bluetooth manager installed from the p"&amp;"revious adapter i had and when i plugged it in i didn t have to do anything else so unlike what the site says about only windows it definitely works with linux i can t say if the version ub will work though while installing the driver in windows i noticed"&amp;" it was installing csr stackand csr original chip there are many fake ones is known to work with linux so maybe that s why it worked well coming to windows i have win i had bluesoleil pre installed and it worked with it didn t have to install any driver s"&amp;"eparately but there is a driver available in their site for xp in win and above it s supposed to be plug and play so no issues there now the cons a bit high price than rest of the companies probably can improve on that i bought it for audio quality is goo"&amp;"d but somehow compared to my enter bluetooth stack the audio was a bit muted had to increase the volume higher to reach the same level of loudness but even then i feel a slight reduction in the dynamic range of the audio no idea if that s a software or ha"&amp;"rdware issue encoding decoding issue it s not very noticeable specially of someone doesn t have anything to compare with lastly the windows driver is mb granted it has both and versions but each one is almost mb thats way to big for a driver of these devi"&amp;"ces neither bluesoleil blueman cross mb so i don t know what is being packaged in those drivers also somehow the driver didn t have a clean install in my system something to do with incorrect loading of c library it didn t matter as i already had another "&amp;"driver installed overall a nifty little device i have no need for bluetooth as i don t have any device that requires it i just needed a adapter to solve the bandwidth problem and that purpose is nicely served and that it works both in win and linux is ver"&amp;"y helpful does the job well few conshence one star less using it for weeks just plug it install drivers and you are good to go seem less connection with ps controller latency is very low around ms so basically connection is even faster than wired connecti"&amp;"on ms but when i simultaneously connect airpods gen the sound output was very weak it was muffled but it serves my main purpose with ps controller apparently it seems like its the most relevant bluetooth adapter out there good connectivity and all sort of"&amp;" stuffs like that generally comes in a bt adapters i d say the only con is the installation part it took a while figure out which was their website and drivers of ub aside from this everything is fabulous very easy to install connectivity is also good but"&amp;" sometimes while using bluetooth earphones sound cracks also bluetooth sharing is quite slow that s all otherwise th product is very good easy to install i mean just plug in connectivity is on all point but time i feel fumble issues sound quality is all d"&amp;"epends on your wireless speaker if you are tight budget it s okay then otherwise if can spend extra go for bt version much better in both range and connectivity like")</f>
        <v>this is the update march i want to make a huge point to anyone who doesn t get good distance may i suggest purchasing either of the extension cables because they are what i use and they work great fedus usb male a to female a extension cable orstorite pack usb male a to female a extension cable i have my extension cable from the laptop usb port hanging from the tubelight and this increased my bt range to feet radius only my kitchen work area which has walls and feet distance the connection intermittant oneplus bullets wireless z bass edition reverb red sony wi xb wireless anker soundbuds curves jabra elite active t tribit quietplus over ears headphones only the anker has aptx connection i purchased anker soundbuds ak a curves and this set has aptx when connecting this headset the csr software recognized aptx is there a difference in sbc aptx i cant really tell in audio quality but the connection is more stable also i have not discovered a way to switch between sbc aptx like smartphones it automatically connects as aptx some headsets may not work properly my brandnew tribit quietplus headphones did not work well at all it kept running in handsfree mono mode for comparison it sounds like listening to am radio station if you experience the same effectthere may be a way to fix this before connecting your bt device right click the bt icon click on bluetooth settings click audio video tab you will see scms t content protection etc in the dialogue box click the box to enable connect to content protection enabled headset onlynow hit apply then ok right click bt icon in taskbar add bluetooth device audio video device then search for the bt device now when you connect give it about seconds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 a very short walkthrough for connecting headset make sure the bt icon is turned on blue color on white off in windows taskbarright click and will bring up table with headingsthe st is to turn on off the bt radio which is the tplink bt dongle itself bt signal is radio transmission the nd heading is for turning on off discovery transmit receive on off the rd heading is add bluetooth device when you highlight this it will bring up the table which showsphone computer audio video device printer imaging device and keyboard mouse all the th heading is show bluetooth devices devices that are already connected the th heading is bluetooth settings only for tplink bluetooth dongle not onboard bluetooth the th and last heading that mine shows is about this brings up the software provider and vers there is no update option here we have to physically check the tplink website for ub i only use audio devices i don t have any other bt products so i am unable to test other than headsets under add heading go to audio video device left click brings up dialogue box to select a device to connect with this computer at the bottom right corner click search make sure your headset is on and not connected to any other system home theater smartphone once the device shows up you can sigle click on it then next on bottom of page or you can double click either will connect to the device once it is connected give about to seconds for windows to recognize the connection you will see what the options are in next description in the taskbar click the audio profile speaker icon here there are options that pop up for me note if you only see or then read the section above that says some headsets may not work properly tv sound laptop speakers bluetooth audio renderer stereo and bluetooth hands free audio mono click on bluetooth audio renderer stereo wait a few seconds for it to comply now your headset should be connected in watching youtube i do get some lag but with different headsets the lag increases or decreases the same with me using vlc or windows media player sometimes if i stop the video app and restart then it will be no lag i don t use zoom teams skype so i cannot test how the mic setup would function any one that has any input for this please use any or all of my post and add to it this would be helpful to alot of people first post so for a few months i was using it strictly thru win utilizing win drivers and bluetooth connection page thru settings system but a few times i tried to use with music streaming to sony xb or oneplus buds wireless bass edition and there would be intermittant drops also when it came to pairing and connecting it would consistanly slow down my hp amd a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 so i checked the tp link india site for any faq related when i searched in the downloads drivers section there was software driver present so i downloaded installed it and win taskbar shows bt icon to use thebt dongle the driver software is by csr harmony wireless software stack version 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 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 i hope this information is helpful i tried not to make it too long but it happened if any questions arise please drop me a line and i will respond with whatever help i can give tp link products usually work well while longevity with continuous use may vary but these devices are not intended for prolonged or continuous use i have had multiple to link devices ranging from wifi adapters routers range extenders etc now i have tried this bluetooth adapter pros minuscule size you can keep attached to the device not noticeablebut not recommended to do so as it s usually set to discoverable during setup and it has decent range so if one is too skeptical might lead to security issues although the hacker will have to be in the same house probably range is decent works good in the same room this kind of device is usually meant for local connectivity usually without barriers i use it to connect headphones to the pc and it works nicely for that i earlier had a bluetooth adapter from enter and that worked well too except for the range and bandwidth required nowadays has increased so some choppy audio did occur with today s high quality audios and that got managed with this bluetooth adapter nice clean audio lastly it works nicely with linux i use debian based ubuntu and its almost plug and play i did have blueman bluetooth manager installed from the previous adapter i had and when i plugged it in i didn t have to do anything else so unlike what the site says about only windows it definitely works with linux i can t say if the version ub will work though while installing the driver in windows i noticed it was installing csr stackand csr original chip there are many fake ones is known to work with linux so maybe that s why it worked well coming to windows i have win i had bluesoleil pre installed and it worked with it didn t have to install any driver separately but there is a driver available in their site for xp in win and above it s supposed to be plug and play so no issues there now the cons a bit high price than rest of the companies probably can improve on that i bought it for audio quality is good but somehow compared to my enter bluetooth stack the audio was a bit muted had to increase the volume higher to reach the same level of loudness but even then i feel a slight reduction in the dynamic range of the audio no idea if that s a software or hardware issue encoding decoding issue it s not very noticeable specially of someone doesn t have anything to compare with lastly the windows driver is mb granted it has both and versions but each one is almost mb thats way to big for a driver of these devices neither bluesoleil blueman cross mb so i don t know what is being packaged in those drivers also somehow the driver didn t have a clean install in my system something to do with incorrect loading of c library it didn t matter as i already had another driver installed overall a nifty little device i have no need for bluetooth as i don t have any device that requires it i just needed a adapter to solve the bandwidth problem and that purpose is nicely served and that it works both in win and linux is very helpful does the job well few conshence one star less using it for weeks just plug it install drivers and you are good to go seem less connection with ps controller latency is very low around ms so basically connection is even faster than wired connection ms but when i simultaneously connect airpods gen the sound output was very weak it was muffled but it serves my main purpose with ps controller apparently it seems like its the most relevant bluetooth adapter out there good connectivity and all sort of stuffs like that generally comes in a bt adapters i d say the only con is the installation part it took a while figure out which was their website and drivers of ub aside from this everything is fabulous very easy to install connectivity is also good but sometimes while using bluetooth earphones sound cracks also bluetooth sharing is quite slow that s all otherwise th product is very good easy to install i mean just plug in connectivity is on all point but time i feel fumble issues sound quality is all depends on your wireless speaker if you are tight budget it s okay then otherwise if can spend extra go for bt version much better in both range and connectivity like</v>
      </c>
      <c r="E693" s="1" t="s">
        <v>6090</v>
      </c>
      <c r="F693" s="9" t="s">
        <v>6092</v>
      </c>
      <c r="G693" s="9">
        <f>IFERROR(__xludf.DUMMYFUNCTION("""COMPUTED_VALUE"""),0.0)</f>
        <v>0</v>
      </c>
      <c r="H693" s="9">
        <f>IFERROR(__xludf.DUMMYFUNCTION("""COMPUTED_VALUE"""),1.0)</f>
        <v>1</v>
      </c>
      <c r="I693" s="9">
        <f>IFERROR(__xludf.DUMMYFUNCTION("""COMPUTED_VALUE"""),1.0)</f>
        <v>1</v>
      </c>
      <c r="J693" s="9">
        <f>IFERROR(__xludf.DUMMYFUNCTION("""COMPUTED_VALUE"""),0.0)</f>
        <v>0</v>
      </c>
    </row>
    <row r="694">
      <c r="A694" s="1">
        <v>4.1</v>
      </c>
      <c r="B694" s="5" t="s">
        <v>178</v>
      </c>
      <c r="C694" s="5" t="s">
        <v>179</v>
      </c>
      <c r="D694" s="9" t="str">
        <f>IFERROR(__xludf.DUMMYFUNCTION("""COMPUTED_VALUE"""),"loosing charging cable of apple is costly affair this wire was great purchase made to correct it worked well for six months that’s it now it’s stopped working now planning to buy one more because the price has come down to very good product compatible wit"&amp;"h ipad nd generation and charging very well quality of the product is very good and also works fine totally worth for its price product is super i m using from last month till now it was good functioning now i noticed phone gets disconnected at multiple o"&amp;"ccasions might be cable may be damaged overall worked well for month takes hours to charge full good item value it is the best product i have used till now")</f>
        <v>loosing charging cable of apple is costly affair this wire was great purchase made to correct it worked well for six months that’s it now it’s stopped working now planning to buy one more because the price has come down to very good product compatible with ipad nd generation and charging very well quality of the product is very good and also works fine totally worth for its price product is super i m using from last month till now it was good functioning now i noticed phone gets disconnected at multiple occasions might be cable may be damaged overall worked well for month takes hours to charge full good item value it is the best product i have used till now</v>
      </c>
      <c r="E694" s="1" t="s">
        <v>172</v>
      </c>
      <c r="F694" s="9" t="s">
        <v>18</v>
      </c>
      <c r="G694" s="9">
        <f>IFERROR(__xludf.DUMMYFUNCTION("""COMPUTED_VALUE"""),0.0)</f>
        <v>0</v>
      </c>
      <c r="H694" s="9">
        <f>IFERROR(__xludf.DUMMYFUNCTION("""COMPUTED_VALUE"""),0.0)</f>
        <v>0</v>
      </c>
      <c r="I694" s="9">
        <f>IFERROR(__xludf.DUMMYFUNCTION("""COMPUTED_VALUE"""),1.0)</f>
        <v>1</v>
      </c>
      <c r="J694" s="9">
        <f>IFERROR(__xludf.DUMMYFUNCTION("""COMPUTED_VALUE"""),0.0)</f>
        <v>0</v>
      </c>
    </row>
    <row r="695">
      <c r="A695" s="1">
        <v>4.3</v>
      </c>
      <c r="B695" s="5" t="s">
        <v>6109</v>
      </c>
      <c r="C695" s="5" t="s">
        <v>6110</v>
      </c>
      <c r="D695" s="9" t="str">
        <f>IFERROR(__xludf.DUMMYFUNCTION("""COMPUTED_VALUE"""),"i think it s value for money speed test read speed usb mb s usb mb s usb type c mb s write speed usb mb s usb mb s usb type c mb spros metal body and not heavy easy use have type c good qualitycons product gets very hot while it s connected because it is "&amp;"a metal body we are not getting the speed that they said i like the metal body and build quality but at the same time it is metal so it heats a lot and speed is good it reaches mbps write speed when it is cold when it gets hot the speed get low as to mbps"&amp;" and storage not good i purchased gb varient and i got only gb gb less storage overall decent product heat alot as it is metalic speeds are not consistent somtime it give mbps speed and sometimes mbps i can say it is value for money for those who want a p"&amp;"endrive with type c connectornote i preferred metal because it is durable you can also buy it s plastic varients both are same in speeds also plastic heat less pendrive is quite good for write operation i am getting mbs it heats up more when we perform r "&amp;"w operation for a long time continuously when we plug in mobile and then in pc i am getting some kind of error but files are intact and able to copy it i like it s designe speed and build quality but there is a negetive point after you flip side for to ti"&amp;"me you will find that tha flip cover is starting to get loose so far so good it s early to right a review as per my usage i will update accordingly good user friendly")</f>
        <v>i think it s value for money speed test read speed usb mb s usb mb s usb type c mb s write speed usb mb s usb mb s usb type c mb spros metal body and not heavy easy use have type c good qualitycons product gets very hot while it s connected because it is a metal body we are not getting the speed that they said i like the metal body and build quality but at the same time it is metal so it heats a lot and speed is good it reaches mbps write speed when it is cold when it gets hot the speed get low as to mbps and storage not good i purchased gb varient and i got only gb gb less storage overall decent product heat alot as it is metalic speeds are not consistent somtime it give mbps speed and sometimes mbps i can say it is value for money for those who want a pendrive with type c connectornote i preferred metal because it is durable you can also buy it s plastic varients both are same in speeds also plastic heat less pendrive is quite good for write operation i am getting mbs it heats up more when we perform r w operation for a long time continuously when we plug in mobile and then in pc i am getting some kind of error but files are intact and able to copy it i like it s designe speed and build quality but there is a negetive point after you flip side for to time you will find that tha flip cover is starting to get loose so far so good it s early to right a review as per my usage i will update accordingly good user friendly</v>
      </c>
      <c r="E695" s="1" t="s">
        <v>6102</v>
      </c>
      <c r="F695" s="9" t="s">
        <v>5193</v>
      </c>
      <c r="G695" s="9">
        <f>IFERROR(__xludf.DUMMYFUNCTION("""COMPUTED_VALUE"""),0.0)</f>
        <v>0</v>
      </c>
      <c r="H695" s="9">
        <f>IFERROR(__xludf.DUMMYFUNCTION("""COMPUTED_VALUE"""),0.0)</f>
        <v>0</v>
      </c>
      <c r="I695" s="9">
        <f>IFERROR(__xludf.DUMMYFUNCTION("""COMPUTED_VALUE"""),0.0)</f>
        <v>0</v>
      </c>
      <c r="J695" s="9">
        <f>IFERROR(__xludf.DUMMYFUNCTION("""COMPUTED_VALUE"""),0.0)</f>
        <v>0</v>
      </c>
    </row>
    <row r="696">
      <c r="A696" s="1">
        <v>4.0</v>
      </c>
      <c r="B696" s="5" t="s">
        <v>6116</v>
      </c>
      <c r="C696" s="5" t="s">
        <v>6117</v>
      </c>
      <c r="D696" s="9" t="str">
        <f>IFERROR(__xludf.DUMMYFUNCTION("""COMPUTED_VALUE"""),"good fit nice smart watch in this price range especially for those who need only basic features i bought grey color it s been long i m using this now it has no issues the battery touch screen bluetooth connection every thing works fine i was looking for s"&amp;"omething simple and i got this nice design and functionscan t connect to whatsapp and other social media app 👎 the modes in the watch are good the ui sucks responsiveness could have been better battery life is moderately upto days if worn constantly colo"&amp;"ur of the band is a bit faded too my new bill provide activity record sleep tracking is good i bought it for my wife and she was very glad good")</f>
        <v>good fit nice smart watch in this price range especially for those who need only basic features i bought grey color it s been long i m using this now it has no issues the battery touch screen bluetooth connection every thing works fine i was looking for something simple and i got this nice design and functionscan t connect to whatsapp and other social media app 👎 the modes in the watch are good the ui sucks responsiveness could have been better battery life is moderately upto days if worn constantly colour of the band is a bit faded too my new bill provide activity record sleep tracking is good i bought it for my wife and she was very glad good</v>
      </c>
      <c r="E696" s="1" t="s">
        <v>4105</v>
      </c>
      <c r="F696" s="9" t="s">
        <v>3219</v>
      </c>
      <c r="G696" s="9">
        <f>IFERROR(__xludf.DUMMYFUNCTION("""COMPUTED_VALUE"""),0.0)</f>
        <v>0</v>
      </c>
      <c r="H696" s="9">
        <f>IFERROR(__xludf.DUMMYFUNCTION("""COMPUTED_VALUE"""),1.0)</f>
        <v>1</v>
      </c>
      <c r="I696" s="9">
        <f>IFERROR(__xludf.DUMMYFUNCTION("""COMPUTED_VALUE"""),0.0)</f>
        <v>0</v>
      </c>
      <c r="J696" s="9">
        <f>IFERROR(__xludf.DUMMYFUNCTION("""COMPUTED_VALUE"""),0.0)</f>
        <v>0</v>
      </c>
    </row>
    <row r="697">
      <c r="A697" s="1">
        <v>4.3</v>
      </c>
      <c r="B697" s="5" t="s">
        <v>6128</v>
      </c>
      <c r="C697" s="5" t="s">
        <v>6129</v>
      </c>
      <c r="D697" s="9" t="str">
        <f>IFERROR(__xludf.DUMMYFUNCTION("""COMPUTED_VALUE"""),"this eliminates the need to buy chargers for the new usb c charging cables the adapters tend to heat up while charging with samsung fast charger good product value for money it works worth the money value for money its continuously play a beep sound while"&amp;" connected to the laptop which is irritating nothing to complain good product but finish could have been still better as of not working fine but doesn’t look much durable")</f>
        <v>this eliminates the need to buy chargers for the new usb c charging cables the adapters tend to heat up while charging with samsung fast charger good product value for money it works worth the money value for money its continuously play a beep sound while connected to the laptop which is irritating nothing to complain good product but finish could have been still better as of not working fine but doesn’t look much durable</v>
      </c>
      <c r="E697" s="1" t="s">
        <v>6120</v>
      </c>
      <c r="F697" s="9" t="s">
        <v>6122</v>
      </c>
      <c r="G697" s="9">
        <f>IFERROR(__xludf.DUMMYFUNCTION("""COMPUTED_VALUE"""),1.0)</f>
        <v>1</v>
      </c>
      <c r="H697" s="9">
        <f>IFERROR(__xludf.DUMMYFUNCTION("""COMPUTED_VALUE"""),0.0)</f>
        <v>0</v>
      </c>
      <c r="I697" s="9">
        <f>IFERROR(__xludf.DUMMYFUNCTION("""COMPUTED_VALUE"""),0.0)</f>
        <v>0</v>
      </c>
      <c r="J697" s="9">
        <f>IFERROR(__xludf.DUMMYFUNCTION("""COMPUTED_VALUE"""),0.0)</f>
        <v>0</v>
      </c>
    </row>
    <row r="698">
      <c r="A698" s="1">
        <v>4.2</v>
      </c>
      <c r="B698" s="5" t="s">
        <v>6140</v>
      </c>
      <c r="C698" s="5" t="s">
        <v>6141</v>
      </c>
      <c r="D698" s="9" t="str">
        <f>IFERROR(__xludf.DUMMYFUNCTION("""COMPUTED_VALUE"""),"a lot of people rate this product low as there cud be other underlying reasons for catridge not working the seller is giving days return policy enough to test the catridge good quality is good better than refill cartidge hp original ink cartridges for hp "&amp;"printers are always the best and the safest way to go too pricey easy to install perfect fit for the mentioned printers but its expensive good")</f>
        <v>a lot of people rate this product low as there cud be other underlying reasons for catridge not working the seller is giving days return policy enough to test the catridge good quality is good better than refill cartidge hp original ink cartridges for hp printers are always the best and the safest way to go too pricey easy to install perfect fit for the mentioned printers but its expensive good</v>
      </c>
      <c r="E698" s="1" t="s">
        <v>6132</v>
      </c>
      <c r="F698" s="9" t="s">
        <v>5653</v>
      </c>
      <c r="G698" s="9">
        <f>IFERROR(__xludf.DUMMYFUNCTION("""COMPUTED_VALUE"""),1.0)</f>
        <v>1</v>
      </c>
      <c r="H698" s="9">
        <f>IFERROR(__xludf.DUMMYFUNCTION("""COMPUTED_VALUE"""),0.0)</f>
        <v>0</v>
      </c>
      <c r="I698" s="9">
        <f>IFERROR(__xludf.DUMMYFUNCTION("""COMPUTED_VALUE"""),0.0)</f>
        <v>0</v>
      </c>
      <c r="J698" s="9">
        <f>IFERROR(__xludf.DUMMYFUNCTION("""COMPUTED_VALUE"""),0.0)</f>
        <v>0</v>
      </c>
    </row>
    <row r="699">
      <c r="A699" s="1">
        <v>4.0</v>
      </c>
      <c r="B699" s="5" t="s">
        <v>6151</v>
      </c>
      <c r="C699" s="5" t="s">
        <v>6152</v>
      </c>
      <c r="D699" s="9" t="str">
        <f>IFERROR(__xludf.DUMMYFUNCTION("""COMPUTED_VALUE"""),"sound quality is ok noise cancellation is not upto the mark volume is good overall for the price it’s worth product the cushion on the mic comes out easily couldn’t have been fixed properly good the built design is ok for the product everytime i wear and "&amp;"do the resizing my hair gets stuck in the band which is irritating rest sound and all is good👍🏻 i stopped using it after continuously using for hrs for office use it can not be used for long duration calls or back to back meetings ears starts paining af"&amp;"ter hours use speaker cover is very thin i will give this device to someone needy sound quality and built quality is nice but comfort is huge issue with this device due it s tight overhead band it keeps both sides on ear for getting better sound or noice "&amp;"cancellation but the one who is looking for noice cancellation will buy over ear bigger headphones i use all types of headphones over ear on ear earbuds earlier used sennheiser on ear headphones but it never gives pain ideally if anyone buying on ear simp"&amp;"le headphones then it is for calls or meetings where they still want to hear sound in their room some attention to sound in your room for example keeping an eye on kids while being in meeting basic padding or multiple layer soft covers for on ear will be "&amp;"helpfull guys go for iball rocker over ear or hp over ear wired headphones for long duration office calls it cost less compare to this logitech device however this is still good buy for upto mins use for session call meeting and then a break only issue fo"&amp;"r people having back to back meetings nice quality i bought this because i had to work from home and had to take calls my only worry was the noise cancellation because i live next to a busy road and i am happy with the purchase as the noise cancellation i"&amp;"s working great people on the other side of the call have never complained about any kind of background noise the plastic quality used is great and it s not squeaky the wire is long enough the sound output is good enough but i don t intend to listen any m"&amp;"usic on these if you need something for music then this is a wrong product con the cushion is not adequate and starts hurting the ear lobes within mins i had some extra cushions so i added those over the ear piece build quality is not that good but sound "&amp;"quality noise cancellation is best in the range of less than after covid our life changes a lot online meeting conferences webinar even online classes became new normals in this situation a good headphone with mic is necessary for doing work flawlessly an"&amp;"d this headphone has everything which i needed audio quality is good and crystal clear without any additional noise mic is also very good with good noise cancellation thanks to amazon for their service and ontime delivery getting early delivery for the pr"&amp;"oduct was bit urgent for me and it was delivered in almost hour after placing order i am fully satisfied with the product highly recommend for students and working professionals who have limited budget you wont regret it only thing i am missing is volume "&amp;"control on headphone")</f>
        <v>sound quality is ok noise cancellation is not upto the mark volume is good overall for the price it’s worth product the cushion on the mic comes out easily couldn’t have been fixed properly good the built design is ok for the product everytime i wear and do the resizing my hair gets stuck in the band which is irritating rest sound and all is good👍🏻 i stopped using it after continuously using for hrs for office use it can not be used for long duration calls or back to back meetings ears starts paining after hours use speaker cover is very thin i will give this device to someone needy sound quality and built quality is nice but comfort is huge issue with this device due it s tight overhead band it keeps both sides on ear for getting better sound or noice cancellation but the one who is looking for noice cancellation will buy over ear bigger headphones i use all types of headphones over ear on ear earbuds earlier used sennheiser on ear headphones but it never gives pain ideally if anyone buying on ear simple headphones then it is for calls or meetings where they still want to hear sound in their room some attention to sound in your room for example keeping an eye on kids while being in meeting basic padding or multiple layer soft covers for on ear will be helpfull guys go for iball rocker over ear or hp over ear wired headphones for long duration office calls it cost less compare to this logitech device however this is still good buy for upto mins use for session call meeting and then a break only issue for people having back to back meetings nice quality 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 s not squeaky the wire is long enough the sound output is good enough but i don t intend to listen any music on these if you need something for music then this is a wrong product con the cushion is not adequate and starts hurting the ear lobes within mins i had some extra cushions so i added those over the ear piece build quality is not that good but sound quality noise cancellation is best in the range of less than after covid our life changes a lot online meeting conferences webinar even online classes became new normals in this situation a good headphone with mic is necessary for doing work flawlessly and this headphone has everything which i needed audio quality is good and crystal clear without any additional noise mic is also very good with good noise cancellation thanks to amazon for their service and ontime delivery getting early delivery for the product was bit urgent for me and it was delivered in almost hour after placing order i am fully satisfied with the product highly recommend for students and working professionals who have limited budget you wont regret it only thing i am missing is volume control on headphone</v>
      </c>
      <c r="E699" s="1" t="s">
        <v>6144</v>
      </c>
      <c r="F699" s="9" t="s">
        <v>4761</v>
      </c>
      <c r="G699" s="9">
        <f>IFERROR(__xludf.DUMMYFUNCTION("""COMPUTED_VALUE"""),0.0)</f>
        <v>0</v>
      </c>
      <c r="H699" s="9">
        <f>IFERROR(__xludf.DUMMYFUNCTION("""COMPUTED_VALUE"""),1.0)</f>
        <v>1</v>
      </c>
      <c r="I699" s="9">
        <f>IFERROR(__xludf.DUMMYFUNCTION("""COMPUTED_VALUE"""),0.0)</f>
        <v>0</v>
      </c>
      <c r="J699" s="9">
        <f>IFERROR(__xludf.DUMMYFUNCTION("""COMPUTED_VALUE"""),0.0)</f>
        <v>0</v>
      </c>
    </row>
    <row r="700">
      <c r="A700" s="1">
        <v>4.4</v>
      </c>
      <c r="B700" s="5" t="s">
        <v>6164</v>
      </c>
      <c r="C700" s="5" t="s">
        <v>6165</v>
      </c>
      <c r="D700" s="9" t="str">
        <f>IFERROR(__xludf.DUMMYFUNCTION("""COMPUTED_VALUE"""),"i generally don t write reviews on amazon but this product is worth every penny amazing product it is sturdy good heavy quality metal is used yet still lightweight and portable can be easily carried in hand on full open total height reaches ft in so can e"&amp;"ven cover if there s a stage after buying this i even surveyed the local market i can now confidently say i have invested in the right product there are products available for rs but paying another just rs for such a quality product is a better decision k"&amp;"eeping in mind long term use its been yerar month i am using the stand fr my video shoots either its indoor or outdoor the stand is so strong and so many option to manage your stability and angle even its so handy that often i use it just holding it like "&amp;"a gimble though it do not stabilize the video but i am very use to of it bcs of its compact look go fr it you will not regret 🤞🏻 likes robust durable very well assembled dislikes due to strong built up and bigger in size it is difficult to record video "&amp;"of the downside part as tripod legs come in the picture along as mentioned in the product details phone holder not included i purchased a new one alongwith this product however there was one phone holder given in the tripod box due to this false detail i "&amp;"had to purchase one more phone holder which is under non returnable products category and is to be kept now same as shown in picturesgood and well stablereally wanted one for my video shootsmust have for camera and smartphonesthey say it doesn t have phon"&amp;"e holder but they have sent one included so don t order already one thank you soo much for that merchant mastttt i really like this amazing product worthy money buying it don t worry about negative reviews you are worth buying it tqs ok")</f>
        <v>i generally don t write reviews on amazon but this product is worth every penny amazing product it is sturdy good heavy quality metal is used yet still lightweight and portable can be easily carried in hand on full open total height reaches ft in so can even cover if there s a stage after buying this i even surveyed the local market i can now confidently say i have invested in the right product there are products available for rs but paying another just rs for such a quality product is a better decision keeping in mind long term use its been yerar month i am using the stand fr my video shoots either its indoor or outdoor the stand is so strong and so many option to manage your stability and angle even its so handy that often i use it just holding it like a gimble though it do not stabilize the video but i am very use to of it bcs of its compact look go fr it you will not regret 🤞🏻 likes robust durable very well assembled dislikes due to strong built up and bigger in size it is difficult to record video of the downside part as tripod legs come in the picture along as mentioned in the product details phone holder not included i purchased a new one alongwith this product however there was one phone holder given in the tripod box due to this false detail i had to purchase one more phone holder which is under non returnable products category and is to be kept now same as shown in picturesgood and well stablereally wanted one for my video shootsmust have for camera and smartphonesthey say it doesn t have phone holder but they have sent one included so don t order already one thank you soo much for that merchant mastttt i really like this amazing product worthy money buying it don t worry about negative reviews you are worth buying it tqs ok</v>
      </c>
      <c r="E700" s="1" t="s">
        <v>6155</v>
      </c>
      <c r="F700" s="9" t="s">
        <v>6157</v>
      </c>
      <c r="G700" s="9">
        <f>IFERROR(__xludf.DUMMYFUNCTION("""COMPUTED_VALUE"""),0.0)</f>
        <v>0</v>
      </c>
      <c r="H700" s="9">
        <f>IFERROR(__xludf.DUMMYFUNCTION("""COMPUTED_VALUE"""),0.0)</f>
        <v>0</v>
      </c>
      <c r="I700" s="9">
        <f>IFERROR(__xludf.DUMMYFUNCTION("""COMPUTED_VALUE"""),1.0)</f>
        <v>1</v>
      </c>
      <c r="J700" s="9">
        <f>IFERROR(__xludf.DUMMYFUNCTION("""COMPUTED_VALUE"""),1.0)</f>
        <v>1</v>
      </c>
    </row>
    <row r="701">
      <c r="A701" s="1">
        <v>4.4</v>
      </c>
      <c r="B701" s="5" t="s">
        <v>188</v>
      </c>
      <c r="C701" s="5" t="s">
        <v>4229</v>
      </c>
      <c r="D701" s="9" t="str">
        <f>IFERROR(__xludf.DUMMYFUNCTION("""COMPUTED_VALUE"""),"i like it 👍👍 best charging power i used this cable on note pro mi using month also fast working might be a little expensive but physically it’s so good feels premium but power limitation is there it is not suitable for fast charging data cable charging "&amp;"fast very good quality and good durability overall good but need some improvement")</f>
        <v>i like it 👍👍 best charging power i used this cable on note pro mi using month also fast working might be a little expensive but physically it’s so good feels premium but power limitation is there it is not suitable for fast charging data cable charging fast very good quality and good durability overall good but need some improvement</v>
      </c>
      <c r="E701" s="1" t="s">
        <v>182</v>
      </c>
      <c r="F701" s="9" t="s">
        <v>18</v>
      </c>
      <c r="G701" s="9">
        <f>IFERROR(__xludf.DUMMYFUNCTION("""COMPUTED_VALUE"""),0.0)</f>
        <v>0</v>
      </c>
      <c r="H701" s="9">
        <f>IFERROR(__xludf.DUMMYFUNCTION("""COMPUTED_VALUE"""),0.0)</f>
        <v>0</v>
      </c>
      <c r="I701" s="9">
        <f>IFERROR(__xludf.DUMMYFUNCTION("""COMPUTED_VALUE"""),0.0)</f>
        <v>0</v>
      </c>
      <c r="J701" s="9">
        <f>IFERROR(__xludf.DUMMYFUNCTION("""COMPUTED_VALUE"""),0.0)</f>
        <v>0</v>
      </c>
    </row>
    <row r="702">
      <c r="A702" s="1">
        <v>4.5</v>
      </c>
      <c r="B702" s="5" t="s">
        <v>241</v>
      </c>
      <c r="C702" s="5" t="s">
        <v>242</v>
      </c>
      <c r="D702" s="9" t="str">
        <f>IFERROR(__xludf.DUMMYFUNCTION("""COMPUTED_VALUE"""),"i trust this product works well with car play very good quality and charging is fine as good as original build quality is awesome best lightening cable ever seen better than a official lightening from if ur looking for a cable close your eyes and go for "&amp;"it 🔥 or you can buy a amazon basics one i was using that for past years that a bit a cheaper side i recommend both these cables had better build quality and value for money gr product overall just loved it very good charging speed good quality it well pa"&amp;"cked all sealed coveredthe wire looks of a very good qualityrecommended")</f>
        <v>i trust this product works well with car play very good quality and charging is fine as good as original build quality is awesome best lightening cable ever seen better than a official lightening from if ur looking for a cable close your eyes and go for it 🔥 or you can buy a amazon basics one i was using that for past years that a bit a cheaper side i recommend both these cables had better build quality and value for money gr product overall just loved it very good charging speed good quality it well packed all sealed coveredthe wire looks of a very good qualityrecommended</v>
      </c>
      <c r="E702" s="1" t="s">
        <v>233</v>
      </c>
      <c r="F702" s="9" t="s">
        <v>18</v>
      </c>
      <c r="G702" s="9">
        <f>IFERROR(__xludf.DUMMYFUNCTION("""COMPUTED_VALUE"""),1.0)</f>
        <v>1</v>
      </c>
      <c r="H702" s="9">
        <f>IFERROR(__xludf.DUMMYFUNCTION("""COMPUTED_VALUE"""),0.0)</f>
        <v>0</v>
      </c>
      <c r="I702" s="9">
        <f>IFERROR(__xludf.DUMMYFUNCTION("""COMPUTED_VALUE"""),1.0)</f>
        <v>1</v>
      </c>
      <c r="J702" s="9">
        <f>IFERROR(__xludf.DUMMYFUNCTION("""COMPUTED_VALUE"""),0.0)</f>
        <v>0</v>
      </c>
    </row>
    <row r="703">
      <c r="A703" s="1">
        <v>4.2</v>
      </c>
      <c r="B703" s="5" t="s">
        <v>6181</v>
      </c>
      <c r="C703" s="5" t="s">
        <v>6182</v>
      </c>
      <c r="D703" s="9" t="str">
        <f>IFERROR(__xludf.DUMMYFUNCTION("""COMPUTED_VALUE"""),"it s a china product to be clear look and feel is good base of the device is little wider so if you have pin socket points consecutively then ysing the next socket could be difficult the wi fi signal strength is good as extender but it reduces internet sp"&amp;"eed for example my internet speed is mbps which i get if directly connected to my primary router network but if connected through extender it downgrades to mbps overall okay to use i would have been happy to see a made in india device as the price is also"&amp;" not very low but unfortunately india is not manufacturing any it seems band is an ancient technology this device will supply only ghzthat means ghz will not be available in your room where you choose to use this it was difficult to use and install at fir"&amp;"st after that it’s been working perfectly with great signal strength it is a good product valued for money but i think it should be sometimes give low speed i wish i could have ordered dual band but so far it s giving satisfactory service working fine pro"&amp;"duct is ok but it’s only for ghz mistakenly got it")</f>
        <v>it s a china product to be clear look and feel is good base of the device is little wider so if you have pin socket points consecutively then ysing the next socket could be difficult the wi fi signal strength is good as extender but it reduces internet speed for example my internet speed is mbps which i get if directly connected to my primary router network but if connected through extender it downgrades to mbps overall okay to use i would have been happy to see a made in india device as the price is also not very low but unfortunately india is not manufacturing any it seems band is an ancient technology this device will supply only ghzthat means ghz will not be available in your room where you choose to use this it was difficult to use and install at first after that it’s been working perfectly with great signal strength it is a good product valued for money but i think it should be sometimes give low speed i wish i could have ordered dual band but so far it s giving satisfactory service working fine product is ok but it’s only for ghz mistakenly got it</v>
      </c>
      <c r="E703" s="1" t="s">
        <v>6173</v>
      </c>
      <c r="F703" s="9" t="s">
        <v>5608</v>
      </c>
      <c r="G703" s="9">
        <f>IFERROR(__xludf.DUMMYFUNCTION("""COMPUTED_VALUE"""),0.0)</f>
        <v>0</v>
      </c>
      <c r="H703" s="9">
        <f>IFERROR(__xludf.DUMMYFUNCTION("""COMPUTED_VALUE"""),0.0)</f>
        <v>0</v>
      </c>
      <c r="I703" s="9">
        <f>IFERROR(__xludf.DUMMYFUNCTION("""COMPUTED_VALUE"""),0.0)</f>
        <v>0</v>
      </c>
      <c r="J703" s="9">
        <f>IFERROR(__xludf.DUMMYFUNCTION("""COMPUTED_VALUE"""),1.0)</f>
        <v>1</v>
      </c>
    </row>
    <row r="704">
      <c r="A704" s="1">
        <v>4.1</v>
      </c>
      <c r="B704" s="5" t="s">
        <v>6193</v>
      </c>
      <c r="C704" s="5" t="s">
        <v>6194</v>
      </c>
      <c r="D704" s="9" t="str">
        <f>IFERROR(__xludf.DUMMYFUNCTION("""COMPUTED_VALUE"""),"compact product to use during travels or even at home i don t need to search for different items i can just grab it and use it for multiple purposes go for it good for taking notes and reminders in a single pack this is especially for those who are used t"&amp;"o be more comfortable to be organised nice product you can carry it with you anywhere there is no need to worry about space you can makea list make a note and absolutely you can re use it product is good indeed i wanted to buy it for long but it is costly"&amp;" today i received my package and yeah it is really cute not fully satisfied with the cover but overall its good worth it it is all in good condition and it also comes with a pen too really recommend you to buy ut")</f>
        <v>compact product to use during travels or even at home i don t need to search for different items i can just grab it and use it for multiple purposes go for it good for taking notes and reminders in a single pack this is especially for those who are used to be more comfortable to be organised nice product you can carry it with you anywhere there is no need to worry about space you can makea list make a note and absolutely you can re use it product is good indeed i wanted to buy it for long but it is costly today i received my package and yeah it is really cute not fully satisfied with the cover but overall its good worth it it is all in good condition and it also comes with a pen too really recommend you to buy ut</v>
      </c>
      <c r="E704" s="1" t="s">
        <v>6185</v>
      </c>
      <c r="F704" s="9" t="s">
        <v>6187</v>
      </c>
      <c r="G704" s="9">
        <f>IFERROR(__xludf.DUMMYFUNCTION("""COMPUTED_VALUE"""),0.0)</f>
        <v>0</v>
      </c>
      <c r="H704" s="9">
        <f>IFERROR(__xludf.DUMMYFUNCTION("""COMPUTED_VALUE"""),0.0)</f>
        <v>0</v>
      </c>
      <c r="I704" s="9">
        <f>IFERROR(__xludf.DUMMYFUNCTION("""COMPUTED_VALUE"""),1.0)</f>
        <v>1</v>
      </c>
      <c r="J704" s="9">
        <f>IFERROR(__xludf.DUMMYFUNCTION("""COMPUTED_VALUE"""),0.0)</f>
        <v>0</v>
      </c>
    </row>
    <row r="705">
      <c r="A705" s="1">
        <v>4.5</v>
      </c>
      <c r="B705" s="5" t="s">
        <v>6204</v>
      </c>
      <c r="C705" s="5" t="s">
        <v>6205</v>
      </c>
      <c r="D705" s="9" t="str">
        <f>IFERROR(__xludf.DUMMYFUNCTION("""COMPUTED_VALUE"""),"genuine and perfect product good worth the money as its a fun experience to use instant cam product is original with good packaging the top most amazing feature is it makes pictures look like the old ’s but one problem is few don’t develop at all nice as "&amp;"per expectations this is bad after month okay productworth the purchase")</f>
        <v>genuine and perfect product good worth the money as its a fun experience to use instant cam product is original with good packaging the top most amazing feature is it makes pictures look like the old ’s but one problem is few don’t develop at all nice as per expectations this is bad after month okay productworth the purchase</v>
      </c>
      <c r="E705" s="1" t="s">
        <v>6197</v>
      </c>
      <c r="F705" s="9" t="s">
        <v>6199</v>
      </c>
      <c r="G705" s="9">
        <f>IFERROR(__xludf.DUMMYFUNCTION("""COMPUTED_VALUE"""),0.0)</f>
        <v>0</v>
      </c>
      <c r="H705" s="9">
        <f>IFERROR(__xludf.DUMMYFUNCTION("""COMPUTED_VALUE"""),0.0)</f>
        <v>0</v>
      </c>
      <c r="I705" s="9">
        <f>IFERROR(__xludf.DUMMYFUNCTION("""COMPUTED_VALUE"""),0.0)</f>
        <v>0</v>
      </c>
      <c r="J705" s="9">
        <f>IFERROR(__xludf.DUMMYFUNCTION("""COMPUTED_VALUE"""),0.0)</f>
        <v>0</v>
      </c>
    </row>
    <row r="706">
      <c r="A706" s="1">
        <v>4.2</v>
      </c>
      <c r="B706" s="5" t="s">
        <v>4295</v>
      </c>
      <c r="C706" s="5" t="s">
        <v>4296</v>
      </c>
      <c r="D706" s="9" t="str">
        <f>IFERROR(__xludf.DUMMYFUNCTION("""COMPUTED_VALUE"""),"smart watch is good with proper large displayvoice assistance siri for iphone userscalling facilityface time facilityone deficiency that you are unable to message or type text in whatsappif you have small wrist dont go for it or else its a perfect choice "&amp;"for your loved ones this is the first time that i have purchased a smart watch a good watch for newbies like me with lots of amazing functionalities apart from that this watch is a value for money at this price range the sleep tracker works decently well "&amp;"could have been better we can call directly using the watch i like that feature well need not reach for phone everytime the screen touch is also well there are lots of watch faces which you can change to or upload one from your own galary which is a plus "&amp;"point the product looks exactly as shown in the pictures the calorie and heart beat tracker are also quite accurate the watch is a bit uncomfortable to watch at times but otherwise the straps are good and strong i have been using this watch since a month "&amp;"and its really great all features are working quite well and connectivity with phone is also good screen quality may be improved actually my smart watch bsw ring is not charging to days it s off i tired to msg fireballs but it alway say to follow our page"&amp;" on instagram and when we follow its shows you their new offers i don t know what to do now i just submitted the warranty form the watch worked for the months and got switched off automatically and rear panel also got opened automatically i didn t charge "&amp;"it for days now after charging also it is not getting on i have been using this watch since a month and its really great all features are working quite well and connectivity with phone is also good product quality and look was good but have some issues af"&amp;"ter few months usage")</f>
        <v>smart watch is good with proper large displayvoice assistance siri for iphone userscalling facilityface time facilityone deficiency that you are unable to message or type text in whatsappif you have small wrist dont go for it or else its a perfect choice for your loved ones 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 i have been using this watch since a month and its really great all features are working quite well and connectivity with phone is also good screen quality may be improved actually my smart watch bsw ring is not charging to days it s off i tired to msg fireballs but it alway say to follow our page on instagram and when we follow its shows you their new offers i don t know what to do now i just submitted the warranty form the watch worked for the months and got switched off automatically and rear panel also got opened automatically i didn t charge it for days now after charging also it is not getting on i have been using this watch since a month and its really great all features are working quite well and connectivity with phone is also good product quality and look was good but have some issues after few months usage</v>
      </c>
      <c r="E706" s="1" t="s">
        <v>4289</v>
      </c>
      <c r="F706" s="9" t="s">
        <v>3219</v>
      </c>
      <c r="G706" s="9">
        <f>IFERROR(__xludf.DUMMYFUNCTION("""COMPUTED_VALUE"""),0.0)</f>
        <v>0</v>
      </c>
      <c r="H706" s="9">
        <f>IFERROR(__xludf.DUMMYFUNCTION("""COMPUTED_VALUE"""),0.0)</f>
        <v>0</v>
      </c>
      <c r="I706" s="9">
        <f>IFERROR(__xludf.DUMMYFUNCTION("""COMPUTED_VALUE"""),0.0)</f>
        <v>0</v>
      </c>
      <c r="J706" s="9">
        <f>IFERROR(__xludf.DUMMYFUNCTION("""COMPUTED_VALUE"""),0.0)</f>
        <v>0</v>
      </c>
    </row>
    <row r="707">
      <c r="A707" s="1">
        <v>4.3</v>
      </c>
      <c r="B707" s="5" t="s">
        <v>6217</v>
      </c>
      <c r="C707" s="5" t="s">
        <v>6218</v>
      </c>
      <c r="D707" s="9" t="str">
        <f>IFERROR(__xludf.DUMMYFUNCTION("""COMPUTED_VALUE"""),"when i purchased this watch i thought it couple be used to send sms make calls access notifications without being connected to the phone i knew that third party notifications required the phone to be connected to the internet but i thought the watch could"&amp;" place calls and send texts even if the phone is switched off the product i ordered can only make calls when disconnected from the phone features such as sms surprising since this is an lte version and notifications this includes watch apps such as outloo"&amp;"k that require internet are only synced with the watch on e it is connected to the phone via bluetoothi did not check other features as the main reason i ordered this watch was accessibility to notifications without phone i have been using this since june"&amp;" it looks good on the wrist and has all useful features like calling reading and replying whatsapp messages the battery is too low though i keep it switched off at night i e never used it to track sleep yet have to charge every couple of days plus it gets"&amp;" charged slow all features of the watch is good but battery backup is very poor after full charge it runs hours but after average uses it will run hours only it s amazing with the lte function now i don t lug my phone to the gym but the battery life sucks"&amp;" and have to charge twice specially when i use lte also it heats for some reason and needs to cool down once in a while that time the watch automatically goes into hibernation and starts after some timepositives areaccuracysleep trackingo monitorremote lt"&amp;"e connectionwears amazing on the wristgreat screennegativebattery life using it for month fits well have wireless charger you can also charge it from your phone if your phone supports wireless charging one thing which is common to most smart watches is wh"&amp;"en you re traveling in bus or car in a bumby road it will assume you are jogging and congratulate you for completing daily tasks 😄 charging is too slow which is to be expected unless you have a samsung flagship phone you won t be able to see camera app o"&amp;"n the watch and you ll have to get third party applications and they re just horrible product is goodpros health accuracy is high ui is good design and build quality is also goodcon app is not that good and facing connectivity issues good")</f>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 i have been using this since june it looks good on the wrist and has all useful features like calling reading and replying whatsapp messages the battery is too low though i keep it switched off at night i e never used it to track sleep yet have to charge every couple of days plus it gets charged slow all features of the watch is good but battery backup is very poor after full charge it runs hours but after average uses it will run hours only it s amazing with the lte function now i don 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 monitorremote lte connectionwears amazing on the wristgreat screennegativebattery life using it for month fits well have wireless charger you can also charge it from your phone if your phone supports wireless charging one thing which is common to most smart watches is when you re traveling in bus or car in a bumby road it will assume you are jogging and congratulate you for completing daily tasks 😄 charging is too slow which is to be expected unless you have a samsung flagship phone you won t be able to see camera app on the watch and you ll have to get third party applications and they re just horrible product is goodpros health accuracy is high ui is good design and build quality is also goodcon app is not that good and facing connectivity issues good</v>
      </c>
      <c r="E707" s="1" t="s">
        <v>6210</v>
      </c>
      <c r="F707" s="9" t="s">
        <v>3219</v>
      </c>
      <c r="G707" s="9">
        <f>IFERROR(__xludf.DUMMYFUNCTION("""COMPUTED_VALUE"""),0.0)</f>
        <v>0</v>
      </c>
      <c r="H707" s="9">
        <f>IFERROR(__xludf.DUMMYFUNCTION("""COMPUTED_VALUE"""),1.0)</f>
        <v>1</v>
      </c>
      <c r="I707" s="9">
        <f>IFERROR(__xludf.DUMMYFUNCTION("""COMPUTED_VALUE"""),0.0)</f>
        <v>0</v>
      </c>
      <c r="J707" s="9">
        <f>IFERROR(__xludf.DUMMYFUNCTION("""COMPUTED_VALUE"""),0.0)</f>
        <v>0</v>
      </c>
    </row>
    <row r="708">
      <c r="A708" s="1">
        <v>3.9</v>
      </c>
      <c r="B708" s="5" t="s">
        <v>6227</v>
      </c>
      <c r="C708" s="5" t="s">
        <v>6228</v>
      </c>
      <c r="D708" s="9" t="str">
        <f>IFERROR(__xludf.DUMMYFUNCTION("""COMPUTED_VALUE"""),"honest review i got these buds in ₹ and i only buy earbuds because of the music movies series music experience tbh i like to hear balanced music like crystal clear sound with a balanced bass but yeah if you are bass lover then just think again before buyi"&amp;"ng it battery hypersync bluetooth i checked the box and there it s written bluetooth but its range is low and that s not up to my expectations but it will work for me so yeah if you are just buying it for bluetooth just think again instacharge it actually"&amp;" works very well buds in ear design is good and they fits perfectly also you can do workout exercise running etc but if your own ears are somewhat different like so big then it s your problem although it comes with different buds sizes so u can try them b"&amp;"uds are really so light so yeah i personally like them calling experience voice video call these buds don t come with anc mode so please don t buy them just for anc and incall range is too low which i really don t expected but it will work for me the soun"&amp;"d quality is good no doubt but on a personal note such buds dont suit my ear others who used it liked it though very bad quality of product stop working after months please dont waste your money on this earbud good sound good bass all features is nice goo"&amp;"d in room or silent place some background noise come in open area like road during travel but this prob in all companies like at this price but noise cancellation is not so good good product for this amount rarely facing issue while redmi for my listing m"&amp;"usic and it has great quality the sound quality is very clear and the range is very good but the bass is not that great")</f>
        <v>honest review i got these buds in ₹ and i only buy earbuds because of the music movies series music experience tbh i like to hear balanced music like crystal clear sound with a balanced bass but yeah if you are bass lover then just think again before buying it battery hypersync bluetooth i checked the box and there it s written bluetooth but its range is low and that s not up to my expectations but it will work for me so yeah if you are just buying it for bluetooth just think again instacharge it actually works very well buds in ear design is good and they fits perfectly also you can do workout exercise running etc but if your own ears are somewhat different like so big then it s your problem although it comes with different buds sizes so u can try them buds are really so light so yeah i personally like them calling experience voice video call these buds don t come with anc mode so please don t buy them just for anc and incall range is too low which i really don t expected but it will work for me the sound quality is good no doubt but on a personal note such buds dont suit my ear others who used it liked it though very bad quality of product stop working after months please dont waste your money on this earbud good sound good bass all features is nice good in room or silent place some background noise come in open area like road during travel but this prob in all companies like at this price but noise cancellation is not so good good product for this amount rarely facing issue while redmi for my listing music and it has great quality the sound quality is very clear and the range is very good but the bass is not that great</v>
      </c>
      <c r="E708" s="1" t="s">
        <v>6221</v>
      </c>
      <c r="F708" s="9" t="s">
        <v>3347</v>
      </c>
      <c r="G708" s="9">
        <f>IFERROR(__xludf.DUMMYFUNCTION("""COMPUTED_VALUE"""),1.0)</f>
        <v>1</v>
      </c>
      <c r="H708" s="9">
        <f>IFERROR(__xludf.DUMMYFUNCTION("""COMPUTED_VALUE"""),0.0)</f>
        <v>0</v>
      </c>
      <c r="I708" s="9">
        <f>IFERROR(__xludf.DUMMYFUNCTION("""COMPUTED_VALUE"""),1.0)</f>
        <v>1</v>
      </c>
      <c r="J708" s="9">
        <f>IFERROR(__xludf.DUMMYFUNCTION("""COMPUTED_VALUE"""),0.0)</f>
        <v>0</v>
      </c>
    </row>
    <row r="709">
      <c r="A709" s="1">
        <v>4.5</v>
      </c>
      <c r="B709" s="5" t="s">
        <v>6237</v>
      </c>
      <c r="C709" s="5" t="s">
        <v>6238</v>
      </c>
      <c r="D709" s="9" t="str">
        <f>IFERROR(__xludf.DUMMYFUNCTION("""COMPUTED_VALUE"""),"i used these for my wireless mouse which is a razer deathadder v one of these would last exactly from a week to two was weird because i used the mouse same way with each but some of the batteries would die out quicker than expected should be fine if you’r"&amp;"e using it something less taxing like a wireless mouse good for wall clocks sc tv remotes the batteries delivered in ok condition but can t make out the life or actual price as covered by an external sticker on top of it nice battery life is excellent as "&amp;"compare to other brands nice good")</f>
        <v>i used these for my wireless mouse which is a razer deathadder v one of these would last exactly from a week to two was weird because i used the mouse same way with each but some of the batteries would die out quicker than expected should be fine if you’re using it something less taxing like a wireless mouse good for wall clocks sc tv remotes the batteries delivered in ok condition but can t make out the life or actual price as covered by an external sticker on top of it nice battery life is excellent as compare to other brands nice good</v>
      </c>
      <c r="E709" s="1" t="s">
        <v>6231</v>
      </c>
      <c r="F709" s="9" t="s">
        <v>5418</v>
      </c>
      <c r="G709" s="9">
        <f>IFERROR(__xludf.DUMMYFUNCTION("""COMPUTED_VALUE"""),0.0)</f>
        <v>0</v>
      </c>
      <c r="H709" s="9">
        <f>IFERROR(__xludf.DUMMYFUNCTION("""COMPUTED_VALUE"""),0.0)</f>
        <v>0</v>
      </c>
      <c r="I709" s="9">
        <f>IFERROR(__xludf.DUMMYFUNCTION("""COMPUTED_VALUE"""),0.0)</f>
        <v>0</v>
      </c>
      <c r="J709" s="9">
        <f>IFERROR(__xludf.DUMMYFUNCTION("""COMPUTED_VALUE"""),0.0)</f>
        <v>0</v>
      </c>
    </row>
    <row r="710">
      <c r="A710" s="1">
        <v>4.1</v>
      </c>
      <c r="B710" s="5" t="s">
        <v>6247</v>
      </c>
      <c r="C710" s="5" t="s">
        <v>6248</v>
      </c>
      <c r="D710" s="9" t="str">
        <f>IFERROR(__xludf.DUMMYFUNCTION("""COMPUTED_VALUE"""),"i was using jbl c si and this time bought jbl c si and honestly i couldn t feel much difference between this one common thing about these are the cheap wire quality jbl could have address this i have used it for listening songs and i can say it is good ea"&amp;"rphones for that price average expected too much but sound quality is good but bass is not that great overall good product earphone has good sound quality avarage nice headphone sound quality only issue is the paint coating started pealing off from the he"&amp;"ad piece and the wire at the connector end chipped off gradually")</f>
        <v>i was using jbl c si and this time bought jbl c si and honestly i couldn t feel much difference between this one common thing about these are the cheap wire quality jbl could have address this i have used it for listening songs and i can say it is good earphones for that price average expected too much but sound quality is good but bass is not that great overall good product earphone has good sound quality avarage nice headphone sound quality only issue is the paint coating started pealing off from the head piece and the wire at the connector end chipped off gradually</v>
      </c>
      <c r="E710" s="1" t="s">
        <v>6241</v>
      </c>
      <c r="F710" s="9" t="s">
        <v>3347</v>
      </c>
      <c r="G710" s="9">
        <f>IFERROR(__xludf.DUMMYFUNCTION("""COMPUTED_VALUE"""),1.0)</f>
        <v>1</v>
      </c>
      <c r="H710" s="9">
        <f>IFERROR(__xludf.DUMMYFUNCTION("""COMPUTED_VALUE"""),0.0)</f>
        <v>0</v>
      </c>
      <c r="I710" s="9">
        <f>IFERROR(__xludf.DUMMYFUNCTION("""COMPUTED_VALUE"""),0.0)</f>
        <v>0</v>
      </c>
      <c r="J710" s="9">
        <f>IFERROR(__xludf.DUMMYFUNCTION("""COMPUTED_VALUE"""),0.0)</f>
        <v>0</v>
      </c>
    </row>
    <row r="711">
      <c r="A711" s="1">
        <v>4.2</v>
      </c>
      <c r="B711" s="5" t="s">
        <v>6260</v>
      </c>
      <c r="C711" s="5" t="s">
        <v>6261</v>
      </c>
      <c r="D711" s="9" t="str">
        <f>IFERROR(__xludf.DUMMYFUNCTION("""COMPUTED_VALUE"""),"good product i am giving this review after months of use and i have ha good experience with this monitorthe only problem you may face is the control panel is not user friendly it is different to operate it good pics and good gaming all are top in this pri"&amp;"ce range va panel is good it s alright as long as you are not expecting musch from it worth for money and best for home use screen size also good and eye protection is best quality vis this product is good but after i deal for another order suddenlty pric"&amp;"e become high why in just day answer me is it jock worth monitor this price monitor is good if you re not doing heavy graphic design activity coz display become bit pixallated in dark i checked this is not issue of my display driver or hdmi out but image "&amp;"is crisp and good refresh rate for office applications good buy at this price but if you can afford costlier monitor then look for someone having hight adjustment options this one not having any")</f>
        <v>good product i am giving this review after months of use and i have ha good experience with this monitorthe only problem you may face is the control panel is not user friendly it is different to operate it good pics and good gaming all are top in this price range va panel is good it s alright as long as you are not expecting musch from it worth for money and best for home use screen size also good and eye protection is best quality vis this product is good but after i deal for another order suddenlty price become high why in just day answer me is it jock worth monitor this price monitor is good if you 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v>
      </c>
      <c r="E711" s="1" t="s">
        <v>6251</v>
      </c>
      <c r="F711" s="9" t="s">
        <v>6253</v>
      </c>
      <c r="G711" s="9">
        <f>IFERROR(__xludf.DUMMYFUNCTION("""COMPUTED_VALUE"""),0.0)</f>
        <v>0</v>
      </c>
      <c r="H711" s="9">
        <f>IFERROR(__xludf.DUMMYFUNCTION("""COMPUTED_VALUE"""),1.0)</f>
        <v>1</v>
      </c>
      <c r="I711" s="9">
        <f>IFERROR(__xludf.DUMMYFUNCTION("""COMPUTED_VALUE"""),0.0)</f>
        <v>0</v>
      </c>
      <c r="J711" s="9">
        <f>IFERROR(__xludf.DUMMYFUNCTION("""COMPUTED_VALUE"""),0.0)</f>
        <v>0</v>
      </c>
    </row>
    <row r="712">
      <c r="A712" s="1">
        <v>3.8</v>
      </c>
      <c r="B712" s="5" t="s">
        <v>6271</v>
      </c>
      <c r="C712" s="5" t="s">
        <v>6272</v>
      </c>
      <c r="D712" s="9" t="str">
        <f>IFERROR(__xludf.DUMMYFUNCTION("""COMPUTED_VALUE"""),"good product is as described good we can use it good for the price these are not super bright but i like them since small in size and can be folded easy to carry when travel and can be used with poerbank i use it sometimes as night light on my charger fac"&amp;"ing to ceiling or at wall loved it nice one worthy product at this lowest price good lighting and good quality")</f>
        <v>good product is as described good we can use it good for the price these are not super bright but i like them since small in size and can be folded easy to carry when travel and can be used with poerbank i use it sometimes as night light on my charger facing to ceiling or at wall loved it nice one worthy product at this lowest price good lighting and good quality</v>
      </c>
      <c r="E712" s="1" t="s">
        <v>6264</v>
      </c>
      <c r="F712" s="9" t="s">
        <v>6266</v>
      </c>
      <c r="G712" s="9">
        <f>IFERROR(__xludf.DUMMYFUNCTION("""COMPUTED_VALUE"""),0.0)</f>
        <v>0</v>
      </c>
      <c r="H712" s="9">
        <f>IFERROR(__xludf.DUMMYFUNCTION("""COMPUTED_VALUE"""),0.0)</f>
        <v>0</v>
      </c>
      <c r="I712" s="9">
        <f>IFERROR(__xludf.DUMMYFUNCTION("""COMPUTED_VALUE"""),0.0)</f>
        <v>0</v>
      </c>
      <c r="J712" s="9">
        <f>IFERROR(__xludf.DUMMYFUNCTION("""COMPUTED_VALUE"""),0.0)</f>
        <v>0</v>
      </c>
    </row>
    <row r="713">
      <c r="A713" s="1">
        <v>4.3</v>
      </c>
      <c r="B713" s="5" t="s">
        <v>6282</v>
      </c>
      <c r="C713" s="5" t="s">
        <v>6283</v>
      </c>
      <c r="D713" s="9" t="str">
        <f>IFERROR(__xludf.DUMMYFUNCTION("""COMPUTED_VALUE"""),"still using it have ordered long time back easy to use and install value for money nice i received a used product first and then wrote in comments for proper quality check of seals not tamperedamazon did their job in qc and sent me a new product which was"&amp;" sealed and unopenedproduct is good can charge devices at same timethis parallel charging will damage the charger use it only when needed a good car charger must have product i was using it for the past months i m charging my phone and car air pump workin"&amp;"g smoothly without any issues good good good")</f>
        <v>still using it have ordered long time back easy to use and install value for money nice i received a used product first and then wrote in comments for proper quality check of seals not tamperedamazon did their job in qc and sent me a new product which was sealed and unopenedproduct is good can charge devices at same timethis parallel charging will damage the charger use it only when needed a good car charger must have product i was using it for the past months i m charging my phone and car air pump working smoothly without any issues good good good</v>
      </c>
      <c r="E713" s="1" t="s">
        <v>6275</v>
      </c>
      <c r="F713" s="9" t="s">
        <v>3391</v>
      </c>
      <c r="G713" s="9">
        <f>IFERROR(__xludf.DUMMYFUNCTION("""COMPUTED_VALUE"""),0.0)</f>
        <v>0</v>
      </c>
      <c r="H713" s="9">
        <f>IFERROR(__xludf.DUMMYFUNCTION("""COMPUTED_VALUE"""),0.0)</f>
        <v>0</v>
      </c>
      <c r="I713" s="9">
        <f>IFERROR(__xludf.DUMMYFUNCTION("""COMPUTED_VALUE"""),1.0)</f>
        <v>1</v>
      </c>
      <c r="J713" s="9">
        <f>IFERROR(__xludf.DUMMYFUNCTION("""COMPUTED_VALUE"""),0.0)</f>
        <v>0</v>
      </c>
    </row>
    <row r="714">
      <c r="A714" s="1">
        <v>3.9</v>
      </c>
      <c r="B714" s="5" t="s">
        <v>6292</v>
      </c>
      <c r="C714" s="5" t="s">
        <v>6293</v>
      </c>
      <c r="D714" s="9" t="str">
        <f>IFERROR(__xludf.DUMMYFUNCTION("""COMPUTED_VALUE"""),"bahut hi achha product hai badhiya saund and bluetooth connectivity build material is plastic body however sound was good nice sound quality is goodbattery performance good it is a satisfactory bluetooth speaker and is perfect choice for those who are loo"&amp;"king for a budget wireless speaker for their laptop or mobile phone with low volume issues or for those who need some portable music device and who dont want to shell out lot of money it serves these purpose very well and is not pricey why i am saying all"&amp;" this……first things first i got this at the black one only as rest of the colors were way too pricey and choice of colors can be sacrificed in such a case my laptop and phone volume is too low and watching a video or listening to music on these devices is"&amp;" not a good experience so here too this speaker served the purpose as connectivity is excellent size of speaker is conveniently small lightweight and battery backup is damm awesome after a complete charge i used this speaker for continuously for about hou"&amp;"rs at about volume and still the speaker is left with charge i cannot comment right now for the charging time as it arrived with more than charge and i just topped it to full bluetooth connectivity is exceptionally good upto mtrs fm reception is average w"&amp;"ithout connecting the data charging cable but it is awesome if the cable is connected it has only four buttons and all the functions are controlled by these buttons only first button “m” is mode which when pressed switches from bluetooth to fm to aux to u"&amp;"sb memory card transition of switching is flawless volume up down keys are used to change volume and switch the channels long press changes the volume and short press click changes the channels in fm or changes the track via aux most usefull feature of th"&amp;"is speaker is its mic yes you can actually use this speaker when connected to phone to talk with someone and that too with no connectivity issues voice clarity is very good for the calls made music clarity is not very good read cons for this quality of th"&amp;"e plastics used seems good and feels durable cons sound quality is just average voice call clarity is very good where music is not dominant but when it comes to music this speaker struggles to deliver quality people are complaining in reviews that it does"&amp;"not produce any bass but actually its is the bass produced by the speaker which deteriorates the quality this is understandable for this product as it just has one tiny speaker inside and if manufacturer makes it to produce some bass will definitely deter"&amp;"iorate the music quality but this is manageable and you can adjust the music equalizers in your laptop or phone to get pretty decent music quality this is the reason i don’t consider its music quality a con for the product there’s one limitation about cha"&amp;"rging connector to it comes with a charging port compatible to a b type connector so if you have a charger with data cable supporting “c” type connectors you are bound to use the charging cable supplied with speaker only so you cannot keep just one common"&amp;" cable with you to charge both your phone and speaker instead you will have to carry two different cables this speaker does not come with a charger so you will have to use your mobiles charger v a for the purpose but for the price rage this seems reasonab"&amp;"le useful tip for buyers most of the smart phones will display battery percentage left in the speaker but you can install any of these two apps “bluebatt” or “bluetooth check ringtone and show battery level” from the playstore if in case your phone is una"&amp;"ble to fetch battery data from speaker what you get in complete package unit of bluetooth speaker cable which has aux connector usb connector and a b type micro usb connector tiny user manual quality of packaging excellent sturdy packaging used by cloudta"&amp;"il to secure the company’s product packaging manufacturing date was of may i like it portability and bluetooth connection is good awesome 😎👍")</f>
        <v>bahut hi achha product hai badhiya saund and bluetooth connectivity build material is plastic body however sound was good nice sound quality is goodbattery performance good 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the black one only as rest of the colors were way too pricey and choice of colors can be sacrificed in such a case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hours at about volume and still the speaker is left with charge i cannot comment right now for the charging time as it arrived with more than charge and i just topped it to full bluetooth connectivity is exceptionally good upto mtrs fm reception is average without connecting the data charging cable but it is awesome if the cable is connected it has only four buttons and all the functions are controlled by these buttons only first button “m” is mode which when pressed switches from bluetooth to fm to aux to usb memory card transition of switching is flawless volume up down keys are used to change volume and switch the channels long press changes the volume and short press 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 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 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v a for the purpose but for the price rage this seems reasonable 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 what you get in complete package unit of bluetooth speaker cable which has aux connector usb connector and a b type micro usb connector tiny user manual quality of packaging excellent sturdy packaging used by cloudtail to secure the company’s product packaging manufacturing date was of may i like it portability and bluetooth connection is good awesome 😎👍</v>
      </c>
      <c r="E714" s="1" t="s">
        <v>6286</v>
      </c>
      <c r="F714" s="9" t="s">
        <v>5924</v>
      </c>
      <c r="G714" s="9">
        <f>IFERROR(__xludf.DUMMYFUNCTION("""COMPUTED_VALUE"""),0.0)</f>
        <v>0</v>
      </c>
      <c r="H714" s="9">
        <f>IFERROR(__xludf.DUMMYFUNCTION("""COMPUTED_VALUE"""),0.0)</f>
        <v>0</v>
      </c>
      <c r="I714" s="9">
        <f>IFERROR(__xludf.DUMMYFUNCTION("""COMPUTED_VALUE"""),1.0)</f>
        <v>1</v>
      </c>
      <c r="J714" s="9">
        <f>IFERROR(__xludf.DUMMYFUNCTION("""COMPUTED_VALUE"""),0.0)</f>
        <v>0</v>
      </c>
    </row>
    <row r="715">
      <c r="A715" s="1">
        <v>4.3</v>
      </c>
      <c r="B715" s="5" t="s">
        <v>4194</v>
      </c>
      <c r="C715" s="5" t="s">
        <v>4195</v>
      </c>
      <c r="D715" s="9" t="str">
        <f>IFERROR(__xludf.DUMMYFUNCTION("""COMPUTED_VALUE"""),"pros really like the stylus it works fine using it from last two months excellent for note taking tip quality is good doesn t wearing off extra tips provided it provides all the functions which are mentioned charges quickly response time is really fast co"&amp;"ns few times it automatically turned off while using but not a big concern as it happens rarely not for professional sketching and drawing as it is clearly mentioned that it doesn t support pressure features conclusion for price under k i think it is the "&amp;"best stylus i am using it with ipad air didn t face any issues till now so don t know how helpful customer care support is so the quality of packaging and product quality is pretty good i’ve seen it turn off in just seconds a couple of times but that’s al"&amp;"l by the way i ordered it for my old ipad pro inch a as i don’t want to buy new apple pencil at full price and i somehow couldn’t find the right alternative for st gen apple pencil either but i found some questions here answering it works for a after deli"&amp;"very i found out it actually won’t work and then magically the right model of stylus was on my amazon home screen when i wanted to return this gonna order a new one which kingone says works with a let’s see very good product build quality is aluminium so "&amp;"feels premium working is good as well best for note taking and basic operations budget friendly full recharge is completed in mins👍 affordable price 👍 wish double tap gesture as at the apple pencil nd gen ease of use accurate all is good upto now and al"&amp;"so looks good feels good feels premium product at this price deserves star good product while using it automatically off s itself this happen when it is in use but worth buying than a expensive apple pencil ✏")</f>
        <v>pros really like the stylus it works fine using it from last two months excellent for note taking tip quality is good doesn t wearing off extra tips provided it provides all the functions which are mentioned charges quickly response time is really fast cons few times it automatically turned off while using but not a big concern as it happens rarely not for professional sketching and drawing as it is clearly mentioned that it doesn t support pressure features conclusion for price under k i think it is the best stylus i am using it with ipad air didn t face any issues till now so don t know how helpful customer care support is so the quality of packaging and product quality is pretty good i’ve seen it turn off in just seconds a couple of times but that’s all by the way i ordered it for my old ipad pro inch a as i don’t want to buy new apple pencil at full price and i somehow couldn’t find the right alternative for st gen apple pencil either but i found some questions here answering it works for a after delivery i found out it actually won’t work and then magically the right model of stylus was on my amazon home screen when i wanted to return this gonna order a new one which kingone says works with a let’s see very good product build quality is aluminium so feels premium working is good as well best for note taking and basic operations budget friendly full recharge is completed in mins👍 affordable price 👍 wish double tap gesture as at the apple pencil nd gen ease of use accurate all is good upto now and also looks good feels good feels premium product at this price deserves star good product while using it automatically off s itself this happen when it is in use but worth buying than a expensive apple pencil ✏</v>
      </c>
      <c r="E715" s="1" t="s">
        <v>4186</v>
      </c>
      <c r="F715" s="9" t="s">
        <v>4188</v>
      </c>
      <c r="G715" s="9">
        <f>IFERROR(__xludf.DUMMYFUNCTION("""COMPUTED_VALUE"""),0.0)</f>
        <v>0</v>
      </c>
      <c r="H715" s="9">
        <f>IFERROR(__xludf.DUMMYFUNCTION("""COMPUTED_VALUE"""),1.0)</f>
        <v>1</v>
      </c>
      <c r="I715" s="9">
        <f>IFERROR(__xludf.DUMMYFUNCTION("""COMPUTED_VALUE"""),0.0)</f>
        <v>0</v>
      </c>
      <c r="J715" s="9">
        <f>IFERROR(__xludf.DUMMYFUNCTION("""COMPUTED_VALUE"""),0.0)</f>
        <v>0</v>
      </c>
    </row>
    <row r="716">
      <c r="A716" s="1">
        <v>4.3</v>
      </c>
      <c r="B716" s="5" t="s">
        <v>229</v>
      </c>
      <c r="C716" s="5" t="s">
        <v>230</v>
      </c>
      <c r="D716" s="9" t="str">
        <f>IFERROR(__xludf.DUMMYFUNCTION("""COMPUTED_VALUE"""),"lg was always good correct delivery good service but sound quality was poor the speakers were fitted below the tv no clear sound that was the only problem good videogood vice picture quality is awesome good at that price okay product the os has lags after"&amp;" about a year of use this is the best you can get for the price tag it comes with i like it best one when it comes to bugdet easy installation and handy features good")</f>
        <v>lg was always good correct delivery good service but sound quality was poor the speakers were fitted below the tv no clear sound that was the only problem good videogood vice picture quality is awesome good at that price okay product the os has lags after about a year of use this is the best you can get for the price tag it comes with i like it best one when it comes to bugdet easy installation and handy features good</v>
      </c>
      <c r="E716" s="1" t="s">
        <v>221</v>
      </c>
      <c r="F716" s="9" t="s">
        <v>194</v>
      </c>
      <c r="G716" s="9">
        <f>IFERROR(__xludf.DUMMYFUNCTION("""COMPUTED_VALUE"""),0.0)</f>
        <v>0</v>
      </c>
      <c r="H716" s="9">
        <f>IFERROR(__xludf.DUMMYFUNCTION("""COMPUTED_VALUE"""),1.0)</f>
        <v>1</v>
      </c>
      <c r="I716" s="9">
        <f>IFERROR(__xludf.DUMMYFUNCTION("""COMPUTED_VALUE"""),0.0)</f>
        <v>0</v>
      </c>
      <c r="J716" s="9">
        <f>IFERROR(__xludf.DUMMYFUNCTION("""COMPUTED_VALUE"""),0.0)</f>
        <v>0</v>
      </c>
    </row>
    <row r="717">
      <c r="A717" s="1">
        <v>3.9</v>
      </c>
      <c r="B717" s="5" t="s">
        <v>6306</v>
      </c>
      <c r="C717" s="5" t="s">
        <v>6307</v>
      </c>
      <c r="D717" s="9" t="str">
        <f>IFERROR(__xludf.DUMMYFUNCTION("""COMPUTED_VALUE"""),"design of the keyboard and mouse lenght of the wire is short value for money worth it good nice product good for lightweight use ocassional gaming can be done uplifted keys keep your hands soft while typing although it is quite cheap and works nicely for "&amp;"me i think this is not for those who look for soft touch keyboard keys feel lose and needed to be hit a little harder also the enter key is upside down compared to most keyboards around as a result the key is in the second row instead of the first could b"&amp;"e irritating for those fast typing guys go for it value for money 💸")</f>
        <v>design of the keyboard and mouse lenght of the wire is short value for money worth it good nice product good for lightweight use ocassional gaming can be done uplifted keys keep your hands soft while typing although it is quite cheap and works nicely for me i think this is not for those who look for soft touch keyboard keys feel lose and needed to be hit a little harder also the enter key is upside down compared to most keyboards around as a result the key is in the second row instead of the first could be irritating for those fast typing guys go for it value for money 💸</v>
      </c>
      <c r="E717" s="1" t="s">
        <v>6299</v>
      </c>
      <c r="F717" s="9" t="s">
        <v>5479</v>
      </c>
      <c r="G717" s="9">
        <f>IFERROR(__xludf.DUMMYFUNCTION("""COMPUTED_VALUE"""),1.0)</f>
        <v>1</v>
      </c>
      <c r="H717" s="9">
        <f>IFERROR(__xludf.DUMMYFUNCTION("""COMPUTED_VALUE"""),0.0)</f>
        <v>0</v>
      </c>
      <c r="I717" s="9">
        <f>IFERROR(__xludf.DUMMYFUNCTION("""COMPUTED_VALUE"""),0.0)</f>
        <v>0</v>
      </c>
      <c r="J717" s="9">
        <f>IFERROR(__xludf.DUMMYFUNCTION("""COMPUTED_VALUE"""),0.0)</f>
        <v>0</v>
      </c>
    </row>
    <row r="718">
      <c r="A718" s="1">
        <v>3.7</v>
      </c>
      <c r="B718" s="5" t="s">
        <v>6316</v>
      </c>
      <c r="C718" s="5" t="s">
        <v>6317</v>
      </c>
      <c r="D718" s="9" t="str">
        <f>IFERROR(__xludf.DUMMYFUNCTION("""COMPUTED_VALUE"""),"the headband is really thin therefore it starts to hurt after mins of use i have wrapped a napkin around it for extra cushion but that doesn t look good if using outside i wish the comfort level was better expected a better product from jbl the bass is qu"&amp;"ite low and has some disturbance also best entry level nc headset with better sound quality nc is not that good but cancels subtle noises and turn down down other noises people talking are not canceled only muted down sound is good for the price range if "&amp;"you are looking for superior nc try to buy sony xm s wheb there is an offer which is my next headset to buy the cushions are far too small to fully cover ear they kinda rests on ur ear edges which is kinda painful over long usage there was no sweating iss"&amp;"ue since the headphone has air holes and provide air circulation to ears charging time was around hour battery life is so perfect like u can charge this full and use it for a while week without nc with around to hrs of daily usage so final verdict is bang"&amp;" for the bucks if u r into nc just go buy xm s 🏃 good quality product very good for phone calls the microphone is excellent much better than most bluetooth earphones the audio is clear but the shape of the earbuds fails to direct the audio reliably acros"&amp;"s different types of ear sizes jbl tried replicating the apple earbud shape does not fit the ear snugly falls off often it s a good quality product but battery drains very fast anc is just a gimmick on this one bass is poor don t buy if you need bass qual"&amp;"ity is good looks nice comfort wise the clamping force is a bit tight if you like the cozy feel good for gym or running sound isolation is good earcups are slightly small for over ear would keep touching the edges of your ears you may get used to it or no"&amp;"t besides bass the sound is good battery life and connectivity is good too boat has better base and more comfort but they also fit loose these fit tighter overall good product but after month bluetooth not working")</f>
        <v>the headband is really thin therefore it starts to hurt after mins of use i have wrapped a napkin around it for extra cushion but that doesn t look good if using outside i wish the comfort level was better expected a better product from jbl the bass is quite low and has some disturbance also best entry level nc headset with better sound quality nc is not that good but cancels subtle noises and turn down down other noises people talking are not canceled only muted down sound is good for the price range if you are looking for superior nc try to buy sony xm 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hour battery life is so perfect like u can charge this full and use it for a while week without nc with around to hrs of daily usage so final verdict is bang for the bucks if u r into nc just go buy xm s 🏃 good quality product very good for phone calls the microphone is excellent much better than most bluetooth earphones the audio is clear but the shape of the earbuds fails to direct the audio reliably across different types of ear sizes jbl tried replicating the apple earbud shape does not fit the ear snugly falls off often it s a good quality product but battery drains very fast anc is just a gimmick on this one bass is poor don 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 overall good product but after month bluetooth not working</v>
      </c>
      <c r="E718" s="1" t="s">
        <v>6310</v>
      </c>
      <c r="F718" s="9" t="s">
        <v>3347</v>
      </c>
      <c r="G718" s="9">
        <f>IFERROR(__xludf.DUMMYFUNCTION("""COMPUTED_VALUE"""),1.0)</f>
        <v>1</v>
      </c>
      <c r="H718" s="9">
        <f>IFERROR(__xludf.DUMMYFUNCTION("""COMPUTED_VALUE"""),0.0)</f>
        <v>0</v>
      </c>
      <c r="I718" s="9">
        <f>IFERROR(__xludf.DUMMYFUNCTION("""COMPUTED_VALUE"""),0.0)</f>
        <v>0</v>
      </c>
      <c r="J718" s="9">
        <f>IFERROR(__xludf.DUMMYFUNCTION("""COMPUTED_VALUE"""),0.0)</f>
        <v>0</v>
      </c>
    </row>
    <row r="719">
      <c r="A719" s="1">
        <v>4.2</v>
      </c>
      <c r="B719" s="5" t="s">
        <v>6327</v>
      </c>
      <c r="C719" s="5" t="s">
        <v>6328</v>
      </c>
      <c r="D719" s="9" t="str">
        <f>IFERROR(__xludf.DUMMYFUNCTION("""COMPUTED_VALUE"""),"usable for cleaning tech kits good product at this price the microfiber cloths were perfect objects to clean my laptop screen the brush was a bit rough and the bristles kind of fans out while cleaning and you need to use your fingers to put it back to you"&amp;"r original shape every now and then which is not hygienic haven t used the cleaning solution so cannot comment on that well packaged and the product works great everything is nice but brush is not value for money easy to clean laptop and even phone travel"&amp;" friendly products product is good however cloth quality could have better at this price it is bit costly worthable")</f>
        <v>usable for cleaning tech kits good product at this price the microfiber cloths were perfect objects to clean my laptop screen the brush was a bit rough and the bristles kind of fans out while cleaning and you need to use your fingers to put it back to your original shape every now and then which is not hygienic haven t used the cleaning solution so cannot comment on that well packaged and the product works great everything is nice but brush is not value for money easy to clean laptop and even phone travel friendly products product is good however cloth quality could have better at this price it is bit costly worthable</v>
      </c>
      <c r="E719" s="1" t="s">
        <v>6320</v>
      </c>
      <c r="F719" s="9" t="s">
        <v>6322</v>
      </c>
      <c r="G719" s="9">
        <f>IFERROR(__xludf.DUMMYFUNCTION("""COMPUTED_VALUE"""),0.0)</f>
        <v>0</v>
      </c>
      <c r="H719" s="9">
        <f>IFERROR(__xludf.DUMMYFUNCTION("""COMPUTED_VALUE"""),0.0)</f>
        <v>0</v>
      </c>
      <c r="I719" s="9">
        <f>IFERROR(__xludf.DUMMYFUNCTION("""COMPUTED_VALUE"""),1.0)</f>
        <v>1</v>
      </c>
      <c r="J719" s="9">
        <f>IFERROR(__xludf.DUMMYFUNCTION("""COMPUTED_VALUE"""),0.0)</f>
        <v>0</v>
      </c>
    </row>
    <row r="720">
      <c r="A720" s="1">
        <v>4.3</v>
      </c>
      <c r="B720" s="5" t="s">
        <v>6339</v>
      </c>
      <c r="C720" s="5" t="s">
        <v>6340</v>
      </c>
      <c r="D720" s="9" t="str">
        <f>IFERROR(__xludf.DUMMYFUNCTION("""COMPUTED_VALUE"""),"update i returned the drive with money reverted back seller was cooperative reverted without hassle or communication about the brand sandisk xxxxxxxxxxxxxxxxxxxxxxxxxxxxxxxxxxxxxxxxxsandisk is an israeli american manufacturer of flash memory products incl"&amp;"uding memory cards and readers usb flash drives and solid state drives as of february it is the third largest manufacturer of flash memory sandisk was founded in by eli harari sanjay mehrotra and jack yuan with sanjay mehrotra being the president the ceo "&amp;"on may sandisk was acquired by hard drive manufacturer western digital in a us billion deal why a dual drive why gb why sandisk xxxxxxxxxxxxxxxxxxxxxxxxxxxxxxxxxxxxxxxxxxxxxxxxxxxxxxxxxxxxbefore we proceed with the muscle merits or the key features of the"&amp;" device let’s have a quick look upon my personal selection process dual drive apart from my need for a basic pen drive with sufficient storage i chose to go with a dual drive that could work with my mobile devices to offload it of the memory burdens and p"&amp;"lay some stored media at instant whenever a desire crosses over i could have gone with a basic pendrive with a usb to otg adaptor cable but then i realized in today’s comfort seeking world who’s will keep track for the tiny adaptor cable or moreover take "&amp;"the trouble every time to fetch it then fit it in event of a sudden mood swing for any mobile media requirement gb this capacity seemed to offer a decent compromise between storage price future proofing as with modern mobile cameras photos and videos shot"&amp;" are mostly of high resolution and larger size gb ensures that you won’t have to empty it out any sooner or on a regular basis sandisk in the recent few years sandisk after becoming a western digital brand has witnessed a tremendous growth in market capit"&amp;"alization quality and brand image offers the best value for money deals for an average usage moreover could not find much reputed brands in the storage with otg feature a note speed enthusiasts though should refrain from this version should try its design"&amp;"ated speedier extreme versions or other brands like transcend samsung about our product xxxxxxxxxxxxxxxxxxxxxxxxxxxxxxxxxxxxxxxxxxx the device comes with the title “sandisk ultra dual drive m ” and is the newer version of its previous iteration here i nee"&amp;"d to quote that the term “ultra” came quite as a surprise to me as i found nothing in lines with a common understanding of ultra we will discuss it in detail in upcoming columns of speed with a micro usb connector on one end and a usb connector on the oth"&amp;"er the drive lets you move content easily between your android phones tablets with micro usb ports only or laptops both the connectors are carved out of metal the usb connector is backward compatible with usb ports size the size of the usb is quite small "&amp;"which can be good for easy storage in your pockets but might be tedious to find if misplaced the usb fares around an inch in perfect closed condition and ”inches when expanded at usb end construction the device has a plastic body the overall construction "&amp;"of the drive is just average the retractable plastic column seems to the weakest link of all and would surely break if you accidentally step over it however the actual drive storage portion is built of a rigid plastic and won’t give up so easily both the "&amp;"usb ports are built of metal which again is quite a relief fit finish being equipped with a retractable mechanism being too small the drive is not so smooth to use slide in or out in a single shot and needs some getting used to but then most of the otg dr"&amp;"ives are designed small and hence have some or the other odd way of conserving size the usb ports fit comfortably in devices and pulling it out too is fairly easy storage format since the previous fat version had a limitation of file transfer size of a ma"&amp;"ximum of gb for a single file ntfs was not compatible with mac os so with increasing file sizes ex fat format was devised which doesn’t have a size limitation like fat yet is compatible with mac as well so our drive has only ex fat ntfs formats to choose "&amp;"comes in ex fat by default with kb file allocation size increasing the file allocation size may increase the transfer speeds a little but will affect the storage capacity little too changing it from to kb increased my write speeds from mb s to mb s if tha"&amp;"t’s a relief to anyone the format would surely work well with most of the tvs tablets and mobiles though check it with the car audio head unit and try to change to ntfs if it doesn’t work speed the de merit detail i have been a flagship gadgets freak all "&amp;"my life preliminary to my purchase i had doubts regarding its speed as quoted by fellow buyers but then i did not have speed in my mind as a primary motive for this there were not many options for dual otg device so i took a leap of faith and went ahead w"&amp;"ith purchase my basic intent was to load bulk movies from my laptop into it and watch it over my tv or mobile however when i was transferring movies of a total size gb it started showing minutes which kept on getting higher it felt like waiting forever fo"&amp;"r it to happen even for a single movie of gb it took minutes sec by stopwatch to transfer the write speeds started with mb sec and went down down to mb sec even with my older kingston dt elite gb the write speeds were in excess of mb sec i admit i have a "&amp;"usb port at my laptop yet i was never used to such low speeds ever the tagline “ultra” and mentioned speeds of mb sec which i suppose is the rated max speeds at usb ports felt like a dream and beyond exaggeration finally with every passing minute it becam"&amp;"e all the more unbearable and annoying even in ntfs format speeds were the same i had never expected it to be this slow in this modern era of thus finally i decided to return it but i suppose i will only get a replacement not reversal i know that read wri"&amp;"te speeds depend upon a lot of factors including transferred file type format configuration of drive configuration of host destination device etc benchmark crystal disk mark scores for a file transfer of mb size were mb s read mb s – write which looked li"&amp;"ke a mere consolation transfer between my samsung s mobile s tablet too was not fast verdict yes my friends all other reviews about this being slow to the point of being unbearable are absolutely right and maybe san disk should retag it as “ultra slow” st"&amp;"orage out of the total name plate rating of gb the actual allocated space for usage is around gb which is ok enough warranty the product comes with a year limited warranty which is one of the segment best offers price i bought the device for bucks which w"&amp;"as reasonable to me given the storage size dual drive brand image mrp over the pack was printed bucks it was tagged made in malaysia only if it was a bit faster final verdict xxxxxxxxxxxxxxxxxxxxxall in all in my personal opinion given the brand image ult"&amp;"ra tagline modern day technology advancements even if you try to be too generous or lenient upon the transfer speeds yet its hard to spare such a low read write rates even for routine tasks it will keep on reminding you of the compromise you made for a fu"&amp;"ll price it could have been a great all rounder device coupled with the good brand reputation of sandisk years of warranty had its speed been any better covered here actual storage space heating mobile phones tight fitting on mobile phones speed formattin"&amp;"g file system value for money free app company brand seller about company product seller sandisk ultra is a brand of western digital which is the same company that sells external hard disk storage devices under the brand wd elements and wd portable about "&amp;"to years ago wd elements portable drives of tb and tb were priced rs less than current day prices they were sold by cloudtail seller on amazon now sandisk and wd drives are sold by appario retail seller on amazon for best prices on sandisk and wd products"&amp;" in india the current seller has the lowest prices for authentic brand new products reason for higher prices for same brand s same capacity storage devices may be various such as import duties taxes manufacturing costs higher demand for the brand etc revi"&amp;"ew sandisk ultra dual gb usb otg pen drive gold storage space just as in external hard disk drives the actual usable storage space will be less than what is mentioned on the product same as others for the gb pen drive actual storage space available is gb "&amp;"this is normal and not some fraud or fake advertisement this is because it has fat file system also the device uses some space for its functionality and use in linux os laptop the available storage space on this fat pen drive is shown to be gb so that s g"&amp;"b more than what windows os calculates using their ntfs file system heating even with just minutes of use you can touch and feel that the metal part of the pen drive is getting heated but the performance of the drive has not got affected by the heat this "&amp;"heating does not happen in wd external hard disks and seems to be unique to small pen drives of various brands mobile phones the pen drive works with android os of mi phones such as redmi note running android including old android version as well too tigh"&amp;"t for phones the pen drive is a tight fit on mobile phones tablets so be careful when pulling it out so as to not damage your phone because this is also the charging point for your phone if you feel that your phone is too tight for this pen drive then it "&amp;"is best not to use it for phone data storage management value for money even if you don t use this pen drive for mobile phone it is still the best price for a gb pen drive with a usb backward compatible with older usb ports on older laptops and computers "&amp;"speed the speed is extremely good for windows os laptop linux os laptop and android mobile phones file system formatting the pen drive unless you are sure you won t use your pen drive on a particular device don t format the pen drive to change its fat fil"&amp;"e system but for example if you have decided that you won t use it on mobile phones or tablets because the fitting is too tight and you don t want to risk damage to this point which is primarily used for charging then go ahead and format the pen drive for"&amp;" your laptop with ntfs formatting you will see an increase in available storage space in your pen drive with your linux system s file format you will have better storage space than any windows file system beware that if the pen drive has ntfs file system "&amp;"then it won t work with mobile phones tablets laptops which don t have windows operating system same way if you format the pen drive for linux os file system it won t be recognised on windows laptops android phones tablets etc if like most people you will"&amp;" be using this pen drive on laptops or other devices of friends or co workers then leave the existing fat file system as it is free app memory zone app for android is bundled free in this pen drive it is easy to install and doesn t take any phone permissi"&amp;"ons other than storage access it is very useful app with easy user interface app takes mb storage space on android phones features include cleaning junk files that you may not otherwise know through your phone s file manager app enable or disable automati"&amp;"c backup to your pen drive add cloud storage such as google drive or microsoft one drive and add microsd card storage to manage all your files from just one memory zone app restore backup copy move delete files as well as clean up whatsapp related files s"&amp;"ee available storage space on your phone see data sorted into photos videos music documents beware users of memory zone app should know that they agree to terms of use which include that if some government agency requests the company for information again"&amp;"st piracy such as illegal copy storage distribution of movies music software books etc as per dmca copyright laws then the company will provide the user s data to the government investigating agency to protect the intellectual property of content owners o"&amp;"verall best product in the market at best price in indian market with features not offered by other companies for similar specs value for money may be desig can be improve for the sliding and handling it was good with compatibility and storage of data but"&amp;" its slow in data transfer it take so much time for moving and copying of files good quality good quality product pendrive quality to aacchi h par storage gb ki jagah gb hi milta h gb kam milta h par accha hai original pandrive hपेनड्राइव ओरिजिनल हैं क्वा"&amp;"लिटी भी काफी अच्छी हैं थोड़ा सा स्टोरेज कम मिलता हैं तीन जीबी का जीबी कि जगह जीबी ही मिलता हैं पर काम अच्छा करता हैं इस्तेमाल करते टाइम थोड़ा गर्म होता हैं पर अच्छा काम करता हैं good")</f>
        <v>update i returned the drive with money reverted back seller was cooperative reverted without hassle or communication about the brand sandisk xxxxxxxxxxxxxxxxxxxxxxxxxxxxxxxxxxxxxxxxxsandisk is an israeli american manufacturer of flash memory products including memory cards and readers usb flash drives and solid state drives as of february it is the third largest manufacturer of flash memory sandisk was founded in by eli harari sanjay mehrotra and jack yuan with sanjay mehrotra being the president the ceo on may sandisk was acquired by hard drive manufacturer western digital in a us billion deal why a dual drive why gb why sandisk xxxxxxxxxxxxxxxxxxxxxxxxxxxxxxxxxxxxxxxxxxxxxxxxxxxxxxxxxxxxbefore we proceed with the muscle merits or the key features of the device let’s have a quick look upon my personal selection process dual drive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 seeking world who’s will keep track for the tiny adaptor cable or moreover take the trouble every time to fetch it then fit it in event of a sudden mood swing for any mobile media requirement gb this capacity seemed to offer a decent compromise between storage price future proofing as with modern mobile cameras photos and videos shot are mostly of high resolution and larger size gb ensures that you won’t have to empty it out any sooner or on a regular basis sandisk in the recent few years sandisk after becoming a western digital brand has witnessed a tremendous growth in market capitalization quality and brand image offers the best value for money deals for an average usage moreover could not find much reputed brands in the storage with otg feature a note speed enthusiasts though should refrain from this version should try its designated speedier extreme versions or other brands like transcend samsung about our product xxxxxxxxxxxxxxxxxxxxxxxxxxxxxxxxxxxxxxxxxxx the device comes with the title “sandisk ultra dual drive m ” and is the newer version of its previous iteration here i need to quote that the term “ultra” came quite as a surprise to me as i found nothing in lines with a common understanding of ultra we will discuss it in detail in upcoming columns of speed with a micro usb connector on one end and a usb connector on the other the drive lets you move content easily between your android phones tablets with micro usb ports only or laptops both the connectors are carved out of metal the usb connector is backward compatible with usb ports size the size of the usb is quite small which can be good for easy storage in your pockets but might be tedious to find if misplaced the usb fares around an inch in perfect closed condition and ”inches when expanded at usb end construction the device has a plastic body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finish being equipped with a retractable mechanism being too small the drive is not so smooth to use slide in or out in a single shot and needs some getting used to but then most of the otg drives are designed small and hence have some or the other odd way of conserving size the usb ports fit comfortably in devices and pulling it out too is fairly easy storage format since the previous fat version had a limitation of file transfer size of a maximum of gb for a single file ntfs was not compatible with mac os so with increasing file sizes ex fat format was devised which doesn’t have a size limitation like fat yet is compatible with mac as well so our drive has only ex fat ntfs formats to choose comes in ex fat by default with kb file allocation size increasing the file allocation size may increase the transfer speeds a little but will affect the storage capacity little too changing it from to kb increased my write speeds from mb s to mb s if that’s a relief to anyone the format would surely work well with most of the tvs tablets and mobiles though check it with the car audio head unit and try to change to ntfs if it doesn’t work speed the de merit detail i have been a flagship gadgets freak all my life preliminary to my purchase i had doubts regarding its speed as quoted by fellow buyers but then i did not have speed in my mind as a primary motive for this there were not many options for dual otg device so i took a leap of faith and went ahead with purchase my basic intent was to load bulk movies from my laptop into it and watch it over my tv or mobile however when i was transferring movies of a total size gb it started showing minutes which kept on getting higher it felt like waiting forever for it to happen even for a single movie of gb it took minutes sec by stopwatch to transfer the write speeds started with mb sec and went down down to mb sec even with my older kingston dt elite gb the write speeds were in excess of mb sec i admit i have a usb port at my laptop yet i was never used to such low speeds ever the tagline “ultra” and mentioned speeds of mb sec which i suppose is the rated max speeds at usb ports felt like a dream and beyond exaggeration finally with every passing minute it became all the more unbearable and annoying even in ntfs format speeds were the same i had never expected it to be this slow in this modern era of thus finally i decided to return it but i suppose i will only get a replacement not reversal i know that read write speeds depend upon a lot of factors including transferred file type format configuration of drive configuration of host destination device etc benchmark crystal disk mark scores for a file transfer of mb size were mb s read mb s – write which looked like a mere consolation transfer between my samsung s mobile s tablet too was not fast verdict yes my friends all other reviews about this being slow to the point of being unbearable are absolutely right and maybe san disk should retag it as “ultra slow” storage out of the total name plate rating of gb the actual allocated space for usage is around gb which is ok enough warranty the product comes with a year limited warranty which is one of the segment best offers price i bought the device for bucks which was reasonable to me given the storage size dual drive brand image mrp over the pack was printed bucks it was tagged made in malaysia only if it was a bit faster final verdict xxxxxxxxxxxxxxxxxxxxxall in all in my personal opinion given the brand image ultra tagline modern day technology advancements even if you try to be too generous or lenient upon the transfer speeds yet its hard to spare such a low read write rates even for routine tasks it will keep on reminding you of the compromise you made for a full price it could have been a great all rounder device coupled with the good brand reputation of sandisk years of warranty had its speed been any better covered here actual storage space heating mobile phones tight fitting on mobile phones speed formatting file system value for money free app company brand seller about company product seller sandisk ultra is a brand of western digital which is the same company that sells external hard disk storage devices under the brand wd elements and wd portable about to years ago wd elements portable drives of tb and tb were priced rs less than current day prices they were sold by cloudtail seller on amazon now sandisk and wd drives are sold by appario retail seller on amazon for best prices on sandisk and wd products in india the current seller has the lowest prices for authentic brand new products reason for higher prices for same brand s same capacity storage devices may be various such as import duties taxes manufacturing costs higher demand for the brand etc review sandisk ultra dual gb usb otg pen drive gold storage space just as in external hard disk drives the actual usable storage space will be less than what is mentioned on the product same as others for the gb pen drive actual storage space available is gb this is normal and not some fraud or fake advertisement this is because it has fat file system also the device uses some space for its functionality and use in linux os laptop the available storage space on this fat pen drive is shown to be gb so that s gb more than what windows os calculates using their ntfs file system heating even with just minutes of use you can touch and feel that the metal part of the pen drive is getting heated but the performance of the drive has not got affected by the heat this heating does not happen in wd external hard disks and seems to be unique to small pen drives of various brands mobile phones the pen drive works with android os of mi phones such as redmi note running android including old android version as well too tight for phones the pen drive is a tight fit on mobile phones tablets so be careful when pulling it out so as to not damage your phone because this is also the charging point for your phone if you feel that your phone is too tight for this pen drive then it is best not to use it for phone data storage management value for money even if you don t use this pen drive for mobile phone it is still the best price for a gb pen drive with a usb backward compatible with older usb ports on older laptops and computers speed the speed is extremely good for windows os laptop linux os laptop and android mobile phones file system formatting the pen drive unless you are sure you won t use your pen drive on a particular device don t format the pen drive to change its fat file system but for example if you have decided that you won t use it on mobile phones or tablets because the fitting is too tight and you don t want to risk damage to this point which is primarily used for charging then go ahead and format the pen drive for your laptop with ntfs formatting you will see an increase in available storage space in your pen drive with your linux system s file format you will have better storage space than any windows file system beware that if the pen drive has ntfs file system then it won t work with mobile phones tablets laptops which don t have windows operating system same way if you format the pen drive for linux os file system it won t be recognised on windows laptops android phones tablets etc if like most people you will be using this pen drive on laptops or other devices of friends or co workers then leave the existing fat file system as it is free app memory zone app for android is bundled free in this pen drive it is easy to install and doesn t take any phone permissions other than storage access it is very useful app with easy user interface app takes mb storage space on android phones features include cleaning junk files that you may not otherwise know through your phone 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 beware users of memory zone app should know that they agree to terms of use which include that if some government agency requests the company for information against piracy such as illegal copy storage distribution of movies music software books etc as per dmca copyright laws then the company will provide the user s data to the government investigating agency to protect the intellectual property of content owners overall best product in the market at best price in indian market with features not offered by other companies for similar specs value for money may be desig can be improve for the sliding and handling it was good with compatibility and storage of data but its slow in data transfer it take so much time for moving and copying of files good quality good quality product pendrive quality to aacchi h par storage gb ki jagah gb hi milta h gb kam milta h par accha hai original pandrive hपेनड्राइव ओरिजिनल हैं क्वालिटी भी काफी अच्छी हैं थोड़ा सा स्टोरेज कम मिलता हैं तीन जीबी का जीबी कि जगह जीबी ही मिलता हैं पर काम अच्छा करता हैं इस्तेमाल करते टाइम थोड़ा गर्म होता हैं पर अच्छा काम करता हैं good</v>
      </c>
      <c r="E720" s="1" t="s">
        <v>6331</v>
      </c>
      <c r="F720" s="9" t="s">
        <v>5193</v>
      </c>
      <c r="G720" s="9">
        <f>IFERROR(__xludf.DUMMYFUNCTION("""COMPUTED_VALUE"""),0.0)</f>
        <v>0</v>
      </c>
      <c r="H720" s="9">
        <f>IFERROR(__xludf.DUMMYFUNCTION("""COMPUTED_VALUE"""),1.0)</f>
        <v>1</v>
      </c>
      <c r="I720" s="9">
        <f>IFERROR(__xludf.DUMMYFUNCTION("""COMPUTED_VALUE"""),1.0)</f>
        <v>1</v>
      </c>
      <c r="J720" s="9">
        <f>IFERROR(__xludf.DUMMYFUNCTION("""COMPUTED_VALUE"""),0.0)</f>
        <v>0</v>
      </c>
    </row>
    <row r="721">
      <c r="A721" s="1">
        <v>4.2</v>
      </c>
      <c r="B721" s="5" t="s">
        <v>6351</v>
      </c>
      <c r="C721" s="5" t="s">
        <v>6352</v>
      </c>
      <c r="D721" s="9" t="str">
        <f>IFERROR(__xludf.DUMMYFUNCTION("""COMPUTED_VALUE"""),"vfm indoor use living room bedrrom use and clear view upto sqft rooms configuration is pretty easy for any novice night mode is good as well only flaw i feel is that the head portion is bulky while its resting stand is not heavy leading to the camera move"&amp;"ments if not screwd down best camera impressed me video quality is osome but the app lags i like it it is a very compact product that can fit almost anywhere the only drawback is that most of the features that it offers are cloud based and requires you to"&amp;" pay to avail them features like rich notification where the phone notifications also contain a screenshot when the motion is detected should have been included as part of free service at least when connected to the same wifi as of now the only free notif"&amp;"ication that you get is an alert with the date and time the motion was detected and you need to open the app and wait for it to load up before knowing what motion had occured ai motion detection also should have been a locally available free feature inste"&amp;"ad of relying on cloud the normal motion detection is not very perfect and has few false positives also a web ui would have been nice to have instead of relying only on the tapo app to view and configure the settings overall as a normal ip camera with rec"&amp;"ording this is great but most features that it provides requires paid cloud connectivity which was disappointing and it lacks a web ui hence i would recommend that you check other brands before deciding to buy this very good for small shops or indoor for "&amp;"house care it was definitely not a new sealed product it looked like a returned product resold to me it was dusty inside original stickering worn out etc but the product works n i am ok with it tapo cam is very good and working as expected and gb sd card "&amp;"can record upto days and continue in loop mode we can see person and motion detection events")</f>
        <v>vfm indoor use living room bedrrom use and clear view upto sqft rooms configuration is pretty easy for any novice night mode is good as well only flaw i feel is that the head portion is bulky while its resting stand is not heavy leading to the camera movements if not screwd down best camera impressed me video quality is osome but the app lags i like it it is a very compact product that can fit almost anywhere the only drawback is that most of the features that it offers are cloud based and requires you to pay to avail them 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 ai motion detection also should have been a locally available free feature instead of relying on cloud the normal motion detection is not very perfect and has few false positives also a web ui would have been nice to have instead of relying only on the tapo app to view and configure the settings overall as a normal ip camera with recording this is great but most features that it provides requires paid cloud connectivity which was disappointing and it lacks a web ui hence i would recommend that you check other brands before deciding to buy this very good for small shops or indoor for house care it was definitely not a new sealed product it looked like a returned product resold to me it was dusty inside original stickering worn out etc but the product works n i am ok with it tapo cam is very good and working as expected and gb sd card can record upto days and continue in loop mode we can see person and motion detection events</v>
      </c>
      <c r="E721" s="1" t="s">
        <v>6343</v>
      </c>
      <c r="F721" s="9" t="s">
        <v>6345</v>
      </c>
      <c r="G721" s="9">
        <f>IFERROR(__xludf.DUMMYFUNCTION("""COMPUTED_VALUE"""),0.0)</f>
        <v>0</v>
      </c>
      <c r="H721" s="9">
        <f>IFERROR(__xludf.DUMMYFUNCTION("""COMPUTED_VALUE"""),0.0)</f>
        <v>0</v>
      </c>
      <c r="I721" s="9">
        <f>IFERROR(__xludf.DUMMYFUNCTION("""COMPUTED_VALUE"""),1.0)</f>
        <v>1</v>
      </c>
      <c r="J721" s="9">
        <f>IFERROR(__xludf.DUMMYFUNCTION("""COMPUTED_VALUE"""),1.0)</f>
        <v>1</v>
      </c>
    </row>
    <row r="722">
      <c r="A722" s="1">
        <v>3.9</v>
      </c>
      <c r="B722" s="5" t="s">
        <v>6361</v>
      </c>
      <c r="C722" s="5" t="s">
        <v>6362</v>
      </c>
      <c r="D722" s="9" t="str">
        <f>IFERROR(__xludf.DUMMYFUNCTION("""COMPUTED_VALUE"""),"good good product but bluetooth coverage is poor gets disconnected often good product but not comfortable not fitted properly i am writing this review after year i have got this headphones it is almost months now the right ear piece is not charging well e"&amp;"ven if i keep the office in the box for hours to hours like that the charging is very low it s not full it s not getting full so this product last only for year and in this one year the sound quality i can say it is very good but when i use it for so atte"&amp;"nd the calls the mic is very poor other person really can t able to hear me properly and also lot of noise descent product i purchased this product on apr and still using it without any issues my left side one is not working i reset this as per the manual"&amp;" but still is not working plz help me i really like it s sound quality and also the less in the ear buds also bass quality is good but could have been a bit better overall this product is an awesome one honetsly for music its very goodsize is little bigge"&amp;"r as expectedcalling quality is above average")</f>
        <v>good good product but bluetooth coverage is poor gets disconnected often good product but not comfortable not fitted properly i am writing this review after year i have got this headphones it is almost months now the right ear piece is not charging well even if i keep the office in the box for hours to hours like that the charging is very low it s not full it s not getting full so this product last only for year and in this one year the sound quality i can say it is very good but when i use it for so attend the calls the mic is very poor other person really can t able to hear me properly and also lot of noise descent product i purchased this product on apr and still using it without any issues my left side one is not working i reset this as per the manual but still is not working plz help me i really like it s sound quality and also the less in the ear buds also bass quality is good but could have been a bit better overall this product is an awesome one honetsly for music its very goodsize is little bigger as expectedcalling quality is above average</v>
      </c>
      <c r="E722" s="1" t="s">
        <v>6355</v>
      </c>
      <c r="F722" s="9" t="s">
        <v>3347</v>
      </c>
      <c r="G722" s="9">
        <f>IFERROR(__xludf.DUMMYFUNCTION("""COMPUTED_VALUE"""),1.0)</f>
        <v>1</v>
      </c>
      <c r="H722" s="9">
        <f>IFERROR(__xludf.DUMMYFUNCTION("""COMPUTED_VALUE"""),0.0)</f>
        <v>0</v>
      </c>
      <c r="I722" s="9">
        <f>IFERROR(__xludf.DUMMYFUNCTION("""COMPUTED_VALUE"""),1.0)</f>
        <v>1</v>
      </c>
      <c r="J722" s="9">
        <f>IFERROR(__xludf.DUMMYFUNCTION("""COMPUTED_VALUE"""),0.0)</f>
        <v>0</v>
      </c>
    </row>
    <row r="723">
      <c r="A723" s="1">
        <v>4.3</v>
      </c>
      <c r="B723" s="5" t="s">
        <v>6371</v>
      </c>
      <c r="C723" s="5" t="s">
        <v>6372</v>
      </c>
      <c r="D723" s="9" t="str">
        <f>IFERROR(__xludf.DUMMYFUNCTION("""COMPUTED_VALUE"""),"works good bought it to replace my phillips qt trimmer s yr old battery cell old trimmer battery lost it torque would not start without smacking it on the hand soldering the connections was bit tricky but i got it done by sanding both side surfaces of the"&amp;" new battery cell new duracell one does its job trimmer works now like its supposed to its lasts more than minutes easily charges like its supposed to i am satisfied with it saved an electronic device from being obsolete if you want more performance maybe"&amp;" get mah cell but for me thats expensive mah is enough long term performance is to be seen used for my philips trimmer gives a backup of more than days really amezimg performance i did not expected this much good and long performance i am using diff compa"&amp;"ny charger still these batteries fit well and works for months good performance in good price charging is godd and battery is lasting longer after one charge shows good battery life as of now")</f>
        <v>works good bought it to replace my phillips qt trimmer s yr old battery cell old trimmer battery lost it torque would not start without smacking it on the hand soldering the connections was bit tricky but i got it done by sanding both side surfaces of the new battery cell new duracell one does its job trimmer works now like its supposed to its lasts more than minutes easily charges like its supposed to i am satisfied with it saved an electronic device from being obsolete if you want more performance maybe get mah cell but for me thats expensive mah is enough long term performance is to be seen used for my philips trimmer gives a backup of more than days really amezimg performance i did not expected this much good and long performance i am using diff company charger still these batteries fit well and works for months good performance in good price charging is godd and battery is lasting longer after one charge shows good battery life as of now</v>
      </c>
      <c r="E723" s="1" t="s">
        <v>6365</v>
      </c>
      <c r="F723" s="9" t="s">
        <v>6068</v>
      </c>
      <c r="G723" s="9">
        <f>IFERROR(__xludf.DUMMYFUNCTION("""COMPUTED_VALUE"""),0.0)</f>
        <v>0</v>
      </c>
      <c r="H723" s="9">
        <f>IFERROR(__xludf.DUMMYFUNCTION("""COMPUTED_VALUE"""),1.0)</f>
        <v>1</v>
      </c>
      <c r="I723" s="9">
        <f>IFERROR(__xludf.DUMMYFUNCTION("""COMPUTED_VALUE"""),0.0)</f>
        <v>0</v>
      </c>
      <c r="J723" s="9">
        <f>IFERROR(__xludf.DUMMYFUNCTION("""COMPUTED_VALUE"""),0.0)</f>
        <v>0</v>
      </c>
    </row>
    <row r="724">
      <c r="A724" s="1">
        <v>3.7</v>
      </c>
      <c r="B724" s="5" t="s">
        <v>252</v>
      </c>
      <c r="C724" s="5" t="s">
        <v>253</v>
      </c>
      <c r="D724" s="9" t="str">
        <f>IFERROR(__xludf.DUMMYFUNCTION("""COMPUTED_VALUE"""),"this connector has provided as a boon for my old samsung lcd monitor and i am proactively using that monitor as the nd screen just if the finishing of the product can be improved then it would be a better purchase option save it purpose well without any i"&amp;"ssue i am satisfied working fine go for it it’s works properly good product but poor quality i buy this product after so many reviews this product is not so much clear but it get the job done you can buy to get display only not so much clear but still pri"&amp;"ce is very good compare to other products good it worked really well for months but now it started showing its cheap chinese side display keeps disconnecting randomly and will come back it s a headache to read work on external monitor now since it keeps d"&amp;"isconnecting the external monitor and then reconnects it")</f>
        <v>this connector has provided as a boon for my old samsung lcd monitor and i am proactively using that monitor as the nd screen just if the finishing of the product can be improved then it would be a better purchase option save it purpose well without any issue i am satisfied working fine go for it it’s works properly good product but poor quality i buy this product after so many reviews this product is not so much clear but it get the job done you can buy to get display only not so much clear but still price is very good compare to other products good it worked really well for months but now it started showing its cheap chinese side display keeps disconnecting randomly and will come back it s a headache to read work on external monitor now since it keeps disconnecting the external monitor and then reconnects it</v>
      </c>
      <c r="E724" s="1" t="s">
        <v>245</v>
      </c>
      <c r="F724" s="9" t="s">
        <v>148</v>
      </c>
      <c r="G724" s="9">
        <f>IFERROR(__xludf.DUMMYFUNCTION("""COMPUTED_VALUE"""),1.0)</f>
        <v>1</v>
      </c>
      <c r="H724" s="9">
        <f>IFERROR(__xludf.DUMMYFUNCTION("""COMPUTED_VALUE"""),0.0)</f>
        <v>0</v>
      </c>
      <c r="I724" s="9">
        <f>IFERROR(__xludf.DUMMYFUNCTION("""COMPUTED_VALUE"""),0.0)</f>
        <v>0</v>
      </c>
      <c r="J724" s="9">
        <f>IFERROR(__xludf.DUMMYFUNCTION("""COMPUTED_VALUE"""),0.0)</f>
        <v>0</v>
      </c>
    </row>
    <row r="725">
      <c r="A725" s="1">
        <v>4.3</v>
      </c>
      <c r="B725" s="5" t="s">
        <v>263</v>
      </c>
      <c r="C725" s="5" t="s">
        <v>264</v>
      </c>
      <c r="D725" s="9" t="str">
        <f>IFERROR(__xludf.DUMMYFUNCTION("""COMPUTED_VALUE"""),"overall good tv picture ok smart bettersound very low another brand service provider refuse install my tv bad service and samsung i am calling times service provider not meet my home address why bad bad they product did not come with the support stand or "&amp;"wall hanging hook to install the tv picture quality is very poor in cables floor stand does not come with it you have to buy it seperately request amazon to cleary mention it in the add you will have to pay seperate charges for the installation guy to buy"&amp;" the floor mount good")</f>
        <v>overall good tv picture ok smart bettersound very low another brand service provider refuse install my tv bad service and samsung i am calling times service provider not meet my home address why bad bad they product did not come with the support stand or wall hanging hook to install the tv picture quality is very poor in cables floor stand does not come with it you have to buy it seperately request amazon to cleary mention it in the add you will have to pay seperate charges for the installation guy to buy the floor mount good</v>
      </c>
      <c r="E725" s="1" t="s">
        <v>256</v>
      </c>
      <c r="F725" s="9" t="s">
        <v>194</v>
      </c>
      <c r="G725" s="9">
        <f>IFERROR(__xludf.DUMMYFUNCTION("""COMPUTED_VALUE"""),0.0)</f>
        <v>0</v>
      </c>
      <c r="H725" s="9">
        <f>IFERROR(__xludf.DUMMYFUNCTION("""COMPUTED_VALUE"""),0.0)</f>
        <v>0</v>
      </c>
      <c r="I725" s="9">
        <f>IFERROR(__xludf.DUMMYFUNCTION("""COMPUTED_VALUE"""),0.0)</f>
        <v>0</v>
      </c>
      <c r="J725" s="9">
        <f>IFERROR(__xludf.DUMMYFUNCTION("""COMPUTED_VALUE"""),0.0)</f>
        <v>0</v>
      </c>
    </row>
    <row r="726">
      <c r="A726" s="1">
        <v>4.3</v>
      </c>
      <c r="B726" s="5" t="s">
        <v>6386</v>
      </c>
      <c r="C726" s="5" t="s">
        <v>6387</v>
      </c>
      <c r="D726" s="9" t="str">
        <f>IFERROR(__xludf.DUMMYFUNCTION("""COMPUTED_VALUE"""),"liked this product for a laptop perfectly working good very good mouse for a budget setup usefull gud quality the good thing about this mouse is that u can remove the scrolling clip attached inside the scrolling wheel and the wheel becomes very smooth to "&amp;"scroll the best of this mouse is its quality as per description its totally worth it best for professional usage if searching for gaming also suitable but dont have dpi options so for advance gaming you can search something else may be logitech g best mou"&amp;"se with dpi options else go with this")</f>
        <v>liked this product for a laptop perfectly working good very good mouse for a budget setup usefull gud quality the good thing about this mouse is that u can remove the scrolling clip attached inside the scrolling wheel and the wheel becomes very smooth to scroll the best of this mouse is its quality as per description its totally worth it best for professional usage if searching for gaming also suitable but dont have dpi options so for advance gaming you can search something else may be logitech g best mouse with dpi options else go with this</v>
      </c>
      <c r="E726" s="1" t="s">
        <v>6379</v>
      </c>
      <c r="F726" s="9" t="s">
        <v>5206</v>
      </c>
      <c r="G726" s="9">
        <f>IFERROR(__xludf.DUMMYFUNCTION("""COMPUTED_VALUE"""),0.0)</f>
        <v>0</v>
      </c>
      <c r="H726" s="9">
        <f>IFERROR(__xludf.DUMMYFUNCTION("""COMPUTED_VALUE"""),0.0)</f>
        <v>0</v>
      </c>
      <c r="I726" s="9">
        <f>IFERROR(__xludf.DUMMYFUNCTION("""COMPUTED_VALUE"""),0.0)</f>
        <v>0</v>
      </c>
      <c r="J726" s="9">
        <f>IFERROR(__xludf.DUMMYFUNCTION("""COMPUTED_VALUE"""),0.0)</f>
        <v>0</v>
      </c>
    </row>
    <row r="727">
      <c r="A727" s="1">
        <v>3.9</v>
      </c>
      <c r="B727" s="5" t="s">
        <v>4424</v>
      </c>
      <c r="C727" s="5" t="s">
        <v>4425</v>
      </c>
      <c r="D727" s="9" t="str">
        <f>IFERROR(__xludf.DUMMYFUNCTION("""COMPUTED_VALUE"""),"the watch is good the app is very bad no google fit integration or anything watch face is barely customisable i don t know why they used the new noise fit prime app with it the app is very glitchy if you want this watch for calling go for it otherwise don"&amp;" t i hope they make this watch compatible with actual noise app also wrist awake does not work properly on the plus side it is good for calling it is great for the price range i bought it for my son and he is very happy can pair with a phone and make and "&amp;"receive calls nice ui great watch faces step count looks to be fairly accurate all in all a good buy just work like a smart watch its very light weight with all the added features battery life is max day it drains your phone charge rapidly nice like very "&amp;"much nice comfort and nice to see")</f>
        <v>the watch is good the app is very bad no google fit integration or anything watch face is barely customisable i don t know why they used the new noise fit prime app with it the app is very glitchy if you want this watch for calling go for it otherwise don t i hope they make this watch compatible with actual noise app also wrist awake does not work properly on the plus side it is good for calling it is great for the price range i bought it for my son and he is very happy can pair with a phone and make and receive calls nice ui great watch faces step count looks to be fairly accurate all in all a good buy just work like a smart watch its very light weight with all the added features battery life is max day it drains your phone charge rapidly nice like very much nice comfort and nice to see</v>
      </c>
      <c r="E727" s="1" t="s">
        <v>6390</v>
      </c>
      <c r="F727" s="9" t="s">
        <v>3219</v>
      </c>
      <c r="G727" s="9">
        <f>IFERROR(__xludf.DUMMYFUNCTION("""COMPUTED_VALUE"""),0.0)</f>
        <v>0</v>
      </c>
      <c r="H727" s="9">
        <f>IFERROR(__xludf.DUMMYFUNCTION("""COMPUTED_VALUE"""),0.0)</f>
        <v>0</v>
      </c>
      <c r="I727" s="9">
        <f>IFERROR(__xludf.DUMMYFUNCTION("""COMPUTED_VALUE"""),0.0)</f>
        <v>0</v>
      </c>
      <c r="J727" s="9">
        <f>IFERROR(__xludf.DUMMYFUNCTION("""COMPUTED_VALUE"""),0.0)</f>
        <v>0</v>
      </c>
    </row>
    <row r="728">
      <c r="A728" s="1">
        <v>4.4</v>
      </c>
      <c r="B728" s="5" t="s">
        <v>6402</v>
      </c>
      <c r="C728" s="5" t="s">
        <v>6403</v>
      </c>
      <c r="D728" s="9" t="str">
        <f>IFERROR(__xludf.DUMMYFUNCTION("""COMPUTED_VALUE"""),"paper quality is good worth buying delivery was on time perfect packaging evry thing was perfect but the price could have been little lesser of it would have cost around it would be the perfect note book but yeah it s ok price but whatever the premium nes"&amp;"s is on the top or i would say more than top🤗 i ordered it for my physics note everything thing is good but didn t expected single metal binding i ordered it for more aesthetic study but it works for me very good quality paper is somewhat thin compared t"&amp;"o other notebooks but everything else is great quality of classmate s product is always undisputed just check for discount and then purchase सभी अच्छा है।")</f>
        <v>paper quality is good worth buying delivery was on time perfect packaging evry thing was perfect but the price could have been little lesser of it would have cost around it would be the perfect note book but yeah it s ok price but whatever the premium ness is on the top or i would say more than top🤗 i ordered it for my physics note everything thing is good but didn t expected single metal binding i ordered it for more aesthetic study but it works for me very good quality paper is somewhat thin compared to other notebooks but everything else is great quality of classmate s product is always undisputed just check for discount and then purchase सभी अच्छा है।</v>
      </c>
      <c r="E728" s="1" t="s">
        <v>6395</v>
      </c>
      <c r="F728" s="9" t="s">
        <v>6042</v>
      </c>
      <c r="G728" s="9">
        <f>IFERROR(__xludf.DUMMYFUNCTION("""COMPUTED_VALUE"""),0.0)</f>
        <v>0</v>
      </c>
      <c r="H728" s="9">
        <f>IFERROR(__xludf.DUMMYFUNCTION("""COMPUTED_VALUE"""),1.0)</f>
        <v>1</v>
      </c>
      <c r="I728" s="9">
        <f>IFERROR(__xludf.DUMMYFUNCTION("""COMPUTED_VALUE"""),0.0)</f>
        <v>0</v>
      </c>
      <c r="J728" s="9">
        <f>IFERROR(__xludf.DUMMYFUNCTION("""COMPUTED_VALUE"""),0.0)</f>
        <v>0</v>
      </c>
    </row>
    <row r="729">
      <c r="A729" s="1">
        <v>4.0</v>
      </c>
      <c r="B729" s="5" t="s">
        <v>274</v>
      </c>
      <c r="C729" s="5" t="s">
        <v>275</v>
      </c>
      <c r="D729" s="9" t="str">
        <f>IFERROR(__xludf.DUMMYFUNCTION("""COMPUTED_VALUE"""),"worked on iphone and didn’t work on iphone xr i didn’t like it still i use it for my work product is quite good and is fast charging loved it i like it looks last long the sturdiness will depend on the manner of its use but its speed of charging is great "&amp;"very good product for the average income group it s great for charging devices with various types of ports but works best when charging one device at a time good item")</f>
        <v>worked on iphone and didn’t work on iphone xr i didn’t like it still i use it for my work product is quite good and is fast charging loved it i like it looks last long the sturdiness will depend on the manner of its use but its speed of charging is great very good product for the average income group it s great for charging devices with various types of ports but works best when charging one device at a time good item</v>
      </c>
      <c r="E729" s="1" t="s">
        <v>267</v>
      </c>
      <c r="F729" s="9" t="s">
        <v>18</v>
      </c>
      <c r="G729" s="9">
        <f>IFERROR(__xludf.DUMMYFUNCTION("""COMPUTED_VALUE"""),0.0)</f>
        <v>0</v>
      </c>
      <c r="H729" s="9">
        <f>IFERROR(__xludf.DUMMYFUNCTION("""COMPUTED_VALUE"""),0.0)</f>
        <v>0</v>
      </c>
      <c r="I729" s="9">
        <f>IFERROR(__xludf.DUMMYFUNCTION("""COMPUTED_VALUE"""),0.0)</f>
        <v>0</v>
      </c>
      <c r="J729" s="9">
        <f>IFERROR(__xludf.DUMMYFUNCTION("""COMPUTED_VALUE"""),0.0)</f>
        <v>0</v>
      </c>
    </row>
    <row r="730">
      <c r="A730" s="1">
        <v>4.5</v>
      </c>
      <c r="B730" s="5" t="s">
        <v>6413</v>
      </c>
      <c r="C730" s="5" t="s">
        <v>6414</v>
      </c>
      <c r="D730" s="9" t="str">
        <f>IFERROR(__xludf.DUMMYFUNCTION("""COMPUTED_VALUE"""),"still using dealing with amazon was a pleasant experience the goods were delivered on time and in proper condition both the packing and the goods were excellent it seems sturdy and has enough room for any standard sized hard disc or external ssd it is ide"&amp;"al for all types of portable storage devices perfectly fits my hdd and it s wires had ample of spce to keep pen drives and other petite stuff it s very sturdy and the material is also pretty good case is overall good in terms of quality looks smart to car"&amp;"ry good quality spacious actually it hold two of my disk and it’s wire value for money go for it without any confusion i will update my review after some uses good one looks good quality is also good")</f>
        <v>still using dealing with amazon was a pleasant experience the goods were delivered on time and in proper condition both the packing and the goods were excellent it seems sturdy and has enough room for any standard sized hard disc or external ssd it is ideal for all types of portable storage devices perfectly fits my hdd and it s wires had ample of spce to keep pen drives and other petite stuff it s very sturdy and the material is also pretty good case is overall good in terms of quality looks smart to carry good quality spacious actually it hold two of my disk and it’s wire value for money go for it without any confusion i will update my review after some uses good one looks good quality is also good</v>
      </c>
      <c r="E730" s="1" t="s">
        <v>6407</v>
      </c>
      <c r="F730" s="9" t="s">
        <v>5767</v>
      </c>
      <c r="G730" s="9">
        <f>IFERROR(__xludf.DUMMYFUNCTION("""COMPUTED_VALUE"""),0.0)</f>
        <v>0</v>
      </c>
      <c r="H730" s="9">
        <f>IFERROR(__xludf.DUMMYFUNCTION("""COMPUTED_VALUE"""),0.0)</f>
        <v>0</v>
      </c>
      <c r="I730" s="9">
        <f>IFERROR(__xludf.DUMMYFUNCTION("""COMPUTED_VALUE"""),0.0)</f>
        <v>0</v>
      </c>
      <c r="J730" s="9">
        <f>IFERROR(__xludf.DUMMYFUNCTION("""COMPUTED_VALUE"""),0.0)</f>
        <v>0</v>
      </c>
    </row>
    <row r="731">
      <c r="A731" s="1">
        <v>3.9</v>
      </c>
      <c r="B731" s="5" t="s">
        <v>6423</v>
      </c>
      <c r="C731" s="5" t="s">
        <v>6424</v>
      </c>
      <c r="D731" s="9" t="str">
        <f>IFERROR(__xludf.DUMMYFUNCTION("""COMPUTED_VALUE"""),"i have better sound quality my experience this best mid range budsbass quality goodnoise cancelation also good product is very nice sound quality is very gud but in calls little bit problem good sound quality and bass great charge backup can play for hrs "&amp;"or morenot recommended for calls and noise cancellationgreat product recommended for buying stands both for quality and economy i like this product was really nice material used could be improved and bcz of slide opening buds are getting scratches the bui"&amp;"ld quality and sound is good nice product with godd sound clarity sound good quality seems to be good but an issue has been post months from the purchase that one side of the buds is not working please look into it")</f>
        <v>i have better sound quality my experience this best mid range budsbass quality goodnoise cancelation also good product is very nice sound quality is very gud but in calls little bit problem good sound quality and bass great charge backup can play for hrs or morenot recommended for calls and noise cancellationgreat product recommended for buying stands both for quality and economy i like this product was really nice material used could be improved and bcz of slide opening buds are getting scratches the build quality and sound is good nice product with godd sound clarity sound good quality seems to be good but an issue has been post months from the purchase that one side of the buds is not working please look into it</v>
      </c>
      <c r="E731" s="1" t="s">
        <v>6417</v>
      </c>
      <c r="F731" s="9" t="s">
        <v>3347</v>
      </c>
      <c r="G731" s="9">
        <f>IFERROR(__xludf.DUMMYFUNCTION("""COMPUTED_VALUE"""),1.0)</f>
        <v>1</v>
      </c>
      <c r="H731" s="9">
        <f>IFERROR(__xludf.DUMMYFUNCTION("""COMPUTED_VALUE"""),0.0)</f>
        <v>0</v>
      </c>
      <c r="I731" s="9">
        <f>IFERROR(__xludf.DUMMYFUNCTION("""COMPUTED_VALUE"""),0.0)</f>
        <v>0</v>
      </c>
      <c r="J731" s="9">
        <f>IFERROR(__xludf.DUMMYFUNCTION("""COMPUTED_VALUE"""),0.0)</f>
        <v>0</v>
      </c>
    </row>
    <row r="732">
      <c r="A732" s="1">
        <v>4.3</v>
      </c>
      <c r="B732" s="5" t="s">
        <v>6433</v>
      </c>
      <c r="C732" s="5" t="s">
        <v>6434</v>
      </c>
      <c r="D732" s="9" t="str">
        <f>IFERROR(__xludf.DUMMYFUNCTION("""COMPUTED_VALUE"""),"the other reviews say that the volume is too low but it is not at all like that it is pretty good for such a small speaker the quality and the volume is very good it is very easy to carry around the people who bought jbl go this is an hands down upgradeti"&amp;"on would highly recommend the price is too high but i got it in an offer that is the only point the bluetooth connectivity is fast and very reliable and is completely water proof comming to the end it is pretty much a good speaker but for people with a bu"&amp;"dget pls try other brands i love jbl audio products and used many like earphone and headphones but that all products were brought from official website but this time i tried amazon and it still worth and geniune seller and thanks for him and awesome sound"&amp;" more than expected and clarity and bass andvoice is very punch and not disturb your hear but i noticed that it have very very lite humms wen it turns on the speaker without pairing but not noticable bass is ❤️portable also connectivity is fastcharged is "&amp;"late jbl go is actually good 👍 but sound quality is not much better according to price over all good delivery aur packaging bhi bhot acha hai 💟 battery level indicator not available good audio but the mic feature is not that good good bluetooth speakers"&amp;" by themselves but bit overpriced they re not a significant upgrade from the original jbl go i have both of them and the sound quality is fairly similar rather the older speakers sometimes sound better")</f>
        <v>the other reviews say that the volume is too low but it is not at all like that it is pretty good for such a small speaker the quality and the volume is very good it is very easy to carry around the people who bought jbl go this is an hands down upgradetion would highly recommend the price is too high but i got it in an offer that is the only point the bluetooth connectivity is fast and very reliable and is completely water proof comming to the end it is pretty much a good speaker but for people with a budget pls try other brands 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 bass is ❤️portable also connectivity is fastcharged is late jbl go is actually good 👍 but sound quality is not much better according to price over all good delivery aur packaging bhi bhot acha hai 💟 battery level indicator not available good audio but the mic feature is not that good good bluetooth speakers by themselves but bit overpriced they re not a significant upgrade from the original jbl go i have both of them and the sound quality is fairly similar rather the older speakers sometimes sound better</v>
      </c>
      <c r="E732" s="1" t="s">
        <v>6427</v>
      </c>
      <c r="F732" s="9" t="s">
        <v>5924</v>
      </c>
      <c r="G732" s="9">
        <f>IFERROR(__xludf.DUMMYFUNCTION("""COMPUTED_VALUE"""),0.0)</f>
        <v>0</v>
      </c>
      <c r="H732" s="9">
        <f>IFERROR(__xludf.DUMMYFUNCTION("""COMPUTED_VALUE"""),1.0)</f>
        <v>1</v>
      </c>
      <c r="I732" s="9">
        <f>IFERROR(__xludf.DUMMYFUNCTION("""COMPUTED_VALUE"""),0.0)</f>
        <v>0</v>
      </c>
      <c r="J732" s="9">
        <f>IFERROR(__xludf.DUMMYFUNCTION("""COMPUTED_VALUE"""),0.0)</f>
        <v>0</v>
      </c>
    </row>
    <row r="733">
      <c r="A733" s="1">
        <v>4.2</v>
      </c>
      <c r="B733" s="5" t="s">
        <v>296</v>
      </c>
      <c r="C733" s="5" t="s">
        <v>297</v>
      </c>
      <c r="D733" s="9" t="str">
        <f>IFERROR(__xludf.DUMMYFUNCTION("""COMPUTED_VALUE"""),"the signal is too unstable once connect you need a bit of adjustment by unplugging or moving the wire to get a proper signal but does the job go for this if you want to experiment with hdmi as i wasn t sure it would work for me or not otherwise go for a g"&amp;"ood quality breaded cable good product the cable did not come in a box there is no box if this was to be shipped without any packaging or branding same should have been mentioned when we pay for hi quality products we expect a certain quality i still have"&amp;" no idea if this is a hi speed k cable or not good bought to connect my cp monitor cctv to mi android tv ok quality at this price i give it a on reasons as below amazon delivery super fast same day delivery within hours the delivery person was good robust"&amp;" built quality looks feels premium it is working excellent i m using for lapptop to big screen tv connectivity and could see the undistorted picture and sound nicely doing its work a few words of cons feels a little hard to adjust and bend as per requirem"&amp;"ent less flexible but this may not be a serious concern overall a nice experience so far good job like")</f>
        <v>the signal is too unstable once connect you need a bit of adjustment by unplugging or moving the wire to get a proper signal but does the job go for this if you want to experiment with hdmi as i wasn t sure it would work for me or not otherwise go for a good quality breaded cable good product the cable did not come in a box there is no box if this was to be shipped without any packaging or branding same should have been mentioned when we pay for hi quality products we expect a certain quality i still have no idea if this is a hi speed k cable or not good bought to connect my cp monitor cctv to mi android tv ok quality at this price i give it a on reasons as below amazon delivery super fast same day delivery within hours the delivery person was good robust built quality looks feels premium it is working excellent i m using for lapptop to big screen tv connectivity and could see the undistorted picture and sound nicely doing its work a few words of cons feels a little hard to adjust and bend as per requirement less flexible but this may not be a serious concern overall a nice experience so far good job like</v>
      </c>
      <c r="E733" s="1" t="s">
        <v>290</v>
      </c>
      <c r="F733" s="9" t="s">
        <v>148</v>
      </c>
      <c r="G733" s="9">
        <f>IFERROR(__xludf.DUMMYFUNCTION("""COMPUTED_VALUE"""),0.0)</f>
        <v>0</v>
      </c>
      <c r="H733" s="9">
        <f>IFERROR(__xludf.DUMMYFUNCTION("""COMPUTED_VALUE"""),1.0)</f>
        <v>1</v>
      </c>
      <c r="I733" s="9">
        <f>IFERROR(__xludf.DUMMYFUNCTION("""COMPUTED_VALUE"""),1.0)</f>
        <v>1</v>
      </c>
      <c r="J733" s="9">
        <f>IFERROR(__xludf.DUMMYFUNCTION("""COMPUTED_VALUE"""),0.0)</f>
        <v>0</v>
      </c>
    </row>
    <row r="734">
      <c r="A734" s="1">
        <v>4.1</v>
      </c>
      <c r="B734" s="5" t="s">
        <v>6445</v>
      </c>
      <c r="C734" s="5" t="s">
        <v>6446</v>
      </c>
      <c r="D734" s="9" t="str">
        <f>IFERROR(__xludf.DUMMYFUNCTION("""COMPUTED_VALUE"""),"the edges may start gapping out but overall quality including touch sensitivity is good as for the price tag the packaging was very nice there was a microfibre cloth in the box though it was basic i liked it now the main product it was just perfect in siz"&amp;"e installation process was quite simple but tempered glass is very fingerprint catchy in harsh lighting the fingerprints could be noticed easily product is otherwise good but attracts too much visible finger impressions during routine use with a clean han"&amp;"d quite easy to install very easy even for beginners installation was smooth after installing it screen is responsive n does what it is for")</f>
        <v>the edges may start gapping out but overall quality including touch sensitivity is good as for the price tag 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 product is otherwise good but attracts too much visible finger impressions during routine use with a clean hand quite easy to install very easy even for beginners installation was smooth after installing it screen is responsive n does what it is for</v>
      </c>
      <c r="E734" s="1" t="s">
        <v>6438</v>
      </c>
      <c r="F734" s="9" t="s">
        <v>6440</v>
      </c>
      <c r="G734" s="9">
        <f>IFERROR(__xludf.DUMMYFUNCTION("""COMPUTED_VALUE"""),0.0)</f>
        <v>0</v>
      </c>
      <c r="H734" s="9">
        <f>IFERROR(__xludf.DUMMYFUNCTION("""COMPUTED_VALUE"""),0.0)</f>
        <v>0</v>
      </c>
      <c r="I734" s="9">
        <f>IFERROR(__xludf.DUMMYFUNCTION("""COMPUTED_VALUE"""),1.0)</f>
        <v>1</v>
      </c>
      <c r="J734" s="9">
        <f>IFERROR(__xludf.DUMMYFUNCTION("""COMPUTED_VALUE"""),0.0)</f>
        <v>0</v>
      </c>
    </row>
    <row r="735">
      <c r="A735" s="1">
        <v>4.2</v>
      </c>
      <c r="B735" s="5" t="s">
        <v>6456</v>
      </c>
      <c r="C735" s="5" t="s">
        <v>6457</v>
      </c>
      <c r="D735" s="9" t="str">
        <f>IFERROR(__xludf.DUMMYFUNCTION("""COMPUTED_VALUE"""),"good gamepad could ve been better in ergonomics cos after a while the grip starts aching also comes with haptic vibration feedback which is great for the price gamepad is very good and it s working also good worth to buy in terms of bulid quality it s pla"&amp;"stic and you know it beforehand there s a silicon grip patch which is nice but the grip feel will be worn off after use and you ll be left with a shiny and slippery patch feels sturdy in hand but personally i used it to play many games mostly fifa and the"&amp;" keys stopped working after certain time due to the silicon layer under keys even though i wasn t using it aggressively then too it didn t last months i was hoping for better performance but sadly that wasn t the case the joystick gear itself was precise "&amp;"but r l triggers was not working as they should be after months even after many failed attempts to calibrate this gamepad is working good with pc tv and mobiles too if you have an otg one of the best and affordable gamepad go for it liked it posting revie"&amp;"w after more than hrs used first of all i buy this gamepad to check experience it is amazing vibrations lights are good build quality is awesome its better than i expect we can adjust vibration intensity depending on games best for racing and sport kind g"&amp;"ames but honestly if you are more into fps or shooting kind of games our keyboard and mouse are best to feel in game the reason i used wired is it comes with very good length and that is enough to enjoy the game that why i din t waste extra money for just"&amp;" remove wire nice console good product")</f>
        <v>good gamepad could ve been better in ergonomics cos after a while the grip starts aching also comes with haptic vibration feedback which is great for the price gamepad is very good and it s working also good worth to buy in terms of bulid quality it s plastic and you know it beforehand there s a silicon grip patch which is nice but the grip feel will be worn off after use and you ll be left with a shiny and slippery patch feels sturdy in hand but personally i used it to play many games mostly fifa and the keys stopped working after certain time due to the silicon layer under keys even though i wasn t using it aggressively then too it didn t last months i was hoping for better performance but sadly that wasn t the case the joystick gear itself was precise but r l triggers was not working as they should be after months even after many failed attempts to calibrate this gamepad is working good with pc tv and mobiles too if you have an otg one of the best and affordable gamepad go for it liked it posting review after more than hrs used 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 the reason i used wired is it comes with very good length and that is enough to enjoy the game that why i din t waste extra money for just remove wire nice console good product</v>
      </c>
      <c r="E735" s="1" t="s">
        <v>6449</v>
      </c>
      <c r="F735" s="9" t="s">
        <v>6451</v>
      </c>
      <c r="G735" s="9">
        <f>IFERROR(__xludf.DUMMYFUNCTION("""COMPUTED_VALUE"""),1.0)</f>
        <v>1</v>
      </c>
      <c r="H735" s="9">
        <f>IFERROR(__xludf.DUMMYFUNCTION("""COMPUTED_VALUE"""),0.0)</f>
        <v>0</v>
      </c>
      <c r="I735" s="9">
        <f>IFERROR(__xludf.DUMMYFUNCTION("""COMPUTED_VALUE"""),0.0)</f>
        <v>0</v>
      </c>
      <c r="J735" s="9">
        <f>IFERROR(__xludf.DUMMYFUNCTION("""COMPUTED_VALUE"""),0.0)</f>
        <v>0</v>
      </c>
    </row>
    <row r="736">
      <c r="A736" s="1">
        <v>4.5</v>
      </c>
      <c r="B736" s="5" t="s">
        <v>6466</v>
      </c>
      <c r="C736" s="5" t="s">
        <v>6467</v>
      </c>
      <c r="D736" s="9" t="str">
        <f>IFERROR(__xludf.DUMMYFUNCTION("""COMPUTED_VALUE"""),"it s little small for big hands but best available in the market good product but too smaller than the regular one hello everyone i bought this mouse in april so after months of use i m writing this review battery the most important one it came with a sin"&amp;"gle aa sized battery clock battery that worked from st april th december which is more than months even though my usage was heavy hours average per day in a corporate job day of hours look amazing with beautiful curves though battery closing pane could ha"&amp;"ve been better usb transmitter it s normal and can be carried inside the battery cavity switch on off switch is not handy you need a long nail to switch it on off but is strong enough to resist a hard stroke when you force it to off with your nailless fin"&amp;"gers precision and laser precision is just what most mouses have which is accurate and the laser is invisible no annoying light in the bottom buttons buttons produce a slight noise on click and after a long usage the left button is shaking slightly overal"&amp;"l ratings the main reason for you to buy this its battery efficiency it will cost you only inr for months its very small and it trouble for my hand which is considerably smaller than other people it do fit nicely in year old nephew but now mine but no com"&amp;"plains works great from far distance so its good there its should be sold for only its slighly over priced nice mouse easy to holdworking very smooth and fast response time is very good good durable product its a great mouse under this price for normal of"&amp;"fice use it would have been much better if it had silent clicks working well so far")</f>
        <v>it s little small for big hands but best available in the market good product but too smaller than the regular one hello everyone i bought this mouse in april so after months of use i m writing this review battery the most important one it came with a single aa sized battery clock battery that worked from st april th december which is more than months even though my usage was heavy hours average per day in a corporate job day of hours look amazing with beautiful curves though battery closing pane could have been better usb transmitter it s normal and can be carried inside the battery cavity switch on off switch is not handy you need a long nail to switch it on off but is strong enough to resist a hard stroke when you force it to off with your nailless fingers precision and laser precision is just what most mouses have which is accurate and the laser is invisible no annoying light in the bottom buttons buttons produce a slight noise on click and after a long usage the left button is shaking slightly overall ratings the main reason for you to buy this its battery efficiency it will cost you only inr for months its very small and it trouble for my hand which is considerably smaller than other people it do fit nicely in year old nephew but now mine but no complains works great from far distance so its good there its should be sold for only its slighly over priced nice mouse easy to holdworking very smooth and fast response time is very good good durable product its a great mouse under this price for normal office use it would have been much better if it had silent clicks working well so far</v>
      </c>
      <c r="E736" s="1" t="s">
        <v>6460</v>
      </c>
      <c r="F736" s="9" t="s">
        <v>5206</v>
      </c>
      <c r="G736" s="9">
        <f>IFERROR(__xludf.DUMMYFUNCTION("""COMPUTED_VALUE"""),0.0)</f>
        <v>0</v>
      </c>
      <c r="H736" s="9">
        <f>IFERROR(__xludf.DUMMYFUNCTION("""COMPUTED_VALUE"""),0.0)</f>
        <v>0</v>
      </c>
      <c r="I736" s="9">
        <f>IFERROR(__xludf.DUMMYFUNCTION("""COMPUTED_VALUE"""),0.0)</f>
        <v>0</v>
      </c>
      <c r="J736" s="9">
        <f>IFERROR(__xludf.DUMMYFUNCTION("""COMPUTED_VALUE"""),0.0)</f>
        <v>0</v>
      </c>
    </row>
    <row r="737">
      <c r="A737" s="1">
        <v>4.2</v>
      </c>
      <c r="B737" s="5" t="s">
        <v>4376</v>
      </c>
      <c r="C737" s="5" t="s">
        <v>4377</v>
      </c>
      <c r="D737" s="9" t="str">
        <f>IFERROR(__xludf.DUMMYFUNCTION("""COMPUTED_VALUE"""),"a bucks piece can save cable worth hundreds totally recommend i just received it and applied on my iphone related cables and connectors specially apple accessories are not that sturdy and doesn’t last long due to breakage at the end points due to wear and"&amp;" tear this seems to be a very good and low cost investment to protect all of such cables to break due to usage and wear tear have applied in earphones also will be watching over the period if time if it indeed increases the cables life till now feeling go"&amp;"od about this useful product price is high you can go for this it is useful after using it the durability of the cable is good very good product it definitely protect your cable it doesn t really protect your cable if the cable is starting to wear out you"&amp;" need to use this before the cable starts wearing out it works only if the cable is thick enough but overall good quality good")</f>
        <v>a bucks piece can save cable worth hundreds totally recommend i just received it and applied on my iphone related cables and connectors specially apple accessories are not that sturdy and doesn’t last long due to breakage at the end points due to wear and tear this seems to be a very good and low cost investment to protect all of such cables to break due to usage and wear tear have applied in earphones also will be watching over the period if time if it indeed increases the cables life till now feeling good about this useful product price is high you can go for this it is useful after using it the durability of the cable is good very good product it definitely protect your cable it doesn t really protect your cable if the cable is starting to wear out you need to use this before the cable starts wearing out it works only if the cable is thick enough but overall good quality good</v>
      </c>
      <c r="E737" s="1" t="s">
        <v>4369</v>
      </c>
      <c r="F737" s="9" t="s">
        <v>3950</v>
      </c>
      <c r="G737" s="9">
        <f>IFERROR(__xludf.DUMMYFUNCTION("""COMPUTED_VALUE"""),0.0)</f>
        <v>0</v>
      </c>
      <c r="H737" s="9">
        <f>IFERROR(__xludf.DUMMYFUNCTION("""COMPUTED_VALUE"""),1.0)</f>
        <v>1</v>
      </c>
      <c r="I737" s="9">
        <f>IFERROR(__xludf.DUMMYFUNCTION("""COMPUTED_VALUE"""),0.0)</f>
        <v>0</v>
      </c>
      <c r="J737" s="9">
        <f>IFERROR(__xludf.DUMMYFUNCTION("""COMPUTED_VALUE"""),0.0)</f>
        <v>0</v>
      </c>
    </row>
    <row r="738">
      <c r="A738" s="1">
        <v>4.2</v>
      </c>
      <c r="B738" s="5" t="s">
        <v>6479</v>
      </c>
      <c r="C738" s="5" t="s">
        <v>6480</v>
      </c>
      <c r="D738" s="9" t="str">
        <f>IFERROR(__xludf.DUMMYFUNCTION("""COMPUTED_VALUE"""),"the router won t turn on requested for replacement update the replacement router is working fine judging by the condition of the boxes i probably had received a refurbished item the first time around good product for home use after months it is working ni"&amp;"ce and fine good 👍 very compact this router is super easy to install and you can hang it on the wall as well it comes with years of warranty and the size of the router is very small and despite of that it gives good signal to the adjacent room go for it "&amp;"it is good product working good")</f>
        <v>the router won t turn on requested for replacement update the replacement router is working fine judging by the condition of the boxes i probably had received a refurbished item the first time around good product for home use after months it is working nice and fine good 👍 very compact this router is super easy to install and you can hang it on the wall as well it comes with years of warranty and the size of the router is very small and despite of that it gives good signal to the adjacent room go for it it is good product working good</v>
      </c>
      <c r="E738" s="1" t="s">
        <v>6472</v>
      </c>
      <c r="F738" s="9" t="s">
        <v>5848</v>
      </c>
      <c r="G738" s="9">
        <f>IFERROR(__xludf.DUMMYFUNCTION("""COMPUTED_VALUE"""),0.0)</f>
        <v>0</v>
      </c>
      <c r="H738" s="9">
        <f>IFERROR(__xludf.DUMMYFUNCTION("""COMPUTED_VALUE"""),0.0)</f>
        <v>0</v>
      </c>
      <c r="I738" s="9">
        <f>IFERROR(__xludf.DUMMYFUNCTION("""COMPUTED_VALUE"""),1.0)</f>
        <v>1</v>
      </c>
      <c r="J738" s="9">
        <f>IFERROR(__xludf.DUMMYFUNCTION("""COMPUTED_VALUE"""),0.0)</f>
        <v>0</v>
      </c>
    </row>
    <row r="739">
      <c r="A739" s="1">
        <v>4.3</v>
      </c>
      <c r="B739" s="5" t="s">
        <v>6490</v>
      </c>
      <c r="C739" s="5" t="s">
        <v>6491</v>
      </c>
      <c r="D739" s="9" t="str">
        <f>IFERROR(__xludf.DUMMYFUNCTION("""COMPUTED_VALUE"""),"the keyboard and mouse are good for typing and normal use cannot comment about battery life since i ve used it only for a month sometimes mouse did not respond when laptop got hot while gaming hence not using the set for gaming product is very good but i "&amp;"have issues with the packing the outer plastic bag was fine but the amazon packing box brown was broken the product box and the product was fine mouse battery lid is little bit loose otherwise good product is good i have got defective product first and i "&amp;"have option for replacement and the same day my product was replaced overall the product is smooth and easy to use no caps lock light button it must be there for entering passwords all good except tiny dongle which we loose many times the keyboard is real"&amp;"ly good the travel is incredible especially when you’re coming from an ultrabook keyboard packaging no cover nothing just the box which was literally torn with visible brown cardboard insides yikes good")</f>
        <v>the keyboard and mouse are good for typing and normal use cannot comment about battery life since i ve used it only for a month sometimes mouse did not respond when laptop got hot while gaming hence not using the set for gaming product is very good but i have issues with the packing the outer plastic bag was fine but the amazon packing box brown was broken the product box and the product was fine mouse battery lid is little bit loose otherwise good product is good i have got defective product first and i have option for replacement and the same day my product was replaced overall the product is smooth and easy to use no caps lock light button it must be there for entering passwords all good except tiny dongle which we loose many times the keyboard is really good the travel is incredible especially when you’re coming from an ultrabook keyboard packaging no cover nothing just the box which was literally torn with visible brown cardboard insides yikes good</v>
      </c>
      <c r="E739" s="1" t="s">
        <v>6483</v>
      </c>
      <c r="F739" s="9" t="s">
        <v>5479</v>
      </c>
      <c r="G739" s="9">
        <f>IFERROR(__xludf.DUMMYFUNCTION("""COMPUTED_VALUE"""),1.0)</f>
        <v>1</v>
      </c>
      <c r="H739" s="9">
        <f>IFERROR(__xludf.DUMMYFUNCTION("""COMPUTED_VALUE"""),0.0)</f>
        <v>0</v>
      </c>
      <c r="I739" s="9">
        <f>IFERROR(__xludf.DUMMYFUNCTION("""COMPUTED_VALUE"""),1.0)</f>
        <v>1</v>
      </c>
      <c r="J739" s="9">
        <f>IFERROR(__xludf.DUMMYFUNCTION("""COMPUTED_VALUE"""),0.0)</f>
        <v>0</v>
      </c>
    </row>
    <row r="740">
      <c r="A740" s="1">
        <v>4.0</v>
      </c>
      <c r="B740" s="5" t="s">
        <v>6500</v>
      </c>
      <c r="C740" s="5" t="s">
        <v>6501</v>
      </c>
      <c r="D740" s="9" t="str">
        <f>IFERROR(__xludf.DUMMYFUNCTION("""COMPUTED_VALUE"""),"price is high is given in curved shape bench unable to stand sturdy it is falling be careful while using laptop value for money easy folding convenient to user working place is little bit congested and the stability is horrible though user friendly like t"&amp;"his product it is good but please sell spare parts also like stand lock and all the things i like it")</f>
        <v>price is high is given in curved shape bench unable to stand sturdy it is falling be careful while using laptop value for money easy folding convenient to user working place is little bit congested and the stability is horrible though user friendly like this product it is good but please sell spare parts also like stand lock and all the things i like it</v>
      </c>
      <c r="E740" s="1" t="s">
        <v>6494</v>
      </c>
      <c r="F740" s="9" t="s">
        <v>5242</v>
      </c>
      <c r="G740" s="9">
        <f>IFERROR(__xludf.DUMMYFUNCTION("""COMPUTED_VALUE"""),0.0)</f>
        <v>0</v>
      </c>
      <c r="H740" s="9">
        <f>IFERROR(__xludf.DUMMYFUNCTION("""COMPUTED_VALUE"""),0.0)</f>
        <v>0</v>
      </c>
      <c r="I740" s="9">
        <f>IFERROR(__xludf.DUMMYFUNCTION("""COMPUTED_VALUE"""),0.0)</f>
        <v>0</v>
      </c>
      <c r="J740" s="9">
        <f>IFERROR(__xludf.DUMMYFUNCTION("""COMPUTED_VALUE"""),0.0)</f>
        <v>0</v>
      </c>
    </row>
    <row r="741">
      <c r="A741" s="1">
        <v>4.5</v>
      </c>
      <c r="B741" s="5" t="s">
        <v>6512</v>
      </c>
      <c r="C741" s="5" t="s">
        <v>6513</v>
      </c>
      <c r="D741" s="9" t="str">
        <f>IFERROR(__xludf.DUMMYFUNCTION("""COMPUTED_VALUE"""),"very good nice product and handy for travel purposes and use at office nice good calculator but i think price is high as compared to market writing review after one month usage very good quality and worth the money no issue till date go for it it is worki"&amp;"ng fine i like it")</f>
        <v>very good nice product and handy for travel purposes and use at office nice good calculator but i think price is high as compared to market writing review after one month usage very good quality and worth the money no issue till date go for it it is working fine i like it</v>
      </c>
      <c r="E741" s="1" t="s">
        <v>6504</v>
      </c>
      <c r="F741" s="9" t="s">
        <v>6506</v>
      </c>
      <c r="G741" s="9">
        <f>IFERROR(__xludf.DUMMYFUNCTION("""COMPUTED_VALUE"""),0.0)</f>
        <v>0</v>
      </c>
      <c r="H741" s="9">
        <f>IFERROR(__xludf.DUMMYFUNCTION("""COMPUTED_VALUE"""),0.0)</f>
        <v>0</v>
      </c>
      <c r="I741" s="9">
        <f>IFERROR(__xludf.DUMMYFUNCTION("""COMPUTED_VALUE"""),0.0)</f>
        <v>0</v>
      </c>
      <c r="J741" s="9">
        <f>IFERROR(__xludf.DUMMYFUNCTION("""COMPUTED_VALUE"""),0.0)</f>
        <v>0</v>
      </c>
    </row>
    <row r="742">
      <c r="A742" s="1">
        <v>3.8</v>
      </c>
      <c r="B742" s="5" t="s">
        <v>4344</v>
      </c>
      <c r="C742" s="5" t="s">
        <v>4345</v>
      </c>
      <c r="D742" s="9" t="str">
        <f>IFERROR(__xludf.DUMMYFUNCTION("""COMPUTED_VALUE"""),"this was a saviour for me as i didn’t want to buy expensive stylus and max dont work with iphones it’s not too precise but it gets the job done i love it unexpectedly this product works very well but when i buy this the spare disk was missing this item is"&amp;" simple awesome for this price it is doing good without any glitches and worth buying for the price amazon is offering though it is good but the tip of the stylus pen should be umbrella free no handle grips too there is a delay between writing and also i "&amp;"get wrong color i ordered bluse and i get gray this is a good digital pen for digital art work and very smooth working techniques using so easily works perfectly on samsung s plus i often use it for video editing too but i think it s overpriced i got it f"&amp;"or rs including delivery charges it should cost max upto stars have been cut for overpricing it is definitely worth the money tho it does give some scratches it s not that see tho so it s fine for it s price light weight")</f>
        <v>this was a saviour for me as i didn’t want to buy expensive stylus and max dont work with iphones it’s not too precise but it gets the job done i love it unexpectedly this product works very well but when i buy this the spare disk was missing this item is simple awesome for this price it is doing good without any glitches and worth buying for the price amazon is offering though it is good but the tip of the stylus pen should be umbrella free no handle grips too there is a delay between writing and also i get wrong color i ordered bluse and i get gray this is a good digital pen for digital art work and very smooth working techniques using so easily works perfectly on samsung s plus i often use it for video editing too but i think it s overpriced i got it for rs including delivery charges it should cost max upto stars have been cut for overpricing it is definitely worth the money tho it does give some scratches it s not that see tho so it s fine for it s price light weight</v>
      </c>
      <c r="E742" s="1" t="s">
        <v>4338</v>
      </c>
      <c r="F742" s="9" t="s">
        <v>4188</v>
      </c>
      <c r="G742" s="9">
        <f>IFERROR(__xludf.DUMMYFUNCTION("""COMPUTED_VALUE"""),0.0)</f>
        <v>0</v>
      </c>
      <c r="H742" s="9">
        <f>IFERROR(__xludf.DUMMYFUNCTION("""COMPUTED_VALUE"""),1.0)</f>
        <v>1</v>
      </c>
      <c r="I742" s="9">
        <f>IFERROR(__xludf.DUMMYFUNCTION("""COMPUTED_VALUE"""),0.0)</f>
        <v>0</v>
      </c>
      <c r="J742" s="9">
        <f>IFERROR(__xludf.DUMMYFUNCTION("""COMPUTED_VALUE"""),0.0)</f>
        <v>0</v>
      </c>
    </row>
    <row r="743">
      <c r="A743" s="1">
        <v>3.9</v>
      </c>
      <c r="B743" s="5" t="s">
        <v>6524</v>
      </c>
      <c r="C743" s="5" t="s">
        <v>6525</v>
      </c>
      <c r="D743" s="9" t="str">
        <f>IFERROR(__xludf.DUMMYFUNCTION("""COMPUTED_VALUE"""),"if you are using a seperate mouse go without cup holder it ll give you some space otherwise it s fine for even inch laptop it s strong and sturdy but it should be to not everything is perfect the sturdiness the color the finishing the height the weight th"&amp;"e only con is that it can be a little shaky if you use it on the bed the table is lightweight and less durable but it serves it s purpose it s a good product for its price don t expect too much product is good but price rs is little more higher than over "&amp;"all quality of product and also there is no logo of amezon basics it s good i think the mobile tablet holder is useless material is of good quality and product is worth for money it would be nice to have a lock mechanism so that stands doesn t tend to clo"&amp;"se once placed in surfaces like bed the table is very strong will not break easily but its legs are not stable at all if you keep laptop on it and is not supported then the whole table will fall sideways it happened twice to me")</f>
        <v>if you are using a seperate mouse go without cup holder it ll give you some space otherwise it s fine for even inch laptop it s strong and sturdy but it should be to not everything is perfect the sturdiness the color the finishing the height the weight the only con is that it can be a little shaky if you use it on the bed the table is lightweight and less durable but it serves it s purpose it s a good product for its price don t expect too much product is good but price rs is little more higher than over all quality of product and also there is no logo of amezon basics it s good i think the mobile tablet holder is useless material is of good quality and product is worth for money it would be nice to have a lock mechanism so that stands doesn t tend to close once placed in surfaces like bed the table is very strong will not break easily but its legs are not stable at all if you keep laptop on it and is not supported then the whole table will fall sideways it happened twice to me</v>
      </c>
      <c r="E743" s="1" t="s">
        <v>6518</v>
      </c>
      <c r="F743" s="9" t="s">
        <v>5242</v>
      </c>
      <c r="G743" s="9">
        <f>IFERROR(__xludf.DUMMYFUNCTION("""COMPUTED_VALUE"""),0.0)</f>
        <v>0</v>
      </c>
      <c r="H743" s="9">
        <f>IFERROR(__xludf.DUMMYFUNCTION("""COMPUTED_VALUE"""),0.0)</f>
        <v>0</v>
      </c>
      <c r="I743" s="9">
        <f>IFERROR(__xludf.DUMMYFUNCTION("""COMPUTED_VALUE"""),0.0)</f>
        <v>0</v>
      </c>
      <c r="J743" s="9">
        <f>IFERROR(__xludf.DUMMYFUNCTION("""COMPUTED_VALUE"""),0.0)</f>
        <v>0</v>
      </c>
    </row>
    <row r="744">
      <c r="A744" s="1">
        <v>4.0</v>
      </c>
      <c r="B744" s="5" t="s">
        <v>6534</v>
      </c>
      <c r="C744" s="5" t="s">
        <v>6535</v>
      </c>
      <c r="D744" s="9" t="str">
        <f>IFERROR(__xludf.DUMMYFUNCTION("""COMPUTED_VALUE"""),"using it to connect my type c plantronic headphones to dell laptop and it’s working fine we like this product it is just amazing support good charging speed nice small yet very good accessory for the car it is very small in size and becomes a part of the "&amp;"car interior there is no lag in supplying the power and gives an ease to connect phone with usb c type on a usb a port if you are looking for a good converter then this is it annoying advertisement of asking you to give star rating is in the packaging box"&amp;" of this product it is very helpful in charging phones in old cars i am using an old car and it only has usb b ports and i am using it for some power banks also i had an unused cable c to lightning port but was not being used i ordered this product and it"&amp;" turn out to be miracle for me now i can use my unused cable with this product good product 👍👍")</f>
        <v>using it to connect my type c plantronic headphones to dell laptop and it’s working fine we like this product it is just amazing support good charging speed nice small yet very good accessory for the car it is very small in size and becomes a part of the car interior there is no lag in supplying the power and gives an ease to connect phone with usb c type on a usb a port if you are looking for a good converter then this is it annoying advertisement of asking you to give star rating is in the packaging box of this product it is very helpful in charging phones in old cars i am using an old car and it only has usb b ports and i am using it for some power banks also i had an unused cable c to lightning port but was not being used i ordered this product and it turn out to be miracle for me now i can use my unused cable with this product good product 👍👍</v>
      </c>
      <c r="E744" s="1" t="s">
        <v>6528</v>
      </c>
      <c r="F744" s="9" t="s">
        <v>6122</v>
      </c>
      <c r="G744" s="9">
        <f>IFERROR(__xludf.DUMMYFUNCTION("""COMPUTED_VALUE"""),0.0)</f>
        <v>0</v>
      </c>
      <c r="H744" s="9">
        <f>IFERROR(__xludf.DUMMYFUNCTION("""COMPUTED_VALUE"""),0.0)</f>
        <v>0</v>
      </c>
      <c r="I744" s="9">
        <f>IFERROR(__xludf.DUMMYFUNCTION("""COMPUTED_VALUE"""),1.0)</f>
        <v>1</v>
      </c>
      <c r="J744" s="9">
        <f>IFERROR(__xludf.DUMMYFUNCTION("""COMPUTED_VALUE"""),0.0)</f>
        <v>0</v>
      </c>
    </row>
    <row r="745">
      <c r="A745" s="1">
        <v>4.1</v>
      </c>
      <c r="B745" s="5" t="s">
        <v>6544</v>
      </c>
      <c r="C745" s="5" t="s">
        <v>6545</v>
      </c>
      <c r="D745" s="9" t="str">
        <f>IFERROR(__xludf.DUMMYFUNCTION("""COMPUTED_VALUE"""),"i use it for writing messages or drawing the only con is it reflects light and brightness is less so nothing is visible when lights are out but its very smooth and easy to use i like it the price it’s great a erase and different ink poor functions would h"&amp;"ave completed the package it might be the result of adding additional materials for durability or longetivity who knows but the pen strokes you ll see be a little leaky and thicker disadvantage build quality is very poor light weight plastic finishing if "&amp;"children handles the product more carefully brightness very poor skin or finger touch also writing the lcdadvantage price is valuablelock button is useful one you can always trust amazon basics got it yesterday and the quality and feel is good useful one "&amp;"for kindergarten students")</f>
        <v>i use it for writing messages or drawing the only con is it reflects light and brightness is less so nothing is visible when lights are out but its very smooth and easy to use i like it the price it’s great a erase and different ink poor functions would have completed the package it might be the result of adding additional materials for durability or longetivity who knows but the pen strokes you ll see be a little leaky and thicker disadvantage build quality is very poor light weight plastic finishing if children handles the product more carefully brightness very poor skin or finger touch also writing the lcdadvantage price is valuablelock button is useful one you can always trust amazon basics got it yesterday and the quality and feel is good useful one for kindergarten students</v>
      </c>
      <c r="E745" s="1" t="s">
        <v>6538</v>
      </c>
      <c r="F745" s="9" t="s">
        <v>5218</v>
      </c>
      <c r="G745" s="9">
        <f>IFERROR(__xludf.DUMMYFUNCTION("""COMPUTED_VALUE"""),0.0)</f>
        <v>0</v>
      </c>
      <c r="H745" s="9">
        <f>IFERROR(__xludf.DUMMYFUNCTION("""COMPUTED_VALUE"""),0.0)</f>
        <v>0</v>
      </c>
      <c r="I745" s="9">
        <f>IFERROR(__xludf.DUMMYFUNCTION("""COMPUTED_VALUE"""),1.0)</f>
        <v>1</v>
      </c>
      <c r="J745" s="9">
        <f>IFERROR(__xludf.DUMMYFUNCTION("""COMPUTED_VALUE"""),0.0)</f>
        <v>0</v>
      </c>
    </row>
    <row r="746">
      <c r="A746" s="1">
        <v>3.4</v>
      </c>
      <c r="B746" s="5" t="s">
        <v>6555</v>
      </c>
      <c r="C746" s="5" t="s">
        <v>6556</v>
      </c>
      <c r="D746" s="9" t="str">
        <f>IFERROR(__xludf.DUMMYFUNCTION("""COMPUTED_VALUE"""),"quality of the material is not that good if it falls then it will break in parts easily but overall it is easy to use and speed of the ports is fast manufacturing quality is quite poor even a small movement can cause the second device to get unplugged fro"&amp;"m the usb port which is not at all strong its cheap on multiple levels first ad foremost money wise and then most importantly quality wise used it for weeks and the casing came off and i cant seem to click it back into place it works for the time being so"&amp;" im just waiting for it to die now but for rupees what else can we expect built in quality is not so good it s very sensitive it is not tiny but small enough not to clutter my desk cord length of about to ft is nice usb ports work well the only negative p"&amp;"oint that is glaring is the poor finish however for the price a good buy was damaged seems to be a some one has used and returned this item")</f>
        <v>quality of the material is not that good if it falls then it will break in parts easily but overall it is easy to use and speed of the ports is fast manufacturing quality is quite poor even a small movement can cause the second device to get unplugged from the usb port which is not at all strong its cheap on multiple levels first ad foremost money wise and then most importantly quality wise used it for weeks and the casing came off and i cant seem to click it back into place it works for the time being so im just waiting for it to die now but for rupees what else can we expect built in quality is not so good it s very sensitive it is not tiny but small enough not to clutter my desk cord length of about to ft is nice usb ports work well the only negative point that is glaring is the poor finish however for the price a good buy was damaged seems to be a some one has used and returned this item</v>
      </c>
      <c r="E746" s="1" t="s">
        <v>6548</v>
      </c>
      <c r="F746" s="9" t="s">
        <v>6550</v>
      </c>
      <c r="G746" s="9">
        <f>IFERROR(__xludf.DUMMYFUNCTION("""COMPUTED_VALUE"""),1.0)</f>
        <v>1</v>
      </c>
      <c r="H746" s="9">
        <f>IFERROR(__xludf.DUMMYFUNCTION("""COMPUTED_VALUE"""),0.0)</f>
        <v>0</v>
      </c>
      <c r="I746" s="9">
        <f>IFERROR(__xludf.DUMMYFUNCTION("""COMPUTED_VALUE"""),1.0)</f>
        <v>1</v>
      </c>
      <c r="J746" s="9">
        <f>IFERROR(__xludf.DUMMYFUNCTION("""COMPUTED_VALUE"""),0.0)</f>
        <v>0</v>
      </c>
    </row>
    <row r="747">
      <c r="A747" s="1">
        <v>4.0</v>
      </c>
      <c r="B747" s="5" t="s">
        <v>4552</v>
      </c>
      <c r="C747" s="5" t="s">
        <v>4553</v>
      </c>
      <c r="D747" s="9" t="str">
        <f>IFERROR(__xludf.DUMMYFUNCTION("""COMPUTED_VALUE"""),"i really like this product gifted to my sister and she likes it great ⌚ good product nice 👍 thik hai in this price range it s ok product color so nice i loved it need some more features")</f>
        <v>i really like this product gifted to my sister and she likes it great ⌚ good product nice 👍 thik hai in this price range it s ok product color so nice i loved it need some more features</v>
      </c>
      <c r="E747" s="1" t="s">
        <v>6559</v>
      </c>
      <c r="F747" s="9" t="s">
        <v>3219</v>
      </c>
      <c r="G747" s="9">
        <f>IFERROR(__xludf.DUMMYFUNCTION("""COMPUTED_VALUE"""),0.0)</f>
        <v>0</v>
      </c>
      <c r="H747" s="9">
        <f>IFERROR(__xludf.DUMMYFUNCTION("""COMPUTED_VALUE"""),0.0)</f>
        <v>0</v>
      </c>
      <c r="I747" s="9">
        <f>IFERROR(__xludf.DUMMYFUNCTION("""COMPUTED_VALUE"""),0.0)</f>
        <v>0</v>
      </c>
      <c r="J747" s="9">
        <f>IFERROR(__xludf.DUMMYFUNCTION("""COMPUTED_VALUE"""),0.0)</f>
        <v>0</v>
      </c>
    </row>
    <row r="748">
      <c r="A748" s="1">
        <v>3.4</v>
      </c>
      <c r="B748" s="5" t="s">
        <v>6570</v>
      </c>
      <c r="C748" s="5" t="s">
        <v>6571</v>
      </c>
      <c r="D748" s="9" t="str">
        <f>IFERROR(__xludf.DUMMYFUNCTION("""COMPUTED_VALUE"""),"dissapointed in the microphone don t buy for calling purpose voice not delivered properly to hearing other side you should by best earphone in local market i ve been looking for a good pair of earphones with type c as my phone now comes without a mm jack "&amp;"sadly pixel a unfortunately indian markets doesn t have much of budget usb c earphones as it s extremely limited in availability so my search gotten narrowed down to this one pros works okayish for the price sound quality average call quality fairly good "&amp;"i didn t had much complaints from the other side during phone calls tested when riding bike also there were some wind noises reportedly but still does the job buttons works well haven t noticed any niggles thus far cons definitely not recommended for audi"&amp;"ophiles as there s no distinction between highs mids and lows sound quality gets muffled if volume raised above bass is not that good it s there you can feel it but it s not adequate and gets muddles out if the volume raised pls make use of your eq app po"&amp;"weramp equaliser app in my case to tweak up the settings to get noticed on its bass very mediocre performance of mids and highs too gets slightly better if tweaked with an eq app causes pain in ears if used continuosly if you are looking out for a decent "&amp;"budget usb c earphones mainly for calling then go with this one works well for the voice calls it s goodmic is not proper i think this is the best c type headphone for this price segment sound quality bass meterial quality all are little above average so "&amp;"for rs blue we can definitely buy without second thought worked well for first two months now only one side is working i bought it to use with my samsung s plus which does not have any headphone jack the bluetooth earphones work but when i m in bed on my "&amp;"side they have accidental touch with the pillow or somewhere so i bought these usb c wired headphones they work with my tab which is good news but the audio quality is average it sounds tinny just like a rs headphones maybe that is to be expected because "&amp;"these earphones are cheap so i ended up not using them very often")</f>
        <v>dissapointed in the microphone don t buy for calling purpose voice not delivered properly to hearing other side you should by best earphone in local market i ve been looking for a good pair of earphones with type c as my phone now comes without a mm jack sadly pixel a unfortunately indian markets doesn t have much of budget usb c earphones as it s extremely limited in availability so my search gotten narrowed down to this one pros works okayish for the price sound quality average call quality fairly good i didn t had much complaints from the other side during phone calls tested when riding bike also there were some wind noises reportedly but still does the job buttons works well haven t noticed any niggles thus far cons definitely not recommended for audiophiles as there s no distinction between highs mids and lows sound quality gets muffled if volume raised above bass is not that good it s there you can feel it but it 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 if you are looking out for a decent budget usb c earphones mainly for calling then go with this one works well for the voice calls it s goodmic is not proper i think this is the best c type headphone for this price segment sound quality bass meterial quality all are little above average so for rs blue we can definitely buy without second thought worked well for first two months now only one side is working i bought it to use with my samsung s plus which does not have any headphone jack the bluetooth earphones work but when i m in bed on my side they have accidental touch with the pillow or somewhere so i bought these usb c wired headphones they work with my tab which is good news but the audio quality is average it sounds tinny just like a rs headphones maybe that is to be expected because these earphones are cheap so i ended up not using them very often</v>
      </c>
      <c r="E748" s="1" t="s">
        <v>6564</v>
      </c>
      <c r="F748" s="9" t="s">
        <v>3347</v>
      </c>
      <c r="G748" s="9">
        <f>IFERROR(__xludf.DUMMYFUNCTION("""COMPUTED_VALUE"""),1.0)</f>
        <v>1</v>
      </c>
      <c r="H748" s="9">
        <f>IFERROR(__xludf.DUMMYFUNCTION("""COMPUTED_VALUE"""),0.0)</f>
        <v>0</v>
      </c>
      <c r="I748" s="9">
        <f>IFERROR(__xludf.DUMMYFUNCTION("""COMPUTED_VALUE"""),0.0)</f>
        <v>0</v>
      </c>
      <c r="J748" s="9">
        <f>IFERROR(__xludf.DUMMYFUNCTION("""COMPUTED_VALUE"""),1.0)</f>
        <v>1</v>
      </c>
    </row>
    <row r="749">
      <c r="A749" s="1">
        <v>4.3</v>
      </c>
      <c r="B749" s="5" t="s">
        <v>6580</v>
      </c>
      <c r="C749" s="5" t="s">
        <v>6581</v>
      </c>
      <c r="D749" s="9" t="str">
        <f>IFERROR(__xludf.DUMMYFUNCTION("""COMPUTED_VALUE"""),"i have been using this mouse for like months and this is the best mouse under the mouse has the basic gaming stuff like extra buttons dpi settings but the main thing is the software like you can customize so much on this mouse the rgb is fully customizabl"&amp;"e you can set many macros you can revamp the keys and also change the dpi values these features usually come in expensive gamming mouses but this is very good for this cheap the design is also very good and one thing you should note before buying is that "&amp;"this mouse is big like it is big as my hand so if you got small hands you should think twice but it doesn t affect that much i got the hang of it in like a week it doesn t come with any warranty so thats a con but a part of it everything is so good really"&amp;" would recommend this mouse is very good for gaming the high dpi sensor on this mouse is very good their is no drifting the rgb is very goodi have used this mouse for about months and its still intact no problem with scroll wheel or side button the softwa"&amp;"re provided by redgear is also very great and has lots of features i mostly used this mouse for fps games like csgo valorant overwatch but the side buttons also help in building in fortniteonly issue is the build quality some party feel kinda lose its my "&amp;"first gaming mouse but damn its so good the grip is perfect and dpi is also good at this range you shoud go for it if you get it under rupees no words just excellent accuracy top notch feeling while in hande is awesome feels very big in hand very comforta"&amp;"ble to hold for long time design is very good nice mouse love it decent mouse with ecent price if you are buying this mouse exclusively for gaming don t cause the polling rate is no different than lets say a cheap dell mouse you see at work exact polling "&amp;"rate of this mouse is hz which is very low if you want precise aiming in competitive but the redeeming feature might be the looks the rgb looks cool but you cant use just one single color it feels great in hand but my thumb has to pull back a lot to press"&amp;" the lower side button but that can be attributed to my long thumb the cables braided too so there s that verdict great value is you can get it for around rs considering its looks and other subtle features a fine mouse for what it s worth")</f>
        <v>i have been using this mouse for like months and this is the best mouse under 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 the design is also very good and one thing you should note before buying is that this mouse is big like it is big as my hand so if you got small hands you should think twice but it doesn t affect that much i got the hang of it in like a week it doesn t come with any warranty so thats a con but a part of it everything is so good really would recommend this mouse is very good for gaming the high dpi sensor on this mouse is very good their is no drifting the rgb is very goodi have used this mouse for about months and its still intact no problem with scroll wheel or side button the software provided by redgear is also very great and has lots of features i mostly used this mouse for fps games like csgo valorant overwatch but the side buttons also help in building in fortniteonly issue is the build quality some party feel kinda lose its my first gaming mouse but damn its so good the grip is perfect and dpi is also good at this range you shoud go for it if you get it under rupees no words just excellent accuracy top notch feeling while in hande is awesome feels very big in hand very comfortable to hold for long time design is very good nice mouse love it decent mouse with ecent price if you are buying this mouse exclusively for gaming don t cause the polling rate is no different than lets say a cheap dell mouse you see at work exact polling rate of this mouse is 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 s that verdict great value is you can get it for around rs considering its looks and other subtle features a fine mouse for what it s worth</v>
      </c>
      <c r="E749" s="1" t="s">
        <v>6574</v>
      </c>
      <c r="F749" s="9" t="s">
        <v>5733</v>
      </c>
      <c r="G749" s="9">
        <f>IFERROR(__xludf.DUMMYFUNCTION("""COMPUTED_VALUE"""),1.0)</f>
        <v>1</v>
      </c>
      <c r="H749" s="9">
        <f>IFERROR(__xludf.DUMMYFUNCTION("""COMPUTED_VALUE"""),0.0)</f>
        <v>0</v>
      </c>
      <c r="I749" s="9">
        <f>IFERROR(__xludf.DUMMYFUNCTION("""COMPUTED_VALUE"""),0.0)</f>
        <v>0</v>
      </c>
      <c r="J749" s="9">
        <f>IFERROR(__xludf.DUMMYFUNCTION("""COMPUTED_VALUE"""),0.0)</f>
        <v>0</v>
      </c>
    </row>
    <row r="750">
      <c r="A750" s="1">
        <v>3.9</v>
      </c>
      <c r="B750" s="5" t="s">
        <v>6592</v>
      </c>
      <c r="C750" s="5" t="s">
        <v>6593</v>
      </c>
      <c r="D750" s="9" t="str">
        <f>IFERROR(__xludf.DUMMYFUNCTION("""COMPUTED_VALUE"""),"it just good for beginners you can start your work using this one noise cancellation issue you can face while using this and some time connectivity problem also can face coz of it s mm jack it s not working well sometime overall it s okay at this price go"&amp;"od quality sound better than phone microphone it has a deep tone to it rather than compressed sounding audio from smartphone mic works with my nikon z great product for beginners like the product works good at this price nice one sound good but capture am"&amp;"biance sound not deduct ambiance sound i am very impressed this product best mic")</f>
        <v>it just good for beginners you can start your work using this one noise cancellation issue you can face while using this and some time connectivity problem also can face coz of it s mm jack it s not working well sometime overall it s okay at this price good quality sound better than phone microphone it has a deep tone to it rather than compressed sounding audio from smartphone mic works with my nikon z great product for beginners like the product works good at this price nice one sound good but capture ambiance sound not deduct ambiance sound i am very impressed this product best mic</v>
      </c>
      <c r="E750" s="1" t="s">
        <v>6584</v>
      </c>
      <c r="F750" s="9" t="s">
        <v>6586</v>
      </c>
      <c r="G750" s="9">
        <f>IFERROR(__xludf.DUMMYFUNCTION("""COMPUTED_VALUE"""),1.0)</f>
        <v>1</v>
      </c>
      <c r="H750" s="9">
        <f>IFERROR(__xludf.DUMMYFUNCTION("""COMPUTED_VALUE"""),0.0)</f>
        <v>0</v>
      </c>
      <c r="I750" s="9">
        <f>IFERROR(__xludf.DUMMYFUNCTION("""COMPUTED_VALUE"""),0.0)</f>
        <v>0</v>
      </c>
      <c r="J750" s="9">
        <f>IFERROR(__xludf.DUMMYFUNCTION("""COMPUTED_VALUE"""),0.0)</f>
        <v>0</v>
      </c>
    </row>
    <row r="751">
      <c r="A751" s="1">
        <v>4.1</v>
      </c>
      <c r="B751" s="5" t="s">
        <v>6602</v>
      </c>
      <c r="C751" s="5" t="s">
        <v>6603</v>
      </c>
      <c r="D751" s="9" t="str">
        <f>IFERROR(__xludf.DUMMYFUNCTION("""COMPUTED_VALUE"""),"great watch good features easy and simple to use watch face is nice battery life is decent last for days sensors work well smooth controls and display is bright only issue is that after the watch came into contact with water it started malfunctioning powe"&amp;"r button not working bluetooth calling doesn t work and battery gets quickly drained despite having bluetooth off i have recently bought this product and i was not so happy and not worried as advertised this smart watch meets its purpose descent size and "&amp;"medium weight to wear always few of my suggestion to become a better watch touch response can be improved touch accuracy is less resolution can be still more betterneed to click on the button to see time or to awake instead of pressing button should have "&amp;"give touch to awake can have provide some more option like finding phone and finding smart watch product is good worth the money there is a bit snag in wakeup mode while moving hands it takes time to on the screen automatically overall good performance ba"&amp;"ttery backup not good worst watch only day it will come if you charge bought it months back working fine call quality is good don’t expect great touch sensitivity found good and product finishing and features are super the product is good with good batter"&amp;"y life nice product but the touchscreen and app could have been better")</f>
        <v>great watch good features easy and simple to use watch face is nice battery life is decent last for days sensors work well smooth controls and display is bright only issue is that after the watch came into contact with water it started malfunctioning power button not working bluetooth calling doesn t work and battery gets quickly drained despite having bluetooth off i have recently bought this product and i was not so happy and not worried as advertised this smart watch meets its purpose descent size and medium weight to wear always few of my suggestion to become a better watch touch response can be improved touch accuracy is less resolution can be still more betterneed to click on the button to see time or to awake instead of pressing button should have give touch to awake can have provide some more option like finding phone and finding smart watch product is good worth the money there is a bit snag in wakeup mode while moving hands it takes time to on the screen automatically overall good performance battery backup not good worst watch only day it will come if you charge bought it months back working fine call quality is good don’t expect great touch sensitivity found good and product finishing and features are super the product is good with good battery life nice product but the touchscreen and app could have been better</v>
      </c>
      <c r="E751" s="1" t="s">
        <v>6596</v>
      </c>
      <c r="F751" s="9" t="s">
        <v>3219</v>
      </c>
      <c r="G751" s="9">
        <f>IFERROR(__xludf.DUMMYFUNCTION("""COMPUTED_VALUE"""),1.0)</f>
        <v>1</v>
      </c>
      <c r="H751" s="9">
        <f>IFERROR(__xludf.DUMMYFUNCTION("""COMPUTED_VALUE"""),0.0)</f>
        <v>0</v>
      </c>
      <c r="I751" s="9">
        <f>IFERROR(__xludf.DUMMYFUNCTION("""COMPUTED_VALUE"""),0.0)</f>
        <v>0</v>
      </c>
      <c r="J751" s="9">
        <f>IFERROR(__xludf.DUMMYFUNCTION("""COMPUTED_VALUE"""),0.0)</f>
        <v>0</v>
      </c>
    </row>
    <row r="752">
      <c r="A752" s="1">
        <v>4.3</v>
      </c>
      <c r="B752" s="5" t="s">
        <v>6612</v>
      </c>
      <c r="C752" s="5" t="s">
        <v>6613</v>
      </c>
      <c r="D752" s="9" t="str">
        <f>IFERROR(__xludf.DUMMYFUNCTION("""COMPUTED_VALUE"""),"nive very good batteries received like good product good seller durable life great productand good packageno damage good value for money delivered timely go for it")</f>
        <v>nive very good batteries received like good product good seller durable life great productand good packageno damage good value for money delivered timely go for it</v>
      </c>
      <c r="E752" s="1" t="s">
        <v>6606</v>
      </c>
      <c r="F752" s="9" t="s">
        <v>5418</v>
      </c>
      <c r="G752" s="9">
        <f>IFERROR(__xludf.DUMMYFUNCTION("""COMPUTED_VALUE"""),0.0)</f>
        <v>0</v>
      </c>
      <c r="H752" s="9">
        <f>IFERROR(__xludf.DUMMYFUNCTION("""COMPUTED_VALUE"""),0.0)</f>
        <v>0</v>
      </c>
      <c r="I752" s="9">
        <f>IFERROR(__xludf.DUMMYFUNCTION("""COMPUTED_VALUE"""),1.0)</f>
        <v>1</v>
      </c>
      <c r="J752" s="9">
        <f>IFERROR(__xludf.DUMMYFUNCTION("""COMPUTED_VALUE"""),0.0)</f>
        <v>0</v>
      </c>
    </row>
    <row r="753">
      <c r="A753" s="1">
        <v>4.5</v>
      </c>
      <c r="B753" s="5" t="s">
        <v>6624</v>
      </c>
      <c r="C753" s="5" t="s">
        <v>6625</v>
      </c>
      <c r="D753" s="9" t="str">
        <f>IFERROR(__xludf.DUMMYFUNCTION("""COMPUTED_VALUE"""),"good quality product best suitable size for good quality video cameras like action camera but didn t like sellers packaging he did no effort for packing simply picked from storage and dropped in amazon bag then send for deliveryit might damage the product"&amp;" in transportation very irresponsible seller i had to instantly look it in device for damagebut it was working fine and memory card was very good quality if you are looking to expand the memory for your nintendi switch oled this is the best and cheap opti"&amp;"ons available the installation is quite easy highly recommended write speed is at normal with a minimal level of and peaks at in mobileupdatethe disappointing thing is reed speed i got upto mbps read and it won t goes beyond mbps but write speed sometimes"&amp;" peaks at mbps i got this memory card only for the purpose of read speed not for writing speed because i won t use this in any action camera or dslr only for mobile which needs atleast mbps for smooth performance i am totally disappointed for my purpose b"&amp;"ut satisfied according to price so my conclusion if you are looking for a memory card for k k recording you can surely go for it i case of u are purchasing on seeing it s read speed and also for mobile it wouldn t be a better option expensive product good"&amp;" nice memory card the delivered one was mbps write property i was expecting mbps write property gb storage out of gb why answerit depends upon operating system some phones take mb gbsome phone take mb gbexample mi phone will show gb butsamsung will show g"&amp;"b only sum up gb is given by manufacturerbut it depends upon format of phone reading the capacity interms of mb or mbwhile")</f>
        <v>good quality product best suitable size for good quality video cameras like action camera but didn 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 if you are looking to expand the memory for your nintendi switch oled this is the best and cheap options available the installation is quite easy highly recommended write speed is at normal with a minimal level of and peaks at in mobileupdatethe disappointing thing is reed speed i got upto mbps read and it won t goes beyond mbps but write speed sometimes peaks at mbps i got this memory card only for the purpose of read speed not for writing speed because i won t use this in any action camera or dslr only for mobile which needs atleast mbps for smooth performance i am totally disappointed for my purpose but satisfied according to price so my conclusion if you are looking for a memory card for k k recording you can surely go for it i case of u are purchasing on seeing it s read speed and also for mobile it wouldn t be a better option expensive product good nice memory card the delivered one was mbps write property i was expecting mbps write property gb storage out of gb why answerit depends upon operating system some phones take mb gbsome phone take mb gbexample mi phone will show gb butsamsung will show gb only sum up gb is given by manufacturerbut it depends upon format of phone reading the capacity interms of mb or mbwhile</v>
      </c>
      <c r="E753" s="1" t="s">
        <v>6616</v>
      </c>
      <c r="F753" s="9" t="s">
        <v>3301</v>
      </c>
      <c r="G753" s="9">
        <f>IFERROR(__xludf.DUMMYFUNCTION("""COMPUTED_VALUE"""),1.0)</f>
        <v>1</v>
      </c>
      <c r="H753" s="9">
        <f>IFERROR(__xludf.DUMMYFUNCTION("""COMPUTED_VALUE"""),1.0)</f>
        <v>1</v>
      </c>
      <c r="I753" s="9">
        <f>IFERROR(__xludf.DUMMYFUNCTION("""COMPUTED_VALUE"""),1.0)</f>
        <v>1</v>
      </c>
      <c r="J753" s="9">
        <f>IFERROR(__xludf.DUMMYFUNCTION("""COMPUTED_VALUE"""),1.0)</f>
        <v>1</v>
      </c>
    </row>
    <row r="754">
      <c r="A754" s="1">
        <v>4.2</v>
      </c>
      <c r="B754" s="5" t="s">
        <v>6635</v>
      </c>
      <c r="C754" s="5" t="s">
        <v>6636</v>
      </c>
      <c r="D754" s="9" t="str">
        <f>IFERROR(__xludf.DUMMYFUNCTION("""COMPUTED_VALUE"""),"it is very good product quality is decent but the only problem i m facing is that is incompatible with with my tablet and my mobile phone if it was compatible it would be great and sometimes it just keep disconnecting from the device i don t know if it s "&amp;"my device or its the product anyways it s a good product to have all times connecting pin was a bit tight to insert to my macbook getting it for from this brand is what made me order this go for it if you work only with usb devices you can access devices "&amp;"at a time but not sure about the speed while switchinf the windows for now its quite okay to browse the files when one pen drive is connected usb port is somewhat not easy to plug when connected to laptop its hard to remove it smoothly served the purpose "&amp;"and delivered as marketed i bought it for ₹ overall build sturdy and premium no doubt functionality usb port side one usb front my ssd gave ish mb s read write seq on the port less for random read write same ssd gave ish max mb s read write seq on the por"&amp;"teven tho for me it is ok they could ve provided us with more high speed ports cord is too short and price too high bought this to use for connecting mouse and keyboard to my macbook and have been using this for the last months before buying this i looked"&amp;" at multiple products at various price ranges finally chose this product as this offers the brand assurance and is way cheaper compared to similar items from other reliable brands so far working really well 🙂 nice way to use usb a devices on macbook air "&amp;"m in a cheap price")</f>
        <v>it is very good product quality is decent but the only problem i m facing is that is incompatible with with my tablet and my mobile phone if it was compatible it would be great and sometimes it just keep disconnecting from the device i don t know if it s my device or its the product anyways it s a good product to have all times connecting pin was a bit tight to insert to my macbook getting it for from this brand is what made me order this go for it if you work only with usb devices you can access devices at a time but not sure about the speed while switchinf the windows for now its quite okay to browse the files when one pen drive is connected usb port is somewhat not easy to plug when connected to laptop its hard to remove it smoothly served the purpose and delivered as marketed i bought it for ₹ overall build sturdy and premium no doubt functionality usb port side one usb front my ssd gave ish mb s read write seq on the port less for random read write same ssd gave ish max mb s read write seq on the porteven tho for me it is ok they could ve provided us with more high speed ports cord is too short and price too high bought this to use for connecting mouse and keyboard to my macbook and have been using this for the last months before buying this i looked at multiple products at various price ranges finally chose this product as this offers the brand assurance and is way cheaper compared to similar items from other reliable brands so far working really well 🙂 nice way to use usb a devices on macbook air m in a cheap price</v>
      </c>
      <c r="E754" s="1" t="s">
        <v>6628</v>
      </c>
      <c r="F754" s="9" t="s">
        <v>6550</v>
      </c>
      <c r="G754" s="9">
        <f>IFERROR(__xludf.DUMMYFUNCTION("""COMPUTED_VALUE"""),1.0)</f>
        <v>1</v>
      </c>
      <c r="H754" s="9">
        <f>IFERROR(__xludf.DUMMYFUNCTION("""COMPUTED_VALUE"""),0.0)</f>
        <v>0</v>
      </c>
      <c r="I754" s="9">
        <f>IFERROR(__xludf.DUMMYFUNCTION("""COMPUTED_VALUE"""),0.0)</f>
        <v>0</v>
      </c>
      <c r="J754" s="9">
        <f>IFERROR(__xludf.DUMMYFUNCTION("""COMPUTED_VALUE"""),0.0)</f>
        <v>0</v>
      </c>
    </row>
    <row r="755">
      <c r="A755" s="1">
        <v>4.1</v>
      </c>
      <c r="B755" s="5" t="s">
        <v>6646</v>
      </c>
      <c r="C755" s="5" t="s">
        <v>6647</v>
      </c>
      <c r="D755" s="9" t="str">
        <f>IFERROR(__xludf.DUMMYFUNCTION("""COMPUTED_VALUE"""),"the speaker s sound is good and all the other feature are also at the best the only problem is the battery backup it s normally about hr but that can be acceptable with this price small but over all good price is too high for this product but sound qualit"&amp;"y is good it s like a pocket dynamite loud and good bluetooth speaker tiny like big lemon bluetooth is flaky works for calls but again bluetooth slightly cuts off audio out is oki suggest go for next model up in category but this is good for its price one"&amp;" of the best speaker i ever bought it looks small in size but the sound that comes from it is clear and good")</f>
        <v>the speaker s sound is good and all the other feature are also at the best the only problem is the battery backup it s normally about hr but that can be acceptable with this price small but over all good price is too high for this product but sound quality is good it s like a pocket dynamite loud and good bluetooth speaker tiny like big lemon bluetooth is flaky works for calls but again bluetooth slightly cuts off audio out is oki suggest go for next model up in category but this is good for its price one of the best speaker i ever bought it looks small in size but the sound that comes from it is clear and good</v>
      </c>
      <c r="E755" s="1" t="s">
        <v>6639</v>
      </c>
      <c r="F755" s="9" t="s">
        <v>6641</v>
      </c>
      <c r="G755" s="9">
        <f>IFERROR(__xludf.DUMMYFUNCTION("""COMPUTED_VALUE"""),0.0)</f>
        <v>0</v>
      </c>
      <c r="H755" s="9">
        <f>IFERROR(__xludf.DUMMYFUNCTION("""COMPUTED_VALUE"""),0.0)</f>
        <v>0</v>
      </c>
      <c r="I755" s="9">
        <f>IFERROR(__xludf.DUMMYFUNCTION("""COMPUTED_VALUE"""),0.0)</f>
        <v>0</v>
      </c>
      <c r="J755" s="9">
        <f>IFERROR(__xludf.DUMMYFUNCTION("""COMPUTED_VALUE"""),0.0)</f>
        <v>0</v>
      </c>
    </row>
    <row r="756">
      <c r="A756" s="1">
        <v>4.4</v>
      </c>
      <c r="B756" s="5" t="s">
        <v>6657</v>
      </c>
      <c r="C756" s="5" t="s">
        <v>6658</v>
      </c>
      <c r="D756" s="9" t="str">
        <f>IFERROR(__xludf.DUMMYFUNCTION("""COMPUTED_VALUE"""),"the cover comes up with good foam on both of sides enough to protect the laptop it s good for as it says inch laptops i don t know about the water resistance but except that it is good average quality product quality is good value for money but packaging "&amp;"was not good they folded while packing you can see mark on product added image a bit bigger for mac m but overall the product is goodprice should be around max good product built quality of product is excellent love the quality and overall look of the lap"&amp;"top sleeve it has got a sleek minimalistic look has a god soft side from inside and protects the mac well")</f>
        <v>the cover comes up with good foam on both of sides enough to protect the laptop it s good for as it says inch laptops i don t know about the water resistance but except that it is good average quality product quality is good value for money but packaging was not good they folded while packing you can see mark on product added image a bit bigger for mac m but overall the product is goodprice should be around max good product built quality of product is excellent love the quality and overall look of the laptop sleeve it has got a sleek minimalistic look has a god soft side from inside and protects the mac well</v>
      </c>
      <c r="E756" s="1" t="s">
        <v>6650</v>
      </c>
      <c r="F756" s="9" t="s">
        <v>6652</v>
      </c>
      <c r="G756" s="9">
        <f>IFERROR(__xludf.DUMMYFUNCTION("""COMPUTED_VALUE"""),0.0)</f>
        <v>0</v>
      </c>
      <c r="H756" s="9">
        <f>IFERROR(__xludf.DUMMYFUNCTION("""COMPUTED_VALUE"""),0.0)</f>
        <v>0</v>
      </c>
      <c r="I756" s="9">
        <f>IFERROR(__xludf.DUMMYFUNCTION("""COMPUTED_VALUE"""),0.0)</f>
        <v>0</v>
      </c>
      <c r="J756" s="9">
        <f>IFERROR(__xludf.DUMMYFUNCTION("""COMPUTED_VALUE"""),0.0)</f>
        <v>0</v>
      </c>
    </row>
    <row r="757">
      <c r="A757" s="1">
        <v>4.3</v>
      </c>
      <c r="B757" s="5" t="s">
        <v>6668</v>
      </c>
      <c r="C757" s="5" t="s">
        <v>6669</v>
      </c>
      <c r="D757" s="9" t="str">
        <f>IFERROR(__xludf.DUMMYFUNCTION("""COMPUTED_VALUE"""),"i m really liked the product more than expected it s really easy to use i like is that at this price range so you can go for it in this it s a and combo where you can connect to phone or in pc laptop at these price range compatibility value for money this"&amp;" is a gadget that i recommend all should have handy with them can used in multiple devices with multiple connectors it is really easy and fast i got this product delivered on th dec and it is working fine as expected i thought it is a best buy to read mic"&amp;"ro sd card and sdxc card also all type if usb adapter present so u transfer data from any type of device it works till now don t know how long will it last very easy handle")</f>
        <v>i m really liked the product more than expected it s really easy to use i like is that at this price range so you can go for it in this it s a and combo where you can connect to phone or in pc laptop at these price range compatibility value for money this is a gadget that i recommend all should have handy with them can used in multiple devices with multiple connectors it is really easy and fast i got this product delivered on th dec and it is working fine as expected i thought it is a best buy to read micro sd card and sdxc card also all type if usb adapter present so u transfer data from any type of device it works till now don t know how long will it last very easy handle</v>
      </c>
      <c r="E757" s="1" t="s">
        <v>6661</v>
      </c>
      <c r="F757" s="9" t="s">
        <v>6663</v>
      </c>
      <c r="G757" s="9">
        <f>IFERROR(__xludf.DUMMYFUNCTION("""COMPUTED_VALUE"""),0.0)</f>
        <v>0</v>
      </c>
      <c r="H757" s="9">
        <f>IFERROR(__xludf.DUMMYFUNCTION("""COMPUTED_VALUE"""),0.0)</f>
        <v>0</v>
      </c>
      <c r="I757" s="9">
        <f>IFERROR(__xludf.DUMMYFUNCTION("""COMPUTED_VALUE"""),0.0)</f>
        <v>0</v>
      </c>
      <c r="J757" s="9">
        <f>IFERROR(__xludf.DUMMYFUNCTION("""COMPUTED_VALUE"""),0.0)</f>
        <v>0</v>
      </c>
    </row>
    <row r="758">
      <c r="A758" s="1">
        <v>4.3</v>
      </c>
      <c r="B758" s="5" t="s">
        <v>6679</v>
      </c>
      <c r="C758" s="5" t="s">
        <v>6680</v>
      </c>
      <c r="D758" s="9" t="str">
        <f>IFERROR(__xludf.DUMMYFUNCTION("""COMPUTED_VALUE"""),"non returnable so now using this as it is bandwidth control is a must for this price range model was archer c great delivery from amaozn it was easy to setup as a extender signal is also good but not that great it can cover flat well signal breaks if movi"&amp;"ng upstairs or downstairs overall great purchase must buy need little better customer support good i expected much stronger signal meter away its okay working but not as expected tp link is good product good product decided on buying this router from tp l"&amp;"ink after days of research reading reviews and talking to many people regarding different models was on a mbps connection with a netgear n router since which used to suffice for moderate usage till now however with increase in the number of devices like s"&amp;"mart tv ipads and a laptop etc it necessitated an upgrade also considering the current work from home scenario which is bound to continue for the foreseeable future as well the internet usage was being stretched to it s limit and the trusted netgear route"&amp;"r simply couldn t match up to the increased bandwidth demand to capitalise on the current situation our current isp came out with interesting fibre broadband plans and we opted for a mbps connection that in turn needed a new router to utilize it s optimum"&amp;" potential finally zeroed in on the tp link archer c after reading some horror stories of other available routers was also tempted to buy the ax considering there s barely any price difference but then came across a few reviews which stated that wifi is n"&amp;"ot entirely successfully implemented and might prove to be an hindrance to use with our current range of devices order delivered by amazon within a day full marks for the seamless delivery as always prime has truly been a boon installed the router today i"&amp;"nstallation via tether app was seamless isp guy helped with the pppoe sign in process and released the mac id which was bound to our old router the whole process was done in mins and we were online the dual bands are truly a boon have divided the devices "&amp;"at home equally between g and g as per usage as the router is close to the tv unit have connected it to g and also alternatively connected via the ethernet cable just in case speed tests started off by streaming k content simultaneously on devices connect"&amp;"ed to g played seamlessly even with other devices like mobiles etc being connected have attached a few pictures for reference sitting near the router g download speed is mbps and upload is mbps g speed tested in the bedroom with a wall in between download"&amp;" mbps and upload mbps g speed in the same room as the router is download mbps and upload mbps this is quite surprising as a few reviews mentioned mbps will be the threshold for g used to get a maximum of mbps download on my old n speed test via the ethern"&amp;"et cable provided in thr box connected to the tv download mbps and upload mbps couldn t have asked for more really this seems to be totally ideal build quality of the device is decent and the antennas seem well enough to do the job however would have pref"&amp;"erred that they were placed like other tp link models like the archer a so it would have been easier to move them in preferred directions the led lights are a little weirdly placed and not bright enough maybe i m used to the prominent lights on my old rou"&amp;"ter these are a blink and miss sort and you have to bend a little to check in case there s an issue one big element missing in this device is a usb port which is absolutely essential in today s age and expected to be included for this price range wonder w"&amp;"hat s the reason behind giving it a miss i have sealed the extra lan ports with tape to protect from dust or moisture it s a good practice the outer design of the router is quite sophisticated and stylish however i m a little worried of dust accumulating "&amp;"in the intricate design on the top portion functionally though this seems to be a real good offering from tp link hope this device lives up to expectations in coming days all in all seems to be a worthy investment for the next few years considering an int"&amp;"ernet plan upgrade if any hope i touched upon major points which might help other interested consumers in making a choice this product is recommended")</f>
        <v>non returnable so now using this as it is bandwidth control is a must for this price range model was archer c great delivery from amaozn it was easy to setup as a extender signal is also good but not that great it can cover flat well signal breaks if moving upstairs or downstairs overall great purchase must buy need little better customer support good i expected much stronger signal meter away its okay working but not as expected tp link is good product good product decided on buying this router from tp link after days of research reading reviews and talking to many people regarding different models was on a mbps connection with a netgear n router since which used to suffice for moderate usage till now however with increase in the number of devices like smart tv ipads and a laptop etc it necessitated an upgrade also considering the current work from home scenario which is bound to continue for the foreseeable future as well the internet usage was being stretched to it s limit and the trusted netgear router simply couldn t match up to the increased bandwidth demand to capitalise on the current situation our current isp came out with interesting fibre broadband plans and we opted for a mbps connection that in turn needed a new router to utilize it s optimum potential finally zeroed in on the tp link archer c after reading some horror stories of other available routers was also tempted to buy the ax considering there s barely any price difference but then came across a few reviews which stated that wifi is not entirely successfully implemented and might prove to be an hindrance to use with our current range of devices order delivered by amazon within a day full marks for the seamless delivery as always prime has truly been a boon installed the router today installation via tether app was seamless isp guy helped with the pppoe sign in process and released the mac id which was bound to our old router the whole process was done in mins and we were online the dual bands are truly a boon have divided the devices at home equally between g and g as per usage as the router is close to the tv unit have connected it to g and also alternatively connected via the ethernet cable just in case speed tests started off by streaming k content simultaneously on devices connected to g played seamlessly even with other devices like mobiles etc being connected have attached a few pictures for reference sitting near the router g download speed is mbps and upload is mbps g speed tested in the bedroom with a wall in between download mbps and upload mbps g speed in the same room as the router is download mbps and upload mbps this is quite surprising as a few reviews mentioned mbps will be the threshold for g used to get a maximum of mbps download on my old n speed test via the ethernet cable provided in thr box connected to the tv download mbps and upload mbps couldn t have asked for more really this seems to be totally ideal build quality of the device is decent and the antennas seem well enough to do the job however would have preferred that they were placed like other tp link models like the archer a so it would have been easier to move them in preferred directions the led lights are a little weirdly placed and not bright enough maybe i m used to the prominent lights on my old router these are a blink and miss sort and you have to bend a little to check in case there s an issue one big element missing in this device is a usb port which is absolutely essential in today s age and expected to be included for this price range wonder what s the reason behind giving it a miss i have sealed the extra lan ports with tape to protect from dust or moisture it s a good practice the outer design of the router is quite sophisticated and stylish however i m a little worried of dust accumulating in the intricate design on the top portion functionally though this seems to be a real good offering from tp link hope this device lives up to expectations in coming days all in all seems to be a worthy investment for the next few years considering an internet plan upgrade if any hope i touched upon major points which might help other interested consumers in making a choice this product is recommended</v>
      </c>
      <c r="E758" s="1" t="s">
        <v>6672</v>
      </c>
      <c r="F758" s="9" t="s">
        <v>5848</v>
      </c>
      <c r="G758" s="9">
        <f>IFERROR(__xludf.DUMMYFUNCTION("""COMPUTED_VALUE"""),0.0)</f>
        <v>0</v>
      </c>
      <c r="H758" s="9">
        <f>IFERROR(__xludf.DUMMYFUNCTION("""COMPUTED_VALUE"""),1.0)</f>
        <v>1</v>
      </c>
      <c r="I758" s="9">
        <f>IFERROR(__xludf.DUMMYFUNCTION("""COMPUTED_VALUE"""),1.0)</f>
        <v>1</v>
      </c>
      <c r="J758" s="9">
        <f>IFERROR(__xludf.DUMMYFUNCTION("""COMPUTED_VALUE"""),0.0)</f>
        <v>0</v>
      </c>
    </row>
    <row r="759">
      <c r="A759" s="1">
        <v>4.3</v>
      </c>
      <c r="B759" s="5" t="s">
        <v>6690</v>
      </c>
      <c r="C759" s="5" t="s">
        <v>6691</v>
      </c>
      <c r="D759" s="9" t="str">
        <f>IFERROR(__xludf.DUMMYFUNCTION("""COMPUTED_VALUE"""),"i first used non parker ink for my fountain pen and hesitantly switched to parker quink ink given the cost was many times higher than regular ink but it is worth every paise the quink ink is clearly worth it with its thick blue color and giving superb con"&amp;"trast on white paper best product good no dislikei have a ink pot of pilot andi was thinking to buy the parker one rate is too high but quantity is too low the quantity is little best quality")</f>
        <v>i first used non parker ink for my fountain pen and hesitantly switched to parker quink ink given the cost was many times higher than regular ink but it is worth every paise the quink ink is clearly worth it with its thick blue color and giving superb contrast on white paper best product good no dislikei have a ink pot of pilot andi was thinking to buy the parker one rate is too high but quantity is too low the quantity is little best quality</v>
      </c>
      <c r="E759" s="1" t="s">
        <v>6683</v>
      </c>
      <c r="F759" s="9" t="s">
        <v>6685</v>
      </c>
      <c r="G759" s="9">
        <f>IFERROR(__xludf.DUMMYFUNCTION("""COMPUTED_VALUE"""),0.0)</f>
        <v>0</v>
      </c>
      <c r="H759" s="9">
        <f>IFERROR(__xludf.DUMMYFUNCTION("""COMPUTED_VALUE"""),0.0)</f>
        <v>0</v>
      </c>
      <c r="I759" s="9">
        <f>IFERROR(__xludf.DUMMYFUNCTION("""COMPUTED_VALUE"""),0.0)</f>
        <v>0</v>
      </c>
      <c r="J759" s="9">
        <f>IFERROR(__xludf.DUMMYFUNCTION("""COMPUTED_VALUE"""),1.0)</f>
        <v>1</v>
      </c>
    </row>
    <row r="760">
      <c r="A760" s="1">
        <v>4.2</v>
      </c>
      <c r="B760" s="5" t="s">
        <v>6700</v>
      </c>
      <c r="C760" s="5" t="s">
        <v>6701</v>
      </c>
      <c r="D760" s="9" t="str">
        <f>IFERROR(__xludf.DUMMYFUNCTION("""COMPUTED_VALUE"""),"i have been using it for the past week no complaints so far it s really good and gives the laptop proper ventilation to breathe air nice at first i was reluctant if the stand will be good however now after using it i can tell for sure it is a nice product"&amp;" and really helps to correct our posture good companion for my laptop can carry easily in laptop bag anywhere if you are working in it with neck pain with your laptop then this is your product nice product good built quality comparing to metal stand the s"&amp;"tability is good no shaking it s holding my kg heavy laptop mobile stand is not good no stability at all for laptop it s best good product")</f>
        <v>i have been using it for the past week no complaints so far it s really good and gives the laptop proper ventilation to breathe air nice at first i was reluctant if the stand will be good however now after using it i can tell for sure it is a nice product and really helps to correct our posture good companion for my laptop can carry easily in laptop bag anywhere if you are working in it with neck pain with your laptop then this is your product nice product good built quality comparing to metal stand the stability is good no shaking it s holding my kg heavy laptop mobile stand is not good no stability at all for laptop it s best good product</v>
      </c>
      <c r="E760" s="1" t="s">
        <v>6694</v>
      </c>
      <c r="F760" s="9" t="s">
        <v>5268</v>
      </c>
      <c r="G760" s="9">
        <f>IFERROR(__xludf.DUMMYFUNCTION("""COMPUTED_VALUE"""),0.0)</f>
        <v>0</v>
      </c>
      <c r="H760" s="9">
        <f>IFERROR(__xludf.DUMMYFUNCTION("""COMPUTED_VALUE"""),0.0)</f>
        <v>0</v>
      </c>
      <c r="I760" s="9">
        <f>IFERROR(__xludf.DUMMYFUNCTION("""COMPUTED_VALUE"""),0.0)</f>
        <v>0</v>
      </c>
      <c r="J760" s="9">
        <f>IFERROR(__xludf.DUMMYFUNCTION("""COMPUTED_VALUE"""),0.0)</f>
        <v>0</v>
      </c>
    </row>
    <row r="761">
      <c r="A761" s="1">
        <v>4.1</v>
      </c>
      <c r="B761" s="5" t="s">
        <v>6711</v>
      </c>
      <c r="C761" s="5" t="s">
        <v>6712</v>
      </c>
      <c r="D761" s="9" t="str">
        <f>IFERROR(__xludf.DUMMYFUNCTION("""COMPUTED_VALUE"""),"i had been using a logitech mk for a couple of years before a couple of keys started getting iffy no spills or accidents with an overall positive impression of logitech s performance compared to my experience with similar from dell hp i decided to try the"&amp;" slightly cheaper and compact mk while i knew this would be more compact with fewer keys i feel i should highlight the disadvantages i can see immediately especially for users of full size keyboards at work refer image while my hands will get used to clos"&amp;"er keys they also seem much less springy lower overall size is also too small to place on one s lap and type which i could with the other wireless keyboard especially during wfh big point is the much larger size of the dongle this will need to be removed "&amp;"and stashed carefully at home every time i throw my laptop into my bag for a meeting i never did this for mk and simply kept dongle fixed forever to my laptop usb port that dongle also had a slot inside the mouse for safekeeping which is not there in mk n"&amp;"either mouse nor keyboard has a switch off mk had switch on both mk mouse takes aa whereas mk takes battery mouse is shaped different lower arch and wider which may simply take adjusting feels a little cheaper while a real review can only be provided much"&amp;" later seeing how keys clicks perform over the long run and one hopes that logitech will have taken care of that quality while i don t have any complaints so far i feel paying a bit extra for the mk may suit many folks out there hope the review helps will"&amp;" update later if i see find any fundamental issues with time product is good but lagging very much not enjoying satisfied with this product bad for me😞😔 it is working fine till now the keyboard is good but pretty small when compared with regular keyboar"&amp;"ds it works well and keys and ok excellent go fot it good product handy just connector is little bit big size works properly initially noticed lag and then looked it up online it seems usb receiver faces interference when another port next to it is plugge"&amp;"d in to other device i had the lag of both mouse and keyboard actions but noticed that my usb receiver was plugged next to hdmi port which was also connected to a monitor i switched the usb receiver to another usb port on other side of laptop without any "&amp;"neighboring ports don t face lag now try to use a usb hub if you don t have a usb port away from existing used ports build quality and all are good but the batteries cap is little bit loose for the keyboard and mouse is totally fine")</f>
        <v>i had been using a logitech mk for a couple of years before a couple of keys started getting iffy no spills or accidents with an overall positive impression of logitech s performance compared to my experience with similar from dell hp i decided to try the slightly cheaper and compact mk while i knew this would be more compact with fewer keys i feel i should highlight the disadvantages i can see immediately especially for users of full size keyboards at work refer image while my hands will get used to closer keys they also seem much less springy lower overall size is also too small to place on one s lap and type which i could with the other wireless keyboard especially during wfh big point is the much larger size of the dongle this will need to be removed and stashed carefully at home every time i throw my laptop into my bag for a meeting i never did this for mk and simply kept dongle fixed forever to my laptop usb port that dongle also had a slot inside the mouse for safekeeping which is not there in mk neither mouse nor keyboard has a switch off mk had switch on both mk mouse takes aa whereas mk takes battery mouse is shaped different lower arch and wider which may simply take adjusting feels a little cheaper while a real review can only be provided much later seeing how keys clicks perform over the long run and one hopes that logitech will have taken care of that quality while i don t have any complaints so far i feel paying a bit extra for the mk may suit many folks out there hope the review helps will update later if i see find any fundamental issues with time product is good but lagging very much not enjoying satisfied with this product bad for me😞😔 it is working fine till now the keyboard is good but pretty small when compared with regular keyboards it works well and keys and ok excellent go fot it good product handy just connector is little bit big size works properly initially noticed lag and then looked it up online it seems usb receiver faces interference when another port next to it is plugged in to other device i had the lag of both mouse and keyboard actions but noticed that my usb receiver was plugged next to hdmi port which was also connected to a monitor i switched the usb receiver to another usb port on other side of laptop without any neighboring ports don t face lag now try to use a usb hub if you don t have a usb port away from existing used ports build quality and all are good but the batteries cap is little bit loose for the keyboard and mouse is totally fine</v>
      </c>
      <c r="E761" s="1" t="s">
        <v>6704</v>
      </c>
      <c r="F761" s="9" t="s">
        <v>5479</v>
      </c>
      <c r="G761" s="9">
        <f>IFERROR(__xludf.DUMMYFUNCTION("""COMPUTED_VALUE"""),1.0)</f>
        <v>1</v>
      </c>
      <c r="H761" s="9">
        <f>IFERROR(__xludf.DUMMYFUNCTION("""COMPUTED_VALUE"""),1.0)</f>
        <v>1</v>
      </c>
      <c r="I761" s="9">
        <f>IFERROR(__xludf.DUMMYFUNCTION("""COMPUTED_VALUE"""),0.0)</f>
        <v>0</v>
      </c>
      <c r="J761" s="9">
        <f>IFERROR(__xludf.DUMMYFUNCTION("""COMPUTED_VALUE"""),0.0)</f>
        <v>0</v>
      </c>
    </row>
    <row r="762">
      <c r="A762" s="1">
        <v>4.1</v>
      </c>
      <c r="B762" s="5" t="s">
        <v>6722</v>
      </c>
      <c r="C762" s="5" t="s">
        <v>6723</v>
      </c>
      <c r="D762" s="9" t="str">
        <f>IFERROR(__xludf.DUMMYFUNCTION("""COMPUTED_VALUE"""),"technical specifications here s the technical information of boat bassheads in ear headphones the information provided below is as per the manufacturer  boat bassheads have a frequency range of hz to khz  it features mm drivers  rated impedance of ohms"&amp;"  comes with meter flat tangle free cable  mm gold plated l shaped audio jack degrees  sensitivity db db built quality design i was not expecting metal built at this price range but to my surprise boat bassheads are fully made up of metal it has a diag"&amp;"onal grid like texture on the buds which feels amazing on touch the metal construction gives boat bassheads a premium feel attractive appearance the cable used by boat on bassheads is flat with rubberized coating it is a tangle free cable does it s job we"&amp;"ll by decreasing the chances of the cable tangling despite the metal construction boat bassheads are very lightweight comes with a microphone l shaped mm audio jack which is again made up of metal overall the built quality is excellent for the price seems"&amp;" very durable the ear buds have proper l r labels and are clearly visible boat bassheads comes with medium sized silicone tips already installed out of the box audio quality to ensure that i can test the bassheads at their uppermost limit i used high qual"&amp;"ity mp files of kbps lossless audio formats like flac wav for smartphone listening i used poweramp music player tweaked settings every now and then to see their extreme capability for the computer i used itunes player vlc audio player i also tested these "&amp;"earphones on apple ipod iphone sony mp player all this went for more than days finally i had my results boat bassheads promised what they claimed they really are very bassy as compared to others during my tests with them i found that the audio quality is "&amp;"very good for the price the bass output is amazing and overpowers the vocals by default by tweaking the equalizer settings a bit i saw a good level of improvement in the vocals they were clearer than before but overall average the treble was again very go"&amp;"od the high frequency sounds were clear pleasant to ears the mids were average but overall the audio experience on boat bassheads was decent when listening to music the overall sound quality is amazing you can easily distinguish between different instrume"&amp;"nts sounds which is a good thing for extra bassy headphones noise isolation comfort when it comes to noise isolation boat bassheads are very good at it they come with medium sized ear tip pre installed which seemed perfect for my ears once the earphones a"&amp;"re on i wasn t able to hear outside noise they sealed my ears completely delivered an immersive experience make sure that you have the right pair of ear tips on for better noise isolation comfort overall boat bassheads are comfortable but they seem a bit "&amp;"stiff somewhat awkward when used for longer periods since the housing is made up of metal you may find them popping out every now then when used during running jogging or any other sport or physical activity this didn t happen as often for me but for a fr"&amp;"iend they keep popping out every now then while running maybe the shape of ears has something to do with it an easy solution to this will be using the ear hooks which came along with it when using bassheads with ear hooks they were a bit uncomfortable ini"&amp;"tially but as i got used to them they were fine plus this stopped popping issue since the hooks keep a hold on them flat cable microphone the cable is great i personally prefer flat cables and this earphone come with a perfect flat cable which is tangle f"&amp;"ree comes with a rubberized coating the cable does its job well the microphone is again exceptionally good it records voice with clarity with less to no disturbance or background noise during calls the person on the other end can clearly hear the voice wi"&amp;"th no background disturbance there is one button on the microphone which helps to pick up reject calls on the go without taking your phone out it can also be used to control music which is again a good to see in a budget friendly earphone like boat basshe"&amp;"ads warranty price boat bassheads comes with standard one year warranty so make sure you keep the purchase invoice safe in case you need it for warranty final thoughts i ve personally used boat bassheads in ear headphones for more than two weeks average d"&amp;"aily two hours of listening before writing this review and i m pretty much impressed with them i m personally a fan of extra bass iem s and currently my primary iem is sony mdr xb ap which again falls under extra bass category comparing sony mdr xb ap wit"&amp;"h boat bassheads will be unfair since there is a big price difference between both of them but i would still like to add that bassheads did a great job and didn t disappoint me obviously it doesn t stand a chance in front of sony mdr xb ap but still looki"&amp;"ng at the price of bassheads the quality they offer i was really very impressed boat bassheads turned out to be exceptional earphones after testing them for more than two weeks with different devices music players i can say that they re amazing for the pr"&amp;"ice a pure steal deal the bass output is amazing and is very intense i ll recommend using correct size ear tips good quality music player like poweramp android for better bass output the treble is good vocals are average somewhere i feel that bass overpow"&amp;"ers the vocals but by tweaking the equalizer a bit you can achieve better results the mids are again average my rating out of the verdict taking everything into account overall i m very impressed with boat bassheads the built quality is amazing the perfor"&amp;"mance is exceptionally good with powerful bass good overall soundstage tweaking the equalizer a bit can bring drastic improvements to other areas like vocals mids highs overall the vocal highs are good mids are average but still good for the price i ll re"&amp;"commend these iem s to bass lovers budget conscious people who are looking for high quality durable earphones at a reasonable price genres like edm rock hip hop sound really great on them boat bassheads justify the price they come for the results are very"&amp;" good as compared to other earphones in same price range hope i helped you thanks yes so you have heard that this is the best wired earphone under yes you can consider it to buy but there are few points to remember before buy from my user experience i can"&amp;" tell you this this is not comfortable at all it slips from ear mostly you feel pain in ear after using it never buy this for online class as it is not possible to wear it hours straightly after switching from boat basshead i feel that the bass is not goo"&amp;"d as the previous one i don t know why it should be better sound don t explode or go outside of the buds to as it go outside on boat headphone so its good feeling heavier on ears not as comfortable as realme buds though both are metal build for balance so"&amp;"und you can buy realme buds buy it only to listen music not for too long time do not consider it for online class and long time wear session hope it helped you its just my opinion from using boat boat boat realme buds mi basic it s a very good product but"&amp;" i don t recommend buying this because earpiece is heavy and you need to keep adjusting it and pushing it inside whenever you move your head they will fall off easily with the slightest motion you will soon find it annoying sound quality build quality eve"&amp;"rything is good but earphones falling off ears will irritate you raat me apne babu se dhere dherebaat krne pr v aacha se sunae deta h i purchased the product a year ago it worked fine i love the sound quality but you may not expect it to work after a year"&amp;" my headphone doesn t work now properly my warranty get expired so i have to buy a new one good buy but side earphone stopped after month sound quality is above average but i got years old manufactured ear phones build quality is as per cost can t expect "&amp;"much there is buzzzzz sound when music is silent the earphones sound is awesome")</f>
        <v>technical specifications here s the technical information of boat bassheads in ear headphones the information provided below is as per the manufacturer  boat bassheads have a frequency range of hz to khz  it features mm drivers  rated impedance of ohms  comes with meter flat tangle free cable  mm gold plated l shaped audio jack degrees  sensitivity db db built quality design i was not expecting metal built at this price range but to my surprise boat bassheads are fully made up of metal it has a diagonal grid like texture on the buds which feels amazing on touch the metal construction gives boat bassheads a premium feel attractive appearance the cable used by boat on bassheads is flat with rubberized coating it is a tangle free cable does it s job well by decreasing the chances of the cable tangling despite the metal construction boat bassheads are very lightweight comes with a microphone l shaped mm audio jack which is again made up of metal overall the built quality is excellent for the price seems very durable the ear buds have proper l r labels and are clearly visible boat bassheads comes with medium sized silicone tips already installed out of the box audio quality to ensure that i can test the bassheads at their uppermost limit i used high quality mp files of kbps lossless audio formats like flac wav for smartphone listening i used poweramp music player tweaked settings every now and then to see their extreme capability for the computer i used itunes player vlc audio player i also tested these earphones on apple ipod iphone sony mp player all this went for more than days finally i had my results boat bassheads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 frequency sounds were clear pleasant to ears the mids were average but overall the audio experience on boat bassheads was decent when listening to music the overall sound quality is amazing you can easily distinguish between different instruments sounds which is a good thing for extra bassy headphones noise isolation comfort when it comes to noise isolation boat bassheads are very good at it they come with medium sized ear tip pre installed which seemed perfect for my ears once the earphones are on i wasn t able to hear outside noise they sealed my ears completely delivered an immersive experience make sure that you have the right pair of ear tips on for better noise isolation comfort overall boat bassheads are comfortable but they seem a bit stiff somewhat awkward when used for longer periods since the housing is made up of metal you may find them popping out every now then when used during running jogging or any other sport or physical activity this didn t happen as often for me but for a friend they keep popping out every now then while running maybe the shape of ears has something to do with it an easy solution to this will be using the ear hooks which came along with it when using bassheads with ear hooks they were a bit uncomfortable initially but as i got used to them they were fine plus this stopped popping issue since the hooks keep a hold on them flat cable microphone the cable is great i personally prefer flat cables and this earphone come with a perfect flat cable which is tangle free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 reject calls on the go without taking your phone out it can also be used to control music which is again a good to see in a budget friendly earphone like boat bassheads warranty price boat bassheads comes with standard one year warranty so make sure you keep the purchase invoice safe in case you need it for warranty final thoughts i ve personally used boat bassheads in ear headphones for more than two weeks average daily two hours of listening before writing this review and i m pretty much impressed with them i m personally a fan of extra bass iem s and currently my primary iem is sony mdr xb ap which again falls under extra bass category comparing sony mdr xb ap with boat bassheads will be unfair since there is a big price difference between both of them but i would still like to add that bassheads did a great job and didn t disappoint me obviously it doesn t stand a chance in front of sony mdr xb ap but still looking at the price of bassheads the quality they offer i was really very impressed boat bassheads turned out to be exceptional earphones after testing them for more than two weeks with different devices music players i can say that they re amazing for the price a pure steal deal the bass output is amazing and is very intense i ll recommend using correct size ear tips good quality music player like poweramp android for better bass output the treble is good vocals are average somewhere i feel that bass overpowers the vocals but by tweaking the equalizer a bit you can achieve better results the mids are again average my rating out of the verdict taking everything into account overall i m very impressed with boat bassheads the built quality is amazing the performance is exceptionally good with powerful bass good overall soundstage tweaking the equalizer a bit can bring drastic improvements to other areas like vocals mids highs overall the vocal highs are good mids are average but still good for the price i ll recommend these iem s to bass lovers budget conscious people who are looking for high quality durable earphones at a reasonable price genres like edm rock hip hop sound really great on them boat bassheads justify the price they come for the results are very good as compared to other earphones in same price range hope i helped you thanks yes so you have heard that this is the best wired earphone under yes you can consider it to buy but there are few points to remember before buy from my user experience i can tell you this this is not comfortable at all it slips from ear mostly you feel pain in ear after using it never buy this for online class as it is not possible to wear it hours straightly after switching from boat basshead i feel that the bass is not good as the previous one i don t know why it should be better sound don t explode or go outside of the buds to as it go outside on boat headphone so its good feeling heavier on ears not as comfortable as realme buds though both are metal build for balance sound you can buy realme buds buy it only to listen music not for too long time do not consider it for online class and long time wear session hope it helped you its just my opinion from using boat boat boat realme buds mi basic it s a very good product but i don 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 raat me apne babu se dhere dherebaat krne pr v aacha se sunae deta h i purchased the product a year ago it worked fine i love the sound quality but you may not expect it to work after a year my headphone doesn t work now properly my warranty get expired so i have to buy a new one good buy but side earphone stopped after month sound quality is above average but i got years old manufactured ear phones build quality is as per cost can t expect much there is buzzzzz sound when music is silent the earphones sound is awesome</v>
      </c>
      <c r="E762" s="1" t="s">
        <v>6715</v>
      </c>
      <c r="F762" s="9" t="s">
        <v>3347</v>
      </c>
      <c r="G762" s="9">
        <f>IFERROR(__xludf.DUMMYFUNCTION("""COMPUTED_VALUE"""),0.0)</f>
        <v>0</v>
      </c>
      <c r="H762" s="9">
        <f>IFERROR(__xludf.DUMMYFUNCTION("""COMPUTED_VALUE"""),1.0)</f>
        <v>1</v>
      </c>
      <c r="I762" s="9">
        <f>IFERROR(__xludf.DUMMYFUNCTION("""COMPUTED_VALUE"""),1.0)</f>
        <v>1</v>
      </c>
      <c r="J762" s="9">
        <f>IFERROR(__xludf.DUMMYFUNCTION("""COMPUTED_VALUE"""),1.0)</f>
        <v>1</v>
      </c>
    </row>
    <row r="763">
      <c r="A763" s="1">
        <v>4.5</v>
      </c>
      <c r="B763" s="5" t="s">
        <v>6733</v>
      </c>
      <c r="C763" s="5" t="s">
        <v>6734</v>
      </c>
      <c r="D763" s="9" t="str">
        <f>IFERROR(__xludf.DUMMYFUNCTION("""COMPUTED_VALUE"""),"nice notebook with sufficiently good quality papers the add in the bind cover is removeble and can be make it more aesthetic the only thing is price is little bit inappropriate considering the number of pages but overall it is a good notebook for study pu"&amp;"rpose go for it👍 product quality is really good the cover gives a premium look to this product page quality could have been better i like this product decent quality page not too thick i would have preferred a higher gsm but still decent sturdy this is o"&amp;"ne of the best book or dairy i have seen before but too much expensive really good quality paper along with the multi colored subject dividers and the outer covering i got it for rs and this product has an mrp of rupees offline i would end up paying at le"&amp;"ast rs for this so overall a really good buy page quality excellentink overlap close to none unless you reputting much pressure even fountain pens are good cover wow con it s not really a con but u gotta turn the pages really carefully otherwise they migh"&amp;"t get torn the pages are gsm but turning carelessly will definitely damage the pages which is kinda difficult when you re in hurry during revision this is the only con of these spiral notebooks i ordered notebooks out of which one had poor binding and i h"&amp;"ad to repair it manually otherwise the page quality is good")</f>
        <v>nice notebook with sufficiently good quality papers the add in the bind cover is removeble and can be make it more aesthetic the only thing is price is little bit inappropriate considering the number of pages but overall it is a good notebook for study purpose go for it👍 product quality is really good the cover gives a premium look to this product page quality could have been better i like this product decent quality page not too thick i would have preferred a higher gsm but still decent sturdy this is one of the best book or dairy i have seen before but too much expensive really good quality paper along with the multi colored subject dividers and the outer covering i got it for rs and this product has an mrp of rupees offline i would end up paying at least rs for this so overall a really good buy page quality excellentink overlap close to none unless you reputting much pressure even fountain pens are good cover wow con it s not really a con but u gotta turn the pages really carefully otherwise they might get torn the pages are gsm but turning carelessly will definitely damage the pages which is kinda difficult when you re in hurry during revision this is the only con of these spiral notebooks i ordered notebooks out of which one had poor binding and i had to repair it manually otherwise the page quality is good</v>
      </c>
      <c r="E763" s="1" t="s">
        <v>6726</v>
      </c>
      <c r="F763" s="9" t="s">
        <v>6728</v>
      </c>
      <c r="G763" s="9">
        <f>IFERROR(__xludf.DUMMYFUNCTION("""COMPUTED_VALUE"""),0.0)</f>
        <v>0</v>
      </c>
      <c r="H763" s="9">
        <f>IFERROR(__xludf.DUMMYFUNCTION("""COMPUTED_VALUE"""),0.0)</f>
        <v>0</v>
      </c>
      <c r="I763" s="9">
        <f>IFERROR(__xludf.DUMMYFUNCTION("""COMPUTED_VALUE"""),1.0)</f>
        <v>1</v>
      </c>
      <c r="J763" s="9">
        <f>IFERROR(__xludf.DUMMYFUNCTION("""COMPUTED_VALUE"""),0.0)</f>
        <v>0</v>
      </c>
    </row>
    <row r="764">
      <c r="A764" s="1">
        <v>4.4</v>
      </c>
      <c r="B764" s="5" t="s">
        <v>6745</v>
      </c>
      <c r="C764" s="5" t="s">
        <v>6746</v>
      </c>
      <c r="D764" s="9" t="str">
        <f>IFERROR(__xludf.DUMMYFUNCTION("""COMPUTED_VALUE"""),"does not have enough oomph and quickly loses power makes you wonder whether it really is duracell such is the life of the batteries indeed firs the name chitra power got it just now hope it last longer than eveready s cells excellent packaging as well the"&amp;"re are two more looks fine waiting for durable report good value for money long lasting longevity and power is the best badhiya like")</f>
        <v>does not have enough oomph and quickly loses power makes you wonder whether it really is duracell such is the life of the batteries indeed firs the name chitra power got it just now hope it last longer than eveready s cells excellent packaging as well there are two more looks fine waiting for durable report good value for money long lasting longevity and power is the best badhiya like</v>
      </c>
      <c r="E764" s="1" t="s">
        <v>6737</v>
      </c>
      <c r="F764" s="9" t="s">
        <v>5418</v>
      </c>
      <c r="G764" s="9">
        <f>IFERROR(__xludf.DUMMYFUNCTION("""COMPUTED_VALUE"""),0.0)</f>
        <v>0</v>
      </c>
      <c r="H764" s="9">
        <f>IFERROR(__xludf.DUMMYFUNCTION("""COMPUTED_VALUE"""),0.0)</f>
        <v>0</v>
      </c>
      <c r="I764" s="9">
        <f>IFERROR(__xludf.DUMMYFUNCTION("""COMPUTED_VALUE"""),0.0)</f>
        <v>0</v>
      </c>
      <c r="J764" s="9">
        <f>IFERROR(__xludf.DUMMYFUNCTION("""COMPUTED_VALUE"""),0.0)</f>
        <v>0</v>
      </c>
    </row>
    <row r="765">
      <c r="A765" s="1">
        <v>4.3</v>
      </c>
      <c r="B765" s="5" t="s">
        <v>6755</v>
      </c>
      <c r="C765" s="5" t="s">
        <v>6756</v>
      </c>
      <c r="D765" s="9" t="str">
        <f>IFERROR(__xludf.DUMMYFUNCTION("""COMPUTED_VALUE"""),"always wanted to purchase it but never got a chance before i built a pc for my sister zebronics has always delivered us with the best state of the art hardwares for gaming out of which this combo is one of the shining star the alphabet don t light up just"&amp;" the keyboard does you can t see anything in dark even if the keyboard lights are on does not have light in letter so it is hard to type and play i hate about mouse and keybordit dont has a software and no single color less rbg modes gaming is good and er"&amp;"gonomic is good and brightness is good but less i like this product it is verry good for gammers speassily i think you can go for itit delivered one day before for me the gamming expreance is more better with zebronic it is a verrrrrrrrry goooood product "&amp;"it more actractive while gamming at dark 👍👍👍👍👍 keyboard and mouse both are good but can go for an better option also buy in sale for just have good look but not feels so premiummouse build is more bad than keyboard number key led panel almost out of "&amp;"the frame")</f>
        <v>always wanted to purchase it but never got a chance before i built a pc for my sister zebronics has always delivered us with the best state of the art hardwares for gaming out of which this combo is one of the shining star the alphabet don t light up just the keyboard does you can t see anything in dark even if the keyboard lights are on does not have light in letter so it is hard to type and play i hate about mouse and keybordit dont has a software and no single color less rbg modes gaming is good and ergonomic is good and brightness is good but less i like this product it is verry good for gammers speassily i think you can go for itit delivered one day before for me the gamming expreance is more better with zebronic it is a verrrrrrrrry goooood product it more actractive while gamming at dark 👍👍👍👍👍 keyboard and mouse both are good but can go for an better option also buy in sale for just have good look but not feels so premiummouse build is more bad than keyboard number key led panel almost out of the frame</v>
      </c>
      <c r="E765" s="1" t="s">
        <v>6749</v>
      </c>
      <c r="F765" s="9" t="s">
        <v>5479</v>
      </c>
      <c r="G765" s="9">
        <f>IFERROR(__xludf.DUMMYFUNCTION("""COMPUTED_VALUE"""),0.0)</f>
        <v>0</v>
      </c>
      <c r="H765" s="9">
        <f>IFERROR(__xludf.DUMMYFUNCTION("""COMPUTED_VALUE"""),0.0)</f>
        <v>0</v>
      </c>
      <c r="I765" s="9">
        <f>IFERROR(__xludf.DUMMYFUNCTION("""COMPUTED_VALUE"""),0.0)</f>
        <v>0</v>
      </c>
      <c r="J765" s="9">
        <f>IFERROR(__xludf.DUMMYFUNCTION("""COMPUTED_VALUE"""),0.0)</f>
        <v>0</v>
      </c>
    </row>
    <row r="766">
      <c r="A766" s="1">
        <v>4.3</v>
      </c>
      <c r="B766" s="5" t="s">
        <v>6767</v>
      </c>
      <c r="C766" s="5" t="s">
        <v>6768</v>
      </c>
      <c r="D766" s="9" t="str">
        <f>IFERROR(__xludf.DUMMYFUNCTION("""COMPUTED_VALUE"""),"the pendrive is good enough but don t have a higher expectation from this pendrive it gets heated after when transferring a file and the speed also reduces drastically if you are looking for a high speed pendrive then this is not for youfor normal uses it"&amp;" is good enough can connect to phone as well i got it for rs only good product no problem very useful and best for use two in one purpose for transfer data from lap or mobile good purchase just that i find the type c side doesn t fit well in some devices "&amp;"keeps shaking and disconnecting so have to be careful while transferring from such devices easy to use and fast to upload cost is slightly high nice transfer speed for files is good gb onlyavailable total gb and durable is little bad")</f>
        <v>the pendrive is good enough but don t have a higher expectation from this pendrive it gets heated after when transferring a file and the speed also reduces drastically if you are looking for a high speed pendrive then this is not for youfor normal uses it is good enough can connect to phone as well i got it for rs only good product no problem very useful and best for use two in one purpose for transfer data from lap or mobile good purchase just that i find the type c side doesn t fit well in some devices keeps shaking and disconnecting so have to be careful while transferring from such devices easy to use and fast to upload cost is slightly high nice transfer speed for files is good gb onlyavailable total gb and durable is little bad</v>
      </c>
      <c r="E766" s="1" t="s">
        <v>6759</v>
      </c>
      <c r="F766" s="9" t="s">
        <v>5193</v>
      </c>
      <c r="G766" s="9">
        <f>IFERROR(__xludf.DUMMYFUNCTION("""COMPUTED_VALUE"""),0.0)</f>
        <v>0</v>
      </c>
      <c r="H766" s="9">
        <f>IFERROR(__xludf.DUMMYFUNCTION("""COMPUTED_VALUE"""),0.0)</f>
        <v>0</v>
      </c>
      <c r="I766" s="9">
        <f>IFERROR(__xludf.DUMMYFUNCTION("""COMPUTED_VALUE"""),0.0)</f>
        <v>0</v>
      </c>
      <c r="J766" s="9">
        <f>IFERROR(__xludf.DUMMYFUNCTION("""COMPUTED_VALUE"""),0.0)</f>
        <v>0</v>
      </c>
    </row>
    <row r="767">
      <c r="A767" s="1">
        <v>4.3</v>
      </c>
      <c r="B767" s="5" t="s">
        <v>6779</v>
      </c>
      <c r="C767" s="5" t="s">
        <v>6780</v>
      </c>
      <c r="D767" s="9" t="str">
        <f>IFERROR(__xludf.DUMMYFUNCTION("""COMPUTED_VALUE"""),"easy to hold and to good in this price the quality is really good the pen for me it was a bit slipperybut the comfort was all righti recommend you to buy this product as it has value for money and it works smoothly and better than my imagination beautiful"&amp;" and classy design with great grip must buy product if you love premium things 👌 expensive i could have gotten parker jotter but it feels to thick to hold this one is slim and smooth feels good in hand too very good easy to hold value for money or comfor"&amp;"t the pen was good")</f>
        <v>easy to hold and to good in this price the quality is really good the pen for me it was a bit slipperybut the comfort was all righti recommend you to buy this product as it has value for money and it works smoothly and better than my imagination beautiful and classy design with great grip must buy product if you love premium things 👌 expensive i could have gotten parker jotter but it feels to thick to hold this one is slim and smooth feels good in hand too very good easy to hold value for money or comfort the pen was good</v>
      </c>
      <c r="E767" s="1" t="s">
        <v>6771</v>
      </c>
      <c r="F767" s="9" t="s">
        <v>6773</v>
      </c>
      <c r="G767" s="9">
        <f>IFERROR(__xludf.DUMMYFUNCTION("""COMPUTED_VALUE"""),0.0)</f>
        <v>0</v>
      </c>
      <c r="H767" s="9">
        <f>IFERROR(__xludf.DUMMYFUNCTION("""COMPUTED_VALUE"""),0.0)</f>
        <v>0</v>
      </c>
      <c r="I767" s="9">
        <f>IFERROR(__xludf.DUMMYFUNCTION("""COMPUTED_VALUE"""),0.0)</f>
        <v>0</v>
      </c>
      <c r="J767" s="9">
        <f>IFERROR(__xludf.DUMMYFUNCTION("""COMPUTED_VALUE"""),0.0)</f>
        <v>0</v>
      </c>
    </row>
    <row r="768">
      <c r="A768" s="1">
        <v>4.0</v>
      </c>
      <c r="B768" s="5" t="s">
        <v>4459</v>
      </c>
      <c r="C768" s="5" t="s">
        <v>6783</v>
      </c>
      <c r="D768" s="9" t="str">
        <f>IFERROR(__xludf.DUMMYFUNCTION("""COMPUTED_VALUE"""),"i got it for and i guess for this price it s good enough don t buy if you are buying it for than this price if you just wanna try out a smart watch this is really nice but if you are expecting too many features in it then go for a pricier one at least for"&amp;" this watch u don t have too many features and you have to use your phone to set up most of the things like alerts and notifications do not disturb mode and even alarms too other than that its touch response is pretty decent has got nice watch faces you c"&amp;"an make your own as well and battery is long lasting at least for my usage lasts more than days also notice that the wrist isn t black its dark grey but the dial is black this item is best quality the price is very worthable this product s overall quality"&amp;" is quite good i will recommend to purchase this item the design of this watch is really good i got this at in amazon sale and it s really value for money 👍 super look screen refresh rate is bit low but a great product for this price best product")</f>
        <v>i got it for and i guess for this price it s good enough don t buy if you are buying it for than this price if you just wanna try out a smart watch this is really nice but if you are expecting too many features in it then go for a pricier one at least for this watch u don t have too many features and you have to use your phone to set up most of the things like alerts and notifications do not disturb mode and even alarms too other than that its touch response is pretty decent has got nice watch faces you can make your own as well and battery is long lasting at least for my usage lasts more than days also notice that the wrist isn t black its dark grey but the dial is black this item is best quality the price is very worthable this product s overall quality is quite good i will recommend to purchase this item the design of this watch is really good i got this at in amazon sale and it s really value for money 👍 super look screen refresh rate is bit low but a great product for this price best product</v>
      </c>
      <c r="E768" s="1" t="s">
        <v>4453</v>
      </c>
      <c r="F768" s="9" t="s">
        <v>3219</v>
      </c>
      <c r="G768" s="9">
        <f>IFERROR(__xludf.DUMMYFUNCTION("""COMPUTED_VALUE"""),0.0)</f>
        <v>0</v>
      </c>
      <c r="H768" s="9">
        <f>IFERROR(__xludf.DUMMYFUNCTION("""COMPUTED_VALUE"""),0.0)</f>
        <v>0</v>
      </c>
      <c r="I768" s="9">
        <f>IFERROR(__xludf.DUMMYFUNCTION("""COMPUTED_VALUE"""),0.0)</f>
        <v>0</v>
      </c>
      <c r="J768" s="9">
        <f>IFERROR(__xludf.DUMMYFUNCTION("""COMPUTED_VALUE"""),0.0)</f>
        <v>0</v>
      </c>
    </row>
    <row r="769">
      <c r="A769" s="1">
        <v>4.3</v>
      </c>
      <c r="B769" s="5" t="s">
        <v>6792</v>
      </c>
      <c r="C769" s="5" t="s">
        <v>6793</v>
      </c>
      <c r="D769" s="9" t="str">
        <f>IFERROR(__xludf.DUMMYFUNCTION("""COMPUTED_VALUE"""),"package arrived in a big box inside the table was packaged inside another box the drawer was stuck or locked a little bit but then came out quite good product just a little costly i use this on my bed only these type of support to the table bottom make it"&amp;" very stable even on a bed really thought full design material is good smooth finish the plastic helps keep your forearms on it so comfy you could get it for bucks cheaper from their official website though the place for keeping your phone is good the cup"&amp;" holder is a bit too small and only holds small cups of ml water bottles shakers can t be put there it is a really solid table with great clearence mm i thought mm too would be ok but i would highly suggest mm ones its width length is perfect and should b"&amp;"e the standard at cm cm great product now i use this as my main work station all day the table is fantastic but i got a dameged or broken one one corner is broken overall table is good i returned it and got a new one this is strong but plastic at the join"&amp;"t of legs and ply can be better overall this is a good table the product quality is good the size of the product little small it is stable not bending while working on that little expansive also over all the product review is good one like 👍 it wobbles a"&amp;" little coz of the bed mattress otherwise it is very study and quite light weight as well perfect for everyday use it will last a long time quality is awesome it s stable even when kept on bed for writing the drawer feature is also quite useful")</f>
        <v>package arrived in a big box inside the table was packaged inside another box the drawer was stuck or locked a little bit but then came out quite good product just a little costly i use this on my bed only these type of support to the table bottom make it very stable even on a bed really thought full design material is good smooth finish the plastic helps keep your forearms on it so comfy you could get it for bucks cheaper from their official website though the place for keeping your phone is good the cup holder is a bit too small and only holds small cups of ml water bottles shakers can t be put there it is a really solid table with great clearence mm i thought mm too would be ok but i would highly suggest mm ones its width length is perfect and should be the standard at cm cm great product now i use this as my main work station all day the table is fantastic but i got a dameged or broken one one corner is broken overall table is good i returned it and got a new one this is strong but plastic at the joint of legs and ply can be better overall this is a good table the product quality is good the size of the product little small it is stable not bending while working on that little expansive also over all the product review is good one like 👍 it wobbles a little coz of the bed mattress otherwise it is very study and quite light weight as well perfect for everyday use it will last a long time quality is awesome it s stable even when kept on bed for writing the drawer feature is also quite useful</v>
      </c>
      <c r="E769" s="1" t="s">
        <v>6786</v>
      </c>
      <c r="F769" s="9" t="s">
        <v>5242</v>
      </c>
      <c r="G769" s="9">
        <f>IFERROR(__xludf.DUMMYFUNCTION("""COMPUTED_VALUE"""),1.0)</f>
        <v>1</v>
      </c>
      <c r="H769" s="9">
        <f>IFERROR(__xludf.DUMMYFUNCTION("""COMPUTED_VALUE"""),0.0)</f>
        <v>0</v>
      </c>
      <c r="I769" s="9">
        <f>IFERROR(__xludf.DUMMYFUNCTION("""COMPUTED_VALUE"""),1.0)</f>
        <v>1</v>
      </c>
      <c r="J769" s="9">
        <f>IFERROR(__xludf.DUMMYFUNCTION("""COMPUTED_VALUE"""),0.0)</f>
        <v>0</v>
      </c>
    </row>
    <row r="770">
      <c r="A770" s="1">
        <v>4.0</v>
      </c>
      <c r="B770" s="5" t="s">
        <v>318</v>
      </c>
      <c r="C770" s="5" t="s">
        <v>319</v>
      </c>
      <c r="D770" s="9" t="str">
        <f>IFERROR(__xludf.DUMMYFUNCTION("""COMPUTED_VALUE"""),"the product seems and works good but it s not a fast charging cable as it has to be and when all the three ports are connected its more slower i m charging only good is single cable all three ports are there so its a ok product only if yiu are looking for"&amp;" fast charging then i would say think twice before you buyi have been using foe a while now this is for sure not a fast charging cable and in this tge lightning charger is not working properly every now and then i have to check its it charging my iphone a"&amp;"nd i had to unplug and reply for charging its getting disconnected i don t understand how so this cable is no ok i used this type c most commonly depending on my devices power wats and also etc nice charger charging is bit slow when u connect multiple dev"&amp;"ices cannot transfer data only charging purpose so nice colour cheap and best the cable looks decent with charging but not fit for me as it does not support apple car play")</f>
        <v>the product seems and works good but it s not a fast charging cable as it has to be and when all the three ports are connected its more slower i 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 t understand how so this cable is no ok i used this type c most commonly depending on my devices power wats and also etc nice charger charging is bit slow when u connect multiple devices cannot transfer data only charging purpose so nice colour cheap and best the cable looks decent with charging but not fit for me as it does not support apple car play</v>
      </c>
      <c r="E770" s="1" t="s">
        <v>312</v>
      </c>
      <c r="F770" s="9" t="s">
        <v>18</v>
      </c>
      <c r="G770" s="9">
        <f>IFERROR(__xludf.DUMMYFUNCTION("""COMPUTED_VALUE"""),1.0)</f>
        <v>1</v>
      </c>
      <c r="H770" s="9">
        <f>IFERROR(__xludf.DUMMYFUNCTION("""COMPUTED_VALUE"""),0.0)</f>
        <v>0</v>
      </c>
      <c r="I770" s="9">
        <f>IFERROR(__xludf.DUMMYFUNCTION("""COMPUTED_VALUE"""),0.0)</f>
        <v>0</v>
      </c>
      <c r="J770" s="9">
        <f>IFERROR(__xludf.DUMMYFUNCTION("""COMPUTED_VALUE"""),0.0)</f>
        <v>0</v>
      </c>
    </row>
    <row r="771">
      <c r="A771" s="1">
        <v>4.4</v>
      </c>
      <c r="B771" s="5" t="s">
        <v>6806</v>
      </c>
      <c r="C771" s="5" t="s">
        <v>6807</v>
      </c>
      <c r="D771" s="9" t="str">
        <f>IFERROR(__xludf.DUMMYFUNCTION("""COMPUTED_VALUE"""),"using since last two weeks good good nice worth it perfect does its job the build quality of the wire is good nothing to complain about good quality product works well reasonable price good quality wao wao super speed fast asf")</f>
        <v>using since last two weeks good good nice worth it perfect does its job the build quality of the wire is good nothing to complain about good quality product works well reasonable price good quality wao wao super speed fast asf</v>
      </c>
      <c r="E771" s="1" t="s">
        <v>6798</v>
      </c>
      <c r="F771" s="9" t="s">
        <v>6800</v>
      </c>
      <c r="G771" s="9">
        <f>IFERROR(__xludf.DUMMYFUNCTION("""COMPUTED_VALUE"""),0.0)</f>
        <v>0</v>
      </c>
      <c r="H771" s="9">
        <f>IFERROR(__xludf.DUMMYFUNCTION("""COMPUTED_VALUE"""),0.0)</f>
        <v>0</v>
      </c>
      <c r="I771" s="9">
        <f>IFERROR(__xludf.DUMMYFUNCTION("""COMPUTED_VALUE"""),0.0)</f>
        <v>0</v>
      </c>
      <c r="J771" s="9">
        <f>IFERROR(__xludf.DUMMYFUNCTION("""COMPUTED_VALUE"""),0.0)</f>
        <v>0</v>
      </c>
    </row>
    <row r="772">
      <c r="A772" s="1">
        <v>4.0</v>
      </c>
      <c r="B772" s="5" t="s">
        <v>6818</v>
      </c>
      <c r="C772" s="5" t="s">
        <v>6819</v>
      </c>
      <c r="D772" s="9" t="str">
        <f>IFERROR(__xludf.DUMMYFUNCTION("""COMPUTED_VALUE"""),"typing is easy comfortable and fast but keyboard is not good for gaming the buttons when pressed and held down for long time can remain stuck when released the button itself doesn t stay down but it still keeps working until i press it again died in games"&amp;" many times by falling from high places i had this same issue in my old hp pavilion laptop keyboard too actually something they should have a look into i am using month this is now performing good and smooth very good product good product lack of led for "&amp;"power level caps and numlock is a big headache keyboard doesn t have that much tactile feel like my wired hp keyboard definitely looks good works perfectly mouse is a bit small compared to wired ones not sure about battery just started using it i buyed it"&amp;" i am working with it and it s good nice product")</f>
        <v>typing is easy comfortable and fast but keyboard is not good for gaming the buttons when pressed and held down for long time can remain stuck when released the button itself doesn t stay down but it still keeps working until i press it again died in games many times by falling from high places i had this same issue in my old hp pavilion laptop keyboard too actually something they should have a look into i am using month this is now performing good and smooth very good product good product lack of led for power level caps and numlock is a big headache keyboard doesn t have that much tactile feel like my wired hp keyboard definitely looks good works perfectly mouse is a bit small compared to wired ones not sure about battery just started using it i buyed it i am working with it and it s good nice product</v>
      </c>
      <c r="E772" s="1" t="s">
        <v>6810</v>
      </c>
      <c r="F772" s="9" t="s">
        <v>5479</v>
      </c>
      <c r="G772" s="9">
        <f>IFERROR(__xludf.DUMMYFUNCTION("""COMPUTED_VALUE"""),0.0)</f>
        <v>0</v>
      </c>
      <c r="H772" s="9">
        <f>IFERROR(__xludf.DUMMYFUNCTION("""COMPUTED_VALUE"""),0.0)</f>
        <v>0</v>
      </c>
      <c r="I772" s="9">
        <f>IFERROR(__xludf.DUMMYFUNCTION("""COMPUTED_VALUE"""),0.0)</f>
        <v>0</v>
      </c>
      <c r="J772" s="9">
        <f>IFERROR(__xludf.DUMMYFUNCTION("""COMPUTED_VALUE"""),0.0)</f>
        <v>0</v>
      </c>
    </row>
    <row r="773">
      <c r="A773" s="1">
        <v>4.3</v>
      </c>
      <c r="B773" s="5" t="s">
        <v>339</v>
      </c>
      <c r="C773" s="5" t="s">
        <v>340</v>
      </c>
      <c r="D773" s="9" t="str">
        <f>IFERROR(__xludf.DUMMYFUNCTION("""COMPUTED_VALUE"""),"one amazing cable for bucks ok with charging looks very sturdy and durable fast charging upto watts m in length and really durable bought it like the th time passed down my older cables to family members all still in working state i bought it in and it al"&amp;"most last three years post heavy usage gonna buy it again very good quality good quality usb c charging cable that enables fast charging for samsung m as well as m g w seeking phones metre cable length helpful in keeping phone on desk while charging adapt"&amp;"or plugged into electric outlet best value similar m cable costs x or x in retail market this is best price great product wanted this as my portable battery has usb slot and ipad and kindle reader have usb c ports fits my requirement perfectly charges ver"&amp;"y fast good very good overall")</f>
        <v>one amazing cable for bucks ok with charging looks very sturdy and durable fast charging upto watts m in length and really durable bought it like the th time passed down my older cables to family members all still in working state i bought it in and it almost last three years post heavy usage gonna buy it again very good quality good quality usb c charging cable that enables fast charging for samsung m as well as m g w seeking phones metre cable length helpful in keeping phone on desk while charging adaptor plugged into electric outlet best value similar m cable costs x or x in retail market this is best price great product wanted this as my portable battery has usb slot and ipad and kindle reader have usb c ports fits my requirement perfectly charges very fast good very good overall</v>
      </c>
      <c r="E773" s="1" t="s">
        <v>333</v>
      </c>
      <c r="F773" s="9" t="s">
        <v>18</v>
      </c>
      <c r="G773" s="9">
        <f>IFERROR(__xludf.DUMMYFUNCTION("""COMPUTED_VALUE"""),0.0)</f>
        <v>0</v>
      </c>
      <c r="H773" s="9">
        <f>IFERROR(__xludf.DUMMYFUNCTION("""COMPUTED_VALUE"""),0.0)</f>
        <v>0</v>
      </c>
      <c r="I773" s="9">
        <f>IFERROR(__xludf.DUMMYFUNCTION("""COMPUTED_VALUE"""),0.0)</f>
        <v>0</v>
      </c>
      <c r="J773" s="9">
        <f>IFERROR(__xludf.DUMMYFUNCTION("""COMPUTED_VALUE"""),0.0)</f>
        <v>0</v>
      </c>
    </row>
    <row r="774">
      <c r="A774" s="1">
        <v>3.3</v>
      </c>
      <c r="B774" s="5" t="s">
        <v>6829</v>
      </c>
      <c r="C774" s="5" t="s">
        <v>6830</v>
      </c>
      <c r="D774" s="9" t="str">
        <f>IFERROR(__xludf.DUMMYFUNCTION("""COMPUTED_VALUE"""),"this mic s sound quality is very good but if you are looking for a mic which you will use in your pc then don t buy this microphone because it doesn t come with a trrs to trs converter overall good mic and wire length is also average meter in this price r"&amp;"ange its very worth it to buy this mic but if you want to use in laptop or pc then buy maono au microphone which comes with a converter and it is also very good mic not suitable for dslr camera just good for yt okay 👌 product is not good for anyone it is"&amp;" scrap and waste of money not too good it has a good sound and audio quality it have not very good in noise cancellation it will filter some minute sound it is helpful for youtube video creators but the clip is very hard so i can t fit it in shirt it is w"&amp;"orth for the cost")</f>
        <v>this mic s sound quality is very good but if you are looking for a mic which you will use in your pc then don t buy this microphone because it doesn t come with a trrs to trs converter overall good mic and wire length is also average meter in this price range its very worth it to buy this mic but if you want to use in laptop or pc then buy maono au microphone which comes with a converter and it is also very good mic not suitable for dslr camera just good for yt okay 👌 product is not good for anyone it is scrap and waste of money not too good it has a good sound and audio quality it have not very good in noise cancellation it will filter some minute sound it is helpful for youtube video creators but the clip is very hard so i can t fit it in shirt it is worth for the cost</v>
      </c>
      <c r="E774" s="1" t="s">
        <v>6823</v>
      </c>
      <c r="F774" s="9" t="s">
        <v>6586</v>
      </c>
      <c r="G774" s="9">
        <f>IFERROR(__xludf.DUMMYFUNCTION("""COMPUTED_VALUE"""),0.0)</f>
        <v>0</v>
      </c>
      <c r="H774" s="9">
        <f>IFERROR(__xludf.DUMMYFUNCTION("""COMPUTED_VALUE"""),0.0)</f>
        <v>0</v>
      </c>
      <c r="I774" s="9">
        <f>IFERROR(__xludf.DUMMYFUNCTION("""COMPUTED_VALUE"""),0.0)</f>
        <v>0</v>
      </c>
      <c r="J774" s="9">
        <f>IFERROR(__xludf.DUMMYFUNCTION("""COMPUTED_VALUE"""),0.0)</f>
        <v>0</v>
      </c>
    </row>
    <row r="775">
      <c r="A775" s="1">
        <v>3.7</v>
      </c>
      <c r="B775" s="5" t="s">
        <v>6838</v>
      </c>
      <c r="C775" s="5" t="s">
        <v>6839</v>
      </c>
      <c r="D775" s="9" t="str">
        <f>IFERROR(__xludf.DUMMYFUNCTION("""COMPUTED_VALUE"""),"audio quality is good for this price range the noise cancellation also works pretty well best thing is that it fits well in my ears the functionality of microphone is also good because it reduces the unwanted environmental noise for eg when you are talkin"&amp;"g to someone in a crowded place one tap left right pause playdouble tap left right previous nextthree tap left right volume four tap left music gamefour tap right base rock hifiright hold change anc no anc transparentleft hold bixby siri google assistanth"&amp;"old for longer time turn offthese are the touch controls for omega anc is not that much good but okay gives good backup for a price range of it is good enc is okay no app or anything to equalize have to do it with built in mobile equalizer noice cancellat"&amp;"ion is not good it s lower quality system otherwise sound quality is good bass is ok looking very nice good fittings touch sensor almost good work it s a good set overall sometimes it doesn t auto connect and i need to open bluetooth settings in my phone "&amp;"laptops to manually connect which is little annoying for me other then latency it is not good for gaming environment sound is not good you cannot tell the direction of foot steps until it s too close don t buy it for gaming other than gaming it s a good e"&amp;"arphone in this price range good product decent sound bass should have been better treble is slightly on the higher note anc works well and subdue ambient noise i liked it good")</f>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 one tap left right pause playdouble tap left right previous nextthree tap left right volume four tap left music gamefour tap right base rock hifiright hold change anc no anc transparentleft hold bixby siri google assistanthold for longer time turn offthese are the touch controls for omega anc is not that much good but okay gives good backup for a price range of it is good enc is okay no app or anything to equalize have to do it with built in mobile equalizer noice cancellation is not good it s lower quality system otherwise sound quality is good bass is ok looking very nice good fittings touch sensor almost good work it s a good set overall sometimes it doesn t auto connect and i need to open bluetooth settings in my phone laptops to manually connect which is little annoying for me other then latency it is not good for gaming environment sound is not good you cannot tell the direction of foot steps until it s too close don t buy it for gaming other than gaming it s a good earphone in this price range good product decent sound bass should have been better treble is slightly on the higher note anc works well and subdue ambient noise i liked it good</v>
      </c>
      <c r="E775" s="1" t="s">
        <v>6833</v>
      </c>
      <c r="F775" s="9" t="s">
        <v>3347</v>
      </c>
      <c r="G775" s="9">
        <f>IFERROR(__xludf.DUMMYFUNCTION("""COMPUTED_VALUE"""),0.0)</f>
        <v>0</v>
      </c>
      <c r="H775" s="9">
        <f>IFERROR(__xludf.DUMMYFUNCTION("""COMPUTED_VALUE"""),1.0)</f>
        <v>1</v>
      </c>
      <c r="I775" s="9">
        <f>IFERROR(__xludf.DUMMYFUNCTION("""COMPUTED_VALUE"""),0.0)</f>
        <v>0</v>
      </c>
      <c r="J775" s="9">
        <f>IFERROR(__xludf.DUMMYFUNCTION("""COMPUTED_VALUE"""),0.0)</f>
        <v>0</v>
      </c>
    </row>
    <row r="776">
      <c r="A776" s="1">
        <v>4.1</v>
      </c>
      <c r="B776" s="5" t="s">
        <v>6847</v>
      </c>
      <c r="C776" s="5" t="s">
        <v>6848</v>
      </c>
      <c r="D776" s="9" t="str">
        <f>IFERROR(__xludf.DUMMYFUNCTION("""COMPUTED_VALUE"""),"perfect for a inch tablet both vertically and horizontally it was the best phone holder good premium quality and reasonable price 👍🏼 fulfil purpose easy to carry solid material think it will last long nice liked the product easy to carry portable foldab"&amp;"le lightweight good")</f>
        <v>perfect for a inch tablet both vertically and horizontally it was the best phone holder good premium quality and reasonable price 👍🏼 fulfil purpose easy to carry solid material think it will last long nice liked the product easy to carry portable foldable lightweight good</v>
      </c>
      <c r="E776" s="1" t="s">
        <v>6842</v>
      </c>
      <c r="F776" s="9" t="s">
        <v>3802</v>
      </c>
      <c r="G776" s="9">
        <f>IFERROR(__xludf.DUMMYFUNCTION("""COMPUTED_VALUE"""),0.0)</f>
        <v>0</v>
      </c>
      <c r="H776" s="9">
        <f>IFERROR(__xludf.DUMMYFUNCTION("""COMPUTED_VALUE"""),0.0)</f>
        <v>0</v>
      </c>
      <c r="I776" s="9">
        <f>IFERROR(__xludf.DUMMYFUNCTION("""COMPUTED_VALUE"""),0.0)</f>
        <v>0</v>
      </c>
      <c r="J776" s="9">
        <f>IFERROR(__xludf.DUMMYFUNCTION("""COMPUTED_VALUE"""),0.0)</f>
        <v>0</v>
      </c>
    </row>
    <row r="777">
      <c r="A777" s="1">
        <v>5.0</v>
      </c>
      <c r="B777" s="5" t="s">
        <v>6857</v>
      </c>
      <c r="C777" s="5" t="s">
        <v>6858</v>
      </c>
      <c r="D777" s="9" t="str">
        <f>IFERROR(__xludf.DUMMYFUNCTION("""COMPUTED_VALUE"""),"i really like this wireless mouse it has became my daily driver the connection is instant and fast the mouse is super comfortable in my hand the click is easy and perfect feel very responsive and the look is stylish and compact i bought this wireless mous"&amp;"e because of its compact form factor it can be carried easily in laptop bag avoiding and hump forming in bag product built is sturdy scroll wheel is smooth the mouse is as per my expectations and really it s working smoothly and not making a tik sound lik"&amp;"e any other mouse otg given with the mouse is not working i found this product extremely user friendly and satisfactory the mouse is perfectly designed and provides an excellent grip the sensitivity is calibrated to the finest comes with silent click feat"&amp;"ure this mouse is really working very well the quality and the speed of the pointer mouse is very accurate and coming to distance it even works from very long distance it is flawless and very nice to use and hold initially i think it will take sometime to"&amp;" get used to the size and shape of the mouse but after that its very smooth also it is very silent best mouse in this price range built quality is so good response time is so amazing overall very happy with the product excellent mouse for this price felt "&amp;"its far better than hp logitech zebronics and dell wireless mouse as i have used all of the above")</f>
        <v>i really like this wireless mouse it has became my daily driver the connection is instant and fast the mouse is super comfortable in my hand the click is easy and perfect feel very responsive and the look is stylish and compact i bought this wireless mouse because of its compact form factor it can be carried easily in laptop bag avoiding and hump forming in bag product built is sturdy scroll wheel is smooth the mouse is as per my expectations and really it s working smoothly and not making a tik sound like any other mouse otg given with the mouse is not working i found this product extremely user friendly and satisfactory the mouse is perfectly designed and provides an excellent grip the sensitivity is calibrated to the finest comes with silent click feature this mouse is really working very well the quality and the speed of the pointer mouse is very accurate and coming to distance it even works from very long distance it is flawless and very nice to use and hold initially i think it will take sometime to get used to the size and shape of the mouse but after that its very smooth also it is very silent best mouse in this price range built quality is so good response time is so amazing overall very happy with the product excellent mouse for this price felt its far better than hp logitech zebronics and dell wireless mouse as i have used all of the above</v>
      </c>
      <c r="E777" s="1" t="s">
        <v>6851</v>
      </c>
      <c r="F777" s="9" t="s">
        <v>5206</v>
      </c>
      <c r="G777" s="9">
        <f>IFERROR(__xludf.DUMMYFUNCTION("""COMPUTED_VALUE"""),1.0)</f>
        <v>1</v>
      </c>
      <c r="H777" s="9">
        <f>IFERROR(__xludf.DUMMYFUNCTION("""COMPUTED_VALUE"""),0.0)</f>
        <v>0</v>
      </c>
      <c r="I777" s="9">
        <f>IFERROR(__xludf.DUMMYFUNCTION("""COMPUTED_VALUE"""),0.0)</f>
        <v>0</v>
      </c>
      <c r="J777" s="9">
        <f>IFERROR(__xludf.DUMMYFUNCTION("""COMPUTED_VALUE"""),0.0)</f>
        <v>0</v>
      </c>
    </row>
    <row r="778">
      <c r="A778" s="1">
        <v>4.5</v>
      </c>
      <c r="B778" s="5" t="s">
        <v>6869</v>
      </c>
      <c r="C778" s="5" t="s">
        <v>6870</v>
      </c>
      <c r="D778" s="9" t="str">
        <f>IFERROR(__xludf.DUMMYFUNCTION("""COMPUTED_VALUE"""),"i installed it in my asus tuf fx dt and i use it for gaming earlier it have gb ram after installing it total ram is gb and fps in game increased i am satisfied from this product 🥰 i received a defective piece i already check my laptop before purchasing t"&amp;"hat which ram would be compatible and is my laptop really supports upgrading after thorough research i purchased this ram when i tried installing it my laptop showed a blank screen i tried switching ports on both the rams pre installed and crucial but my "&amp;"laptop was working with the pre installed and was not with crucial one i tried all possible combinations and it was apparent that the ram i received was defective i head straight to replace the product but there was no option for that no return option as "&amp;"well i only had one option to contact the customer care so i contacted them and explained the issue in detail they asked me to hold and connected me to an so called expert the expert did not ask me anything just asked me to upload a picture that i already"&amp;" did then so called expert asked me to upload the picture on the link that she would be sharing which i never received i even tried rating but thanks to the amazon ios app even that was not possible coz there was no scroll bar on the rating tab i do not k"&amp;"now whether i would receive any support or not but this was a pathetic experience and i had never expected this from amazon it would be an end for this years old bond with amazon if i would not receive any support on this i will update this if i receive s"&amp;"ome help issue fixed after struggling days but ram is great its better to install it with ssd i felt very good performance uplift in my laptop after installing both ssd this gb ram my laptop had gb ram before i ordered crucial ddr gb sodimm ram and it s r"&amp;"eally increase multi task my coding experience also increase android studio take less time than before still i didn t play any game yet but i will update you when i play any game in future first of all let me clear any confusion for other buyer it s r ram"&amp;" which i received clearly mentioned on the ram sticker gb operating at mhz if your existing ram in your laptop is operating less then mhz it will automatically reduce its mhz to default the ram which alredy installed in your laptop initially i doubted coz"&amp;" i dnt have much idea about all these electronic but after watching youtube videos i finally installed it and it worked my laptop aspire a with gb installed ram now it is gb lets c if my laptok gives good performance good ram on a good price it s a dual r"&amp;"anked mhz ram many say that you can t use a gb and gb in dual channel mode but believe me u can if u don t know about ur system configuration then before buying just scan with crusial scanner good ram with decent price easy to install and so far performan"&amp;"ce looks good have to test it during gaming but so far so good")</f>
        <v>i installed it in my asus tuf fx dt and i use it for gaming earlier it have gb ram after installing it total ram is gb and fps in game increased i am satisfied from this product 🥰 i received a defective piece i already check my laptop before purchasing that which ram would be compatible and is my laptop really supports upgrading after thorough research i purchased this ram when i tried installing it my laptop showed a blank screen i tried switching ports on both the rams pre installed and crucial but my laptop was working with the pre installed and was not with crucial one i tried all possible combinations and it was apparent that the ram i received was defective 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years old bond with amazon if i would not receive any support on this i will update this if i receive some help issue fixed after struggling days but ram is great its better to install it with ssd i felt very good performance uplift in my laptop after installing both ssd this gb ram my laptop had gb ram before i ordered crucial ddr gb sodimm ram and it s really increase multi task my coding experience also increase android studio take less time than before still i didn t play any game yet but i will update you when i play any game in future first of all let me clear any confusion for other buyer it s r ram which i received clearly mentioned on the ram sticker gb operating at mhz if your existing ram in your laptop is operating less then mhz it will automatically reduce its mhz to default the ram which alredy installed in your laptop initially i doubted coz i dnt have much idea about all these electronic but after watching youtube videos i finally installed it and it worked my laptop aspire a with gb installed ram now it is gb lets c if my laptok gives good performance good ram on a good price it s a dual ranked mhz ram many say that you can t use a gb and gb in dual channel mode but believe me u can if u don t know about ur system configuration then before buying just scan with crusial scanner good ram with decent price easy to install and so far performance looks good have to test it during gaming but so far so good</v>
      </c>
      <c r="E778" s="1" t="s">
        <v>6861</v>
      </c>
      <c r="F778" s="9" t="s">
        <v>6863</v>
      </c>
      <c r="G778" s="9">
        <f>IFERROR(__xludf.DUMMYFUNCTION("""COMPUTED_VALUE"""),1.0)</f>
        <v>1</v>
      </c>
      <c r="H778" s="9">
        <f>IFERROR(__xludf.DUMMYFUNCTION("""COMPUTED_VALUE"""),0.0)</f>
        <v>0</v>
      </c>
      <c r="I778" s="9">
        <f>IFERROR(__xludf.DUMMYFUNCTION("""COMPUTED_VALUE"""),0.0)</f>
        <v>0</v>
      </c>
      <c r="J778" s="9">
        <f>IFERROR(__xludf.DUMMYFUNCTION("""COMPUTED_VALUE"""),0.0)</f>
        <v>0</v>
      </c>
    </row>
    <row r="779">
      <c r="A779" s="1">
        <v>3.9</v>
      </c>
      <c r="B779" s="5" t="s">
        <v>6881</v>
      </c>
      <c r="C779" s="5" t="s">
        <v>6882</v>
      </c>
      <c r="D779" s="9" t="str">
        <f>IFERROR(__xludf.DUMMYFUNCTION("""COMPUTED_VALUE"""),"my office pc ups legrand numeric ups digital ex v is having only one led and beep codes this is not sufficient if we want more details however the unit is robust easy to disassemble easy to replace battery with generic battery having best transfer time le"&amp;"ss than milli sec min backup for cpu monitor when checked in view of this the legrand numeric ups digital ex v should my the number one choice but it also has low user ratings the following brands came to my notice on search apc bx c in apc bx ci in emers"&amp;"on liebert iton cx i have not considered microtek intex iball vguard etc may be they are good the technical parameters of the above all looked similar like generator compatibility avr high low overload protections but the transfer time specified for numer"&amp;"ic is less than milli sec for apc milli sec typical and for liebert milliseconds apc bx c in is selected as my requirement is not for pc or laptop further search is not done for ups with communication port and auto save software and in view of better inte"&amp;"rface power led dual color charging led dual colour battery saver led it also has better backup and surge power than apc bx ci in minus resettable thermal relay based on the reviews there are four major issues i have noticed very old stock battery capacit"&amp;"y expected to be in reduced condition resulting into low backup time or battery issue transit damages as it is bulky to its volume though it is better to purchase such items offline i still tried online in view of remote location no load protection it act"&amp;"s if very low load is connected e g just modem or less than w and battery saver mode is on after min people get confused it as giving only min backup it shouldn t be considered as a problem once known since additional loads can be connected or battery sav"&amp;"er mode can be unselected if battery saver is enabled it shutdowns while min juice still left it shouldn t be considered as a problem since it can be unselected if selected intentionally or unintentionally to reduce the above risks m s appario retail priv"&amp;"ate ltd was chosen at lightening deal at rs rs the order was placed on the product is delivered in days on the original packing was wrapped in repeated turns of polyethylene the packing reached without any major distortions the original cartoon packing wa"&amp;"s in sealed condition however when it was opened some parts looseness sound was coming from the ups the same was reported to apc service center they registered the complaint and told me that the service person will visit within hours of working days furth"&amp;"er they have given clearance to put the ups in service first it was charged fully while ups in off condition charging light was on while charging and it became off after charging now the ups was made on by power button it is to be pressed and hold for not"&amp;" less than second before release or release after beep tone connected to pc with inch led tv initially some repeated chattering without any power interruption to the load was happening if power input is kept off on battery it was happening some times when"&amp;" it is on battery beep sound was occurring every sec against apc manual spec of sec it withstood for minutes for the pc with inch led tv on battery battery save mode was in off condition further it got switched off within sec of low battery alarm against "&amp;"sec specified in the manual the manufacturing date as per slip glued on original packing was nov photo attached but the test and quality passing date is hrs photo attached as my load is more than w i can put it on battery saver mode the battery saver butt"&amp;"on to be pressed and hold for not lessthan seconds before release to change the state this is minor but the holding time is no where written in the manual the ups body temperature appears to be on higher side when compared to numeric installed at office u"&amp;"nder similar ambient temperature while on load with input mains as well as while in off condition without charging but connected to mains the above is initial experience only any updates shall be shared in future note this item isn t eligible for returnfo"&amp;"r safety reasons items containing flammable liquids or gases can t be returned to amazon for more information or help please contact them if you want return facility search for other alternatives update the service person called me on and informed about h"&amp;"is planned visit on the service person visited in the morning of and disassembled the ups there was a minor play with the battery the whole casing is of plastic one side cover opens including top as one part the play may be due to design manufacturing tol"&amp;"erances the pcb and the transformer were already firmly fastened to body and all connections were also tight hence the looseness is acceptable the battery manufacturing date was oct i agreed for his optional proposal to replace with a new sealed battery b"&amp;"ut manufactured in sept the chattering may be relevant to building wiring as it is not happening with main sockets in other rooms or if we remove ups input plug from the same socket see next update for accurate reason in the whole the service person’s onl"&amp;"y concern was hotter transformer based on his experience but it will be replaced only if it fails prompt response of service center is appreciable that too for an interior of km from service center located at state capital and it compliments the non retur"&amp;"n policy update it is fully charged with replaced battery and backup time was tested with the same load as above but this time large improvements were observed in the backup time and parameters difficult to reason out as below backup time is min until som"&amp;"e different type of blinking of power led different type of beeps happens for few seconds may be relevant to battery saver mode and however it got normalized in auto after min further the battery low blinking of power led occurred hence total min against "&amp;"min of earlier experience as above and these beeps occurred for seconds before it tripped against seconds of earlier experience as above but power led was glowing for every few seconds till further seconds in off condition battery on beep was occurring fo"&amp;"r every seconds min to indicate the load is on battery against every second earlier experience as above i was totally involved with service person as it has to protect very costly bulky and distant service partner type equipment at my home he has replaced"&amp;" only battery and he has not even removed the pcb but how so many wonders have happened is yet to be analyzed and reasoned out note i nonrms multimeter does not properly read the voltage of a ups that uses stepped approximated output sine wave while on ba"&amp;"ttery hence output voltage of a vac ups is measured to be between vac when on battery ii low voltage cut off will act if any separate low voltage high voltage cutoff protection is used at outlet of ups while on battery iii chattering may take place at ups"&amp;" if any separate surge protection is used at ups outletiv some body already advised not to use any surge protection at input to upsv apc service person informed that apc ups will not on if house is not properly grounded earthing is to be proper to protect"&amp;" from surges vi if ups is on battery with battery saver mode enabled i e mains off it will give only min backup to loads less than w as no load protection acts however if the load is more than w it shutdowns while min juice still left i e if we disable ba"&amp;"ttery saver mode we will get min more backup power from the above the ups is now functioning as per specifications but one star of apc is reduced against initial issues of equipment though super fast response exists from their service center stars to m s "&amp;"appario retail private ltd the seller stars to the apc service center and stars to courier m s delivery for safe and fast delivery update after months of use backup time testing ignoring erroneous tests in between the ups was made on and battery saver was"&amp;" made off due to this the ups started self charging further and i have waited till the charging is completed now the tv as monitor with pc were made on it took upto amp during cold boot amp measured with clamp meter while mains is on once the pc stabilise"&amp;"d a the mains is switched off now it gavea backup of minutes with beep every minute and given repeated beeps at th min again every min one beep started for min after this repeated beeps occurred for second and ups got tripped hence i got minutes and secon"&amp;"ds in total in view of this the star rating is retained at star one more observation is that it s transformer temperature is high while it is on battery that means more energy is being wasted by transformer i got the battery replaced one more time on unde"&amp;"r warranty as backup time reduced to min under the same conditions and load with new battery i am getting minutes hence the apc is being letdown by battery manufacturer where apc quality person should have control after warranty i will install battery fro"&amp;"m exide and see pros the device is sleek small and blends into the environment cons makes a lot of noise i bought this primarily to support my television sony xr x k to handle the switch from generators to mains for secs it is not sufficient to do that an"&amp;"d the tv switches on and off continuously when running on ups power i m not sure what the problem is as the wattage is sufficient if you have a similar use case as mine better consult a local inverter shop and get a ups that fits your requirement else you"&amp;" will end up with dead weight easy to install my pc has a w psu with bronze effeciency but installed components are not supposed to go beyond watts under max load this ups shuts down as soon as my gpu gtx reaches then i used it for my printer but as soon "&amp;"as i hit print the ups shuts down so it s useless there as well now it s attached to my tv router and speakers atleast i can watch netflix uninterrupted i m getting trouble in this i think this is not working properly where should i return value for money"&amp;" so far working good small but big life of battery it is good for electricity stability")</f>
        <v>my office pc ups legrand numeric ups digital ex v is having only one led and beep codes this is not sufficient if we want more details however the unit is robust easy to disassemble easy to replace battery with generic battery having best transfer time less than milli sec min backup for cpu monitor when checked in view of this the legrand numeric ups digital ex v should my the number one choice but it also has low user ratings the following brands came to my notice on search apc bx c in apc bx ci in emerson liebert iton cx i have not considered microtek intex iball vguard etc may be they are good the technical parameters of the above all looked similar like generator compatibility avr high low overload protections but the transfer time specified for numeric is less than milli sec for apc milli sec typical and for liebert milliseconds apc bx c in is selected as my requirement is not for pc or laptop further search is not done for ups with communication port and auto save software and in view of better interface power led dual color charging led dual colour battery saver led it also has better backup and surge power than apc bx ci in minus resettable thermal relay based on the reviews there are four major issues i have noticed very old stock battery capacity expected to be in reduced condition resulting into low backup time or battery issue transit damages as it is bulky to its volume though it is better to purchase such items offline i still tried online in view of remote location no load protection it acts if very low load is connected e g just modem or less than w and battery saver mode is on after min people get confused it as giving only min backup it shouldn t be considered as a problem once known since additional loads can be connected or battery saver mode can be unselected if battery saver is enabled it shutdowns while min juice still left it shouldn t be considered as a problem since it can be unselected if selected intentionally or unintentionally to reduce the above risks m s appario retail private ltd was chosen at lightening deal at rs rs the order was placed on the product is delivered in days on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hours of working days further they have given clearance to put the ups in service first it was charged fully while ups in off condition charging light was on while charging and it became off after charging now the ups was made on by power button it is to be pressed and hold for not less than second before release or release after beep tone connected to pc with inch led tv initially some repeated chattering without any power interruption to the load was happening if power input is kept off on battery it was happening some times when it is on battery beep sound was occurring every sec against apc manual spec of sec it withstood for minutes for the pc with inch led tv on battery battery save mode was in off condition further it got switched off within sec of low battery alarm against sec specified in the manual the manufacturing date as per slip glued on original packing was nov photo attached but the test and quality passing date is hrs photo attached as my load is more than w i can put it on battery saver mode the battery saver button to be pressed and hold for not lessthan seconds before release to change the state this is minor but the holding time is no where written in the manual the ups body temperature appears to be on higher side when compared to numeric installed at office under similar ambient temperature while on load with input mains as well as while in off condition without charging but connected to mains the above is initial experience only any updates shall be shared in future note this item isn t eligible for returnfor safety reasons items containing flammable liquids or gases can t be returned to amazon for more information or help please contact them if you want return facility search for other alternatives update the service person called me on and informed about his planned visit on the service person visited in the morning of and disassembled the ups there was a minor play with the battery the whole casing is of plastic one side cover opens including top as one part the play may be due to design manufacturing tolerances the pcb and the transformer were already firmly fastened to body and all connections were also tight hence the looseness is acceptable the battery manufacturing date was oct i agreed for his optional proposal to replace with a new sealed battery but manufactured in sept the chattering may be relevant to building wiring as it is not happening with main sockets in other rooms or if we remove ups input plug from the same socket see next update for accurate reason in the whole the service person’s only concern was hotter transformer based on his experience but it will be replaced only if it fails prompt response of service center is appreciable that too for an interior of km from service center located at state capital and it compliments the non return policy update it is fully charged with replaced battery and backup time was tested with the same load as above but this time large improvements were observed in the backup time and parameters difficult to reason out as below backup time is min until some different type of blinking of power led different type of beeps happens for few seconds may be relevant to battery saver mode and however it got normalized in auto after min further the battery low blinking of power led occurred hence total min against min of earlier experience as above and these beeps occurred for seconds before it tripped against seconds of earlier experience as above but power led was glowing for every few seconds till further seconds in off condition battery on beep was occurring for every seconds min to indicate the load is on battery against every second earlier experience as above i was totally involved with service person as it has to protect very costly bulky and distant service partner type equipment at my home he has replaced only battery and he has not even removed the pcb but how so many wonders have happened is yet to be analyzed and reasoned out note i nonrms multimeter does not properly read the voltage of a ups that uses stepped approximated output sine wave while on battery hence output voltage of a vac ups is measured to be between vac when on battery ii low voltage cut off will act if any separate low voltage high voltage cutoff protection is used at outlet of ups while on battery 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 vi if ups is on battery with battery saver mode enabled i e mains off it will give only min backup to loads less than w as no load protection acts however if the load is more than w it shutdowns while min juice still left i e if we disable battery saver mode we will get min more backup power from the above the ups is now functioning as per specifications but one star of apc is reduced against initial issues of equipment though super fast response exists from their service center stars to m s appario retail private ltd the seller stars to the apc service center and stars to courier m s delivery for safe and fast delivery update after months of use backup time testing ignoring erroneous tests in between the ups was made on and battery saver was made off due to this the ups started self charging further and i have waited till the charging is completed now the tv as monitor with pc were made on it took upto amp during cold boot amp measured with clamp meter while mains is on once the pc stabilised a the mains is switched off now it gavea backup of minutes with beep every minute and given repeated beeps at th min again every min one beep started for min after this repeated beeps occurred for second and ups got tripped hence i got minutes and seconds in total in view of this the star rating is retained at star one more observation is that it s transformer temperature is high while it is on battery that means more energy is being wasted by transformer i got the battery replaced one more time on under warranty as backup time reduced to min under the same conditions and load with new battery i am getting minutes hence the apc is being letdown by battery manufacturer where apc quality person should have control after warranty i will install battery from exide and see pros the device is sleek small and blends into the environment cons makes a lot of noise i bought this primarily to support my television sony xr x k to handle the switch from generators to mains for secs it is not sufficient to do that and the tv switches on and off continuously when running on ups power i m not sure what the problem is as the wattage is sufficient if you have a similar use case as mine better consult a local inverter shop and get a ups that fits your requirement else you will end up with dead weight easy to install my pc has a w psu with bronze effeciency but installed components are not supposed to go beyond watts under max load this ups shuts down as soon as my gpu gtx reaches then i used it for my printer but as soon as i hit print the ups shuts down so it s useless there as well now it s attached to my tv router and speakers atleast i can watch netflix uninterrupted i m getting trouble in this i think this is not working properly where should i return value for money so far working good small but big life of battery it is good for electricity stability</v>
      </c>
      <c r="E779" s="1" t="s">
        <v>6873</v>
      </c>
      <c r="F779" s="9" t="s">
        <v>6875</v>
      </c>
      <c r="G779" s="9">
        <f>IFERROR(__xludf.DUMMYFUNCTION("""COMPUTED_VALUE"""),1.0)</f>
        <v>1</v>
      </c>
      <c r="H779" s="9">
        <f>IFERROR(__xludf.DUMMYFUNCTION("""COMPUTED_VALUE"""),1.0)</f>
        <v>1</v>
      </c>
      <c r="I779" s="9">
        <f>IFERROR(__xludf.DUMMYFUNCTION("""COMPUTED_VALUE"""),1.0)</f>
        <v>1</v>
      </c>
      <c r="J779" s="9">
        <f>IFERROR(__xludf.DUMMYFUNCTION("""COMPUTED_VALUE"""),0.0)</f>
        <v>0</v>
      </c>
    </row>
    <row r="780">
      <c r="A780" s="1">
        <v>4.4</v>
      </c>
      <c r="B780" s="5" t="s">
        <v>6892</v>
      </c>
      <c r="C780" s="5" t="s">
        <v>6893</v>
      </c>
      <c r="D780" s="9" t="str">
        <f>IFERROR(__xludf.DUMMYFUNCTION("""COMPUTED_VALUE"""),"good product thought the book would be longer but it s quite small but it s easy to carry around i like the mode of packing along with the quality of the product great product i dislike it because it is too smallbut it has many pages thx quality of paper "&amp;"and spiral binding is good durable good value for the money best notebook for subjects different your syllabus and page quality is good but i didn t like the quantity and page size is small overall good would strongly recommend this product is made up of "&amp;"high quality paper")</f>
        <v>good product thought the book would be longer but it s quite small but it s easy to carry around i like the mode of packing along with the quality of the product great product i dislike it because it is too smallbut it has many pages thx quality of paper and spiral binding is good durable good value for the money best notebook for subjects different your syllabus and page quality is good but i didn t like the quantity and page size is small overall good would strongly recommend this product is made up of high quality paper</v>
      </c>
      <c r="E780" s="1" t="s">
        <v>6885</v>
      </c>
      <c r="F780" s="9" t="s">
        <v>6728</v>
      </c>
      <c r="G780" s="9">
        <f>IFERROR(__xludf.DUMMYFUNCTION("""COMPUTED_VALUE"""),0.0)</f>
        <v>0</v>
      </c>
      <c r="H780" s="9">
        <f>IFERROR(__xludf.DUMMYFUNCTION("""COMPUTED_VALUE"""),0.0)</f>
        <v>0</v>
      </c>
      <c r="I780" s="9">
        <f>IFERROR(__xludf.DUMMYFUNCTION("""COMPUTED_VALUE"""),0.0)</f>
        <v>0</v>
      </c>
      <c r="J780" s="9">
        <f>IFERROR(__xludf.DUMMYFUNCTION("""COMPUTED_VALUE"""),1.0)</f>
        <v>1</v>
      </c>
    </row>
    <row r="781">
      <c r="A781" s="1">
        <v>4.1</v>
      </c>
      <c r="B781" s="5" t="s">
        <v>6903</v>
      </c>
      <c r="C781" s="5" t="s">
        <v>6904</v>
      </c>
      <c r="D781" s="9" t="str">
        <f>IFERROR(__xludf.DUMMYFUNCTION("""COMPUTED_VALUE"""),"very good producteasy to handleuse of dpi is awesome use karne mai bhut badiya clicking no sound super quality hai mere according i use it for wfh it s very handy to use and having good battery life based on initial usage mouse is nice and easy for usage "&amp;"vg product just ok")</f>
        <v>very good producteasy to handleuse of dpi is awesome use karne mai bhut badiya clicking no sound super quality hai mere according i use it for wfh it s very handy to use and having good battery life based on initial usage mouse is nice and easy for usage vg product just ok</v>
      </c>
      <c r="E781" s="1" t="s">
        <v>6896</v>
      </c>
      <c r="F781" s="9" t="s">
        <v>5206</v>
      </c>
      <c r="G781" s="9">
        <f>IFERROR(__xludf.DUMMYFUNCTION("""COMPUTED_VALUE"""),0.0)</f>
        <v>0</v>
      </c>
      <c r="H781" s="9">
        <f>IFERROR(__xludf.DUMMYFUNCTION("""COMPUTED_VALUE"""),0.0)</f>
        <v>0</v>
      </c>
      <c r="I781" s="9">
        <f>IFERROR(__xludf.DUMMYFUNCTION("""COMPUTED_VALUE"""),0.0)</f>
        <v>0</v>
      </c>
      <c r="J781" s="9">
        <f>IFERROR(__xludf.DUMMYFUNCTION("""COMPUTED_VALUE"""),0.0)</f>
        <v>0</v>
      </c>
    </row>
    <row r="782">
      <c r="A782" s="1">
        <v>3.6</v>
      </c>
      <c r="B782" s="5" t="s">
        <v>6913</v>
      </c>
      <c r="C782" s="5" t="s">
        <v>6914</v>
      </c>
      <c r="D782" s="9" t="str">
        <f>IFERROR(__xludf.DUMMYFUNCTION("""COMPUTED_VALUE"""),"after days of usage pls don t buy this product it says m range but after cm it will properly connect call rieciv not working touch control not better the job good value for the money paid earbuds not with the full charg whenever i take out them from the c"&amp;"harging box always shows start with also not so much fitted in the ears even changing with the eartips why company is not giving the refund option this is return delivery i got and this is also in fault my airpots are not charging this time thek are showi"&amp;"ng full charged but it s not working when i suppose to use superb it s ok nice but not up to the mark i used from months 🤝🏻")</f>
        <v>after days of usage pls don t buy this product it says m range but after cm it will properly connect call rieciv not working touch control not better the job good value for the money paid earbuds not with the full charg whenever i take out them from the charging box always shows start with also not so much fitted in the ears even changing with the eartips why company is not giving the refund option this is return delivery i got and this is also in fault my airpots are not charging this time thek are showing full charged but it s not working when i suppose to use superb it s ok nice but not up to the mark i used from months 🤝🏻</v>
      </c>
      <c r="E782" s="1" t="s">
        <v>6907</v>
      </c>
      <c r="F782" s="9" t="s">
        <v>3347</v>
      </c>
      <c r="G782" s="9">
        <f>IFERROR(__xludf.DUMMYFUNCTION("""COMPUTED_VALUE"""),1.0)</f>
        <v>1</v>
      </c>
      <c r="H782" s="9">
        <f>IFERROR(__xludf.DUMMYFUNCTION("""COMPUTED_VALUE"""),1.0)</f>
        <v>1</v>
      </c>
      <c r="I782" s="9">
        <f>IFERROR(__xludf.DUMMYFUNCTION("""COMPUTED_VALUE"""),1.0)</f>
        <v>1</v>
      </c>
      <c r="J782" s="9">
        <f>IFERROR(__xludf.DUMMYFUNCTION("""COMPUTED_VALUE"""),0.0)</f>
        <v>0</v>
      </c>
    </row>
    <row r="783">
      <c r="A783" s="1">
        <v>3.8</v>
      </c>
      <c r="B783" s="5" t="s">
        <v>6923</v>
      </c>
      <c r="C783" s="5" t="s">
        <v>6924</v>
      </c>
      <c r="D783" s="9" t="str">
        <f>IFERROR(__xludf.DUMMYFUNCTION("""COMPUTED_VALUE"""),"the product is really good but after written the words in pad it shows very lighter we can t able to see well its good for my nephew but price is slightly high for this product one got damaged immediately very good product if screen little bit more bright"&amp;"er over all nice product this product is very good its quality is also very good and it proved to be very useful for children purchased a very good product brightness is good writing is smooth easy to use has lock button at behind to restrict unwanted era"&amp;"se butwhile writing dots apper near by drawn text and lines automatically without touching there so may b not suitable for precise calculation and maths like stuff example u writing and it may appear as dot automatically appear between or near by them at "&amp;"certain places dots problem more near border and corner same product same package can be seen in much lower price if you google properly my use was just for rough work soi didn t request for replace or return as seller send from so far via delivery and i "&amp;"feel it may be uneconomical for seller to receive and return via delivery service so thinking of seller and understanding their convenience i choose to keep and use it human only can help and support human really good quality product very light weight pen"&amp;" is super cool brightness is very high must buy product")</f>
        <v>the product is really good but after written the words in pad it shows very lighter we can t able to see well its good for my nephew but price is slightly high for this product one got damaged immediately very good product if screen little bit more brighter over all nice product this product is very good its quality is also very good and it proved to be very useful for children purchased a very good product brightness is good writing is smooth easy to use has lock button at behind to restrict unwanted erase butwhile writing dots apper near by drawn text and lines automatically without touching there so may b not suitable for precise calculation and maths like stuff example u writing and it may appear as dot automatically appear between or near by them at certain places dots problem more near border and corner same product same package can be seen in much lower price if you google properly my use was just for rough work soi didn t request for replace or return as seller send from so far via delivery and i feel it may be uneconomical for seller to receive and return via delivery service so thinking of seller and understanding their convenience i choose to keep and use it human only can help and support human really good quality product very light weight pen is super cool brightness is very high must buy product</v>
      </c>
      <c r="E783" s="1" t="s">
        <v>6917</v>
      </c>
      <c r="F783" s="9" t="s">
        <v>5218</v>
      </c>
      <c r="G783" s="9">
        <f>IFERROR(__xludf.DUMMYFUNCTION("""COMPUTED_VALUE"""),0.0)</f>
        <v>0</v>
      </c>
      <c r="H783" s="9">
        <f>IFERROR(__xludf.DUMMYFUNCTION("""COMPUTED_VALUE"""),1.0)</f>
        <v>1</v>
      </c>
      <c r="I783" s="9">
        <f>IFERROR(__xludf.DUMMYFUNCTION("""COMPUTED_VALUE"""),1.0)</f>
        <v>1</v>
      </c>
      <c r="J783" s="9">
        <f>IFERROR(__xludf.DUMMYFUNCTION("""COMPUTED_VALUE"""),0.0)</f>
        <v>0</v>
      </c>
    </row>
    <row r="784">
      <c r="A784" s="1">
        <v>3.6</v>
      </c>
      <c r="B784" s="5" t="s">
        <v>6933</v>
      </c>
      <c r="C784" s="5" t="s">
        <v>6934</v>
      </c>
      <c r="D784" s="9" t="str">
        <f>IFERROR(__xludf.DUMMYFUNCTION("""COMPUTED_VALUE"""),"na slightly imbalance legs overall ok product to use delicately dislike curvy edge is making it hard to stay on the bed it will usually fall if the weight on one end of table is more overall i am using it so i am used to it now for how to use that but new"&amp;" people will find it problematic the feet are badly designed the table rolls over on the slightest nudge nice product but take more time to deliver value for money stability issues was there in this product it was so sacking its does not full fill all you"&amp;"r expectations but provide best quality at these price it is not stable completely")</f>
        <v>na slightly imbalance legs overall ok product to use delicately dislike curvy edge is making it hard to stay on the bed it will usually fall if the weight on one end of table is more overall i am using it so i am used to it now for how to use that but new people will find it problematic the feet are badly designed the table rolls over on the slightest nudge nice product but take more time to deliver value for money stability issues was there in this product it was so sacking its does not full fill all your expectations but provide best quality at these price it is not stable completely</v>
      </c>
      <c r="E784" s="1" t="s">
        <v>6927</v>
      </c>
      <c r="F784" s="9" t="s">
        <v>5242</v>
      </c>
      <c r="G784" s="9">
        <f>IFERROR(__xludf.DUMMYFUNCTION("""COMPUTED_VALUE"""),0.0)</f>
        <v>0</v>
      </c>
      <c r="H784" s="9">
        <f>IFERROR(__xludf.DUMMYFUNCTION("""COMPUTED_VALUE"""),0.0)</f>
        <v>0</v>
      </c>
      <c r="I784" s="9">
        <f>IFERROR(__xludf.DUMMYFUNCTION("""COMPUTED_VALUE"""),0.0)</f>
        <v>0</v>
      </c>
      <c r="J784" s="9">
        <f>IFERROR(__xludf.DUMMYFUNCTION("""COMPUTED_VALUE"""),1.0)</f>
        <v>1</v>
      </c>
    </row>
    <row r="785">
      <c r="A785" s="1">
        <v>4.2</v>
      </c>
      <c r="B785" s="5" t="s">
        <v>6943</v>
      </c>
      <c r="C785" s="5" t="s">
        <v>6944</v>
      </c>
      <c r="D785" s="9" t="str">
        <f>IFERROR(__xludf.DUMMYFUNCTION("""COMPUTED_VALUE"""),"some usb ports are little loose but i will manage apt brightness can be used as a night lamp nice product yes good milky light better value for money used it in a phone s charger and also in a power bank can be used in snowy winter when least electricity "&amp;"is available in kashmir value for money like there was no bill or any label inside d parcel")</f>
        <v>some usb ports are little loose but i will manage apt brightness can be used as a night lamp nice product yes good milky light better value for money used it in a phone s charger and also in a power bank can be used in snowy winter when least electricity is available in kashmir value for money like there was no bill or any label inside d parcel</v>
      </c>
      <c r="E785" s="1" t="s">
        <v>6937</v>
      </c>
      <c r="F785" s="9" t="s">
        <v>6266</v>
      </c>
      <c r="G785" s="9">
        <f>IFERROR(__xludf.DUMMYFUNCTION("""COMPUTED_VALUE"""),0.0)</f>
        <v>0</v>
      </c>
      <c r="H785" s="9">
        <f>IFERROR(__xludf.DUMMYFUNCTION("""COMPUTED_VALUE"""),0.0)</f>
        <v>0</v>
      </c>
      <c r="I785" s="9">
        <f>IFERROR(__xludf.DUMMYFUNCTION("""COMPUTED_VALUE"""),0.0)</f>
        <v>0</v>
      </c>
      <c r="J785" s="9">
        <f>IFERROR(__xludf.DUMMYFUNCTION("""COMPUTED_VALUE"""),0.0)</f>
        <v>0</v>
      </c>
    </row>
    <row r="786">
      <c r="A786" s="1">
        <v>4.4</v>
      </c>
      <c r="B786" s="5" t="s">
        <v>329</v>
      </c>
      <c r="C786" s="5" t="s">
        <v>330</v>
      </c>
      <c r="D786" s="9" t="str">
        <f>IFERROR(__xludf.DUMMYFUNCTION("""COMPUTED_VALUE"""),"fast charging cable seems to be of good quality not used much as i keep it as backup in my car it’s good sturdy durable it supports fast charging only thing is it’s a little expensive nice product i am writing this review after days usage of this product "&amp;"and i found it very durable and sturdy it is also good for travelling where you have to keep it in the bags without any kind of box i would recommend it to all best wire type c to lighting connector go buy worth of money value for money i am happy with pr"&amp;"oduct quality is good durable")</f>
        <v>fast charging cable seems to be of good quality not used much as i keep it as backup in my car it’s good sturdy durable it supports fast charging only thing is it’s a little expensive nice product i am writing this review after days usage of this product and i found it very durable and sturdy it is also good for travelling where you have to keep it in the bags without any kind of box i would recommend it to all best wire type c to lighting connector go buy worth of money value for money i am happy with product quality is good durable</v>
      </c>
      <c r="E786" s="1" t="s">
        <v>322</v>
      </c>
      <c r="F786" s="9" t="s">
        <v>18</v>
      </c>
      <c r="G786" s="9">
        <f>IFERROR(__xludf.DUMMYFUNCTION("""COMPUTED_VALUE"""),0.0)</f>
        <v>0</v>
      </c>
      <c r="H786" s="9">
        <f>IFERROR(__xludf.DUMMYFUNCTION("""COMPUTED_VALUE"""),0.0)</f>
        <v>0</v>
      </c>
      <c r="I786" s="9">
        <f>IFERROR(__xludf.DUMMYFUNCTION("""COMPUTED_VALUE"""),1.0)</f>
        <v>1</v>
      </c>
      <c r="J786" s="9">
        <f>IFERROR(__xludf.DUMMYFUNCTION("""COMPUTED_VALUE"""),0.0)</f>
        <v>0</v>
      </c>
    </row>
    <row r="787">
      <c r="A787" s="1">
        <v>3.8</v>
      </c>
      <c r="B787" s="5" t="s">
        <v>6955</v>
      </c>
      <c r="C787" s="5" t="s">
        <v>6956</v>
      </c>
      <c r="D787" s="9" t="str">
        <f>IFERROR(__xludf.DUMMYFUNCTION("""COMPUTED_VALUE"""),"updated overall you really get what you pay for they serve the purpose of a decent pair of tws for basic quality calls and music listening main problem i noticed was with the pairing and connection strength as they routinely lose signal for no apparent re"&amp;"ason once or twice i had issue of only one of the buds getting paired and had to reset the other one to get it paired if you have paired these to one device and try to pair to another one without disconnecting from first it simply doesn t work this is sta"&amp;"rting to get annoying but maybe i ll get used to it we ll see this is just day review of these got them for rs on some offer on amazon i ll post updates later on hope this is helpful for anyone interested package the packaging is quite decent for such a l"&amp;"ow price comes with the tws earphones fitted with medium earplugs fitted inside the case also included are a very short usb c cable and two additional earplugs small and large package includes some noise stickers and a pretty good user manual and warranty"&amp;" instruction card build was immediately dissapointed with the plastic case as the lid was rattling and not confidence boosting will use it for a while to see if my worries are unfounded the earphones themselves are rather sturdy feeling in hand they fit v"&amp;"ery snuggly into the case and there is no evident feel of them coming lose or rattling within the case comfort this is very subjective and each ear is different it s one of the reaonss i wanted to get a cheap tws to see if i m ok with the form factor for "&amp;"long hours the prefitted medium size earplugs were not comfortable so i switched to the small size ones and after about mins i forgot i was even wearing them the earbuds are very lightweight owing to the plastic build but upside is that they don t cause a"&amp;"ny strain even after an hour of continuous use one thing to note is that if you have gandhi ears then the fit might be a little awkward i should know my ears covered the touch areas of the buds so i had to fiddle around a bit if i wanted to do any of the "&amp;"touch actions ymmv sound quality i liked them i m no audiophile but they have decent volume and satisfactory levels of bass and separation i tried my usual test at and they fared quite well the treble maxes out at khz post which you hear nothing at all bu"&amp;"t this is to be expected at the price point there was noticeable vibrations creeping in at below hz but the l and r drivers seem to be matched well and all of the panning tests were quite decent i feel this definitely punches above its price point call qu"&amp;"ality in a low to no outside noise environment the microphones were very good there was no lag and the person on the other side said my voice was very clear but things take a steep fall as soon as little noise is present and you start sounding like you re"&amp;" inside a well seems the mics can t figure out how to filter out your voice so they end up trashing the call quality overall you get what you pay for here range max i got was around m not sure how they tested and got m as advertised any disruptions like a"&amp;" wall will simply break the connection but they connected back automatically every time so far so i guess that s passable pairing update on th aug major issue here is that if already paired to a device like a laptop they simply are unable to be paired to "&amp;"another device like your phone you have to unpair from the first device and then try to pair again had issues like only one of the buds pairing as well have to fiddle around to get it to work and is not convenient i don t have a phone to test the fast pai"&amp;"r features actually i m not even sure these support it anyway the earphones go into pairing mode as soon as you remove them from the case and i was able to pair with no problems on multiple phones they will auto pair post this initial setup to previously "&amp;"paired devices i could not find any way to control the pairing mode though you have to live with what it comes with as there is no app or anything to control what it does they switch off pairing mode once you put them in the case so hopefully that means t"&amp;"he battery would be saved a little battery life way too early to tell anything will share my experience post one week and one month but they came around charged in the box and i have stated to charge the case box says it will take hrs to fully charge it a"&amp;"nd there are basic indicators like a flashing red led for charging which turns solid red once done the earphones also have leds that blink red white to indicate pairing low battery etc sync issues none so far but have seen many such reports and reviews wh"&amp;"erein the l and r earphones seem to go out of sync on similar low price twses so will see if i face any such problems these are the primary areas that i am concerned with while evaluating any tws so will share how my experience is after a while so far i m"&amp;" happy with them hi my name is akshay i used this product and this is very good in sound and valuable money good in calling also everything is perfect good sound quality buds are very good quality with great noise cancellation feature when we received thi"&amp;"s order box is already opened like this i was not expected at all what i don t like is the earpads sometime it came out don t know the reason even i tried different fits rest is great amazing sound it is the best choice for the product")</f>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 if you have paired these to one device and try to pair to another one without disconnecting from first it simply doesn t work this is starting to get annoying but maybe i ll get used to it we ll see this is just day review of these got them for rs on some offer on amazon i ll post updates later on hope this is helpful for anyone interested package the packaging is quite decent for such a low price comes with the tws earphones fitted with medium earplugs fitted inside the case also included are a very short usb c cable and two additional earplugs small and large package includes some noise stickers and a pretty good user manual and warranty instruction card build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 comfort this is very subjective and each ear is different it s one of the reaonss i wanted to get a cheap tws to see if i m ok with the form factor for long hours the prefitted medium size earplugs were not comfortable so i switched to the small size ones and after about mins i forgot i was even wearing them the earbuds are very lightweight owing to the plastic build but upside is that they don t cause any strain even after an hour of continuous use one thing to note is that if you have gandhi ears then the fit might be a little awkward i should know my ears covered the touch areas of the buds so i had to fiddle around a bit if i wanted to do any of the touch actions ymmv sound quality i liked them i m no audiophile but they have decent volume and satisfactory levels of bass and separation i tried my usual test at and they fared quite well the treble maxes out at khz post which you hear nothing at all but this is to be expected at the price point there was noticeable vibrations creeping in at below hz but the l and r drivers seem to be matched well and all of the panning tests were quite decent i feel this definitely punches above its price point call quality in a low to no outside noise environment the microphones were very good there was no lag and the person on the other side said my voice was very clear but things take a steep fall as soon as little noise is present and you start sounding like you re inside a well seems the mics can t figure out how to filter out your voice so they end up trashing the call quality overall you get what you pay for here range max i got was around m not sure how they tested and got m as advertised any disruptions like a wall will simply break the connection but they connected back automatically every time so far so i guess that s passable pairing update on th aug major issue here is that if already paired to a device like a laptop they simply are unable to be paired to another device like your phone you have to unpair from the first device and then try to pair again had issues like only one of the buds pairing as well have to fiddle around to get it to work and is not convenient i don t have a phone to test the fast pair features actually i 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 battery life way too early to tell anything will share my experience post one week and one month but they came around charged in the box and i have stated to charge the case box says it will take hrs to fully charge it and there are basic indicators like a flashing red led for charging which turns solid red once done the earphones also have leds that blink red white to indicate pairing low battery etc sync issues none so far but have seen many such reports and reviews wherein the l and r earphones seem to go out of sync on similar low price twses so will see if i face any such problems these are the primary areas that i am concerned with while evaluating any tws so will share how my experience is after a while so far i m happy with them hi my name is akshay i used this product and this is very good in sound and valuable money good in calling also everything is perfect good sound quality buds are very good quality with great noise cancellation feature when we received this order box is already opened like this i was not expected at all what i don t like is the earpads sometime it came out don t know the reason even i tried different fits rest is great amazing sound it is the best choice for the product</v>
      </c>
      <c r="E787" s="1" t="s">
        <v>6949</v>
      </c>
      <c r="F787" s="9" t="s">
        <v>3347</v>
      </c>
      <c r="G787" s="9">
        <f>IFERROR(__xludf.DUMMYFUNCTION("""COMPUTED_VALUE"""),1.0)</f>
        <v>1</v>
      </c>
      <c r="H787" s="9">
        <f>IFERROR(__xludf.DUMMYFUNCTION("""COMPUTED_VALUE"""),1.0)</f>
        <v>1</v>
      </c>
      <c r="I787" s="9">
        <f>IFERROR(__xludf.DUMMYFUNCTION("""COMPUTED_VALUE"""),1.0)</f>
        <v>1</v>
      </c>
      <c r="J787" s="9">
        <f>IFERROR(__xludf.DUMMYFUNCTION("""COMPUTED_VALUE"""),0.0)</f>
        <v>0</v>
      </c>
    </row>
    <row r="788">
      <c r="A788" s="1">
        <v>4.2</v>
      </c>
      <c r="B788" s="5" t="s">
        <v>6965</v>
      </c>
      <c r="C788" s="5" t="s">
        <v>6966</v>
      </c>
      <c r="D788" s="9" t="str">
        <f>IFERROR(__xludf.DUMMYFUNCTION("""COMPUTED_VALUE"""),"it s smooth and good quality the bottom has a finish which stops it from moving good product better to buy a better one for more price i like this mouse pad i have no problem with this item i wanted to order a mousepad that wasn t a ginormous waste of mon"&amp;"ey like adding a gaming brand s logo on a pad shouldn t cost bucks but here we are it s a smooth mouse pad that grips the table perfectly looks and build quality are good stitching looks okay not a single strand standing out though i m talking from a pers"&amp;"pective of a person who needs a mousepad not a gamer who s on their rd mousepad purchase in a year i m a gamer myself but don t need a proper desktop setup yet not meant for gaming obviously look at its size man it feels like you have a kid slave while ga"&amp;"ming xd good product great mousepad looks subtle feels good mice work great on it stitching seems like it’ll hold up worth it just for the price good quality comfort but it isn t washable will have to throw it eventually even if it doesn t go bad")</f>
        <v>it s smooth and good quality the bottom has a finish which stops it from moving good product better to buy a better one for more price i like this mouse pad i have no problem with this item i wanted to order a mousepad that wasn t a ginormous waste of money like adding a gaming brand s logo on a pad shouldn t cost bucks but here we are it s a smooth mouse pad that grips the table perfectly looks and build quality are good stitching looks okay not a single strand standing out though i m talking from a perspective of a person who needs a mousepad not a gamer who s on their rd mousepad purchase in a year i m a gamer myself but don t need a proper desktop setup yet not meant for gaming obviously look at its size man it feels like you have a kid slave while gaming xd good product great mousepad looks subtle feels good mice work great on it stitching seems like it’ll hold up worth it just for the price good quality comfort but it isn t washable will have to throw it eventually even if it doesn t go bad</v>
      </c>
      <c r="E788" s="1" t="s">
        <v>6959</v>
      </c>
      <c r="F788" s="9" t="s">
        <v>5756</v>
      </c>
      <c r="G788" s="9">
        <f>IFERROR(__xludf.DUMMYFUNCTION("""COMPUTED_VALUE"""),0.0)</f>
        <v>0</v>
      </c>
      <c r="H788" s="9">
        <f>IFERROR(__xludf.DUMMYFUNCTION("""COMPUTED_VALUE"""),0.0)</f>
        <v>0</v>
      </c>
      <c r="I788" s="9">
        <f>IFERROR(__xludf.DUMMYFUNCTION("""COMPUTED_VALUE"""),0.0)</f>
        <v>0</v>
      </c>
      <c r="J788" s="9">
        <f>IFERROR(__xludf.DUMMYFUNCTION("""COMPUTED_VALUE"""),0.0)</f>
        <v>0</v>
      </c>
    </row>
    <row r="789">
      <c r="A789" s="1">
        <v>4.3</v>
      </c>
      <c r="B789" s="5" t="s">
        <v>6976</v>
      </c>
      <c r="C789" s="5" t="s">
        <v>6977</v>
      </c>
      <c r="D789" s="9" t="str">
        <f>IFERROR(__xludf.DUMMYFUNCTION("""COMPUTED_VALUE"""),"good quality product at this price its good but could be smaller and easier to carry it s really hard from outside which will protect your kept inside stuffs even if heavy things got loaded on it size is big surface area is great two ear leads with small "&amp;"stuff like pendrive or ear buds can be there even after closing zipping really good one love love durable and compact overall a good product vs expensive cases can be used for either earphone charger cables or charger charger cablecharger cable earphone i"&amp;"s a bit stretch for this one good excellent compact and strong case for storing wired headphones only thing missing is a handle or a loop attached to zipper for easy carrying this is the case you need to store your earphones provides excellent protection "&amp;"and is very useful to carry around your earphones good")</f>
        <v>good quality product at this price its good but could be smaller and easier to carry it s really hard from outside which will protect your kept inside stuffs even if heavy things got loaded on it size is big surface area is great two ear leads with small stuff like pendrive or ear buds can be there even after closing zipping really good one love love durable and compact overall a good product vs expensive cases can be used for either earphone charger cables or charger charger cablecharger cable earphone is a bit stretch for this one good excellent compact and strong case for storing wired headphones only thing missing is a handle or a loop attached to zipper for easy carrying this is the case you need to store your earphones provides excellent protection and is very useful to carry around your earphones good</v>
      </c>
      <c r="E789" s="1" t="s">
        <v>6969</v>
      </c>
      <c r="F789" s="9" t="s">
        <v>6971</v>
      </c>
      <c r="G789" s="9">
        <f>IFERROR(__xludf.DUMMYFUNCTION("""COMPUTED_VALUE"""),0.0)</f>
        <v>0</v>
      </c>
      <c r="H789" s="9">
        <f>IFERROR(__xludf.DUMMYFUNCTION("""COMPUTED_VALUE"""),0.0)</f>
        <v>0</v>
      </c>
      <c r="I789" s="9">
        <f>IFERROR(__xludf.DUMMYFUNCTION("""COMPUTED_VALUE"""),0.0)</f>
        <v>0</v>
      </c>
      <c r="J789" s="9">
        <f>IFERROR(__xludf.DUMMYFUNCTION("""COMPUTED_VALUE"""),0.0)</f>
        <v>0</v>
      </c>
    </row>
    <row r="790">
      <c r="A790" s="1">
        <v>4.4</v>
      </c>
      <c r="B790" s="5" t="s">
        <v>6987</v>
      </c>
      <c r="C790" s="5" t="s">
        <v>6988</v>
      </c>
      <c r="D790" s="9" t="str">
        <f>IFERROR(__xludf.DUMMYFUNCTION("""COMPUTED_VALUE"""),"good product but spped upto mbps nice superb card for dslr camera 😊👍instant support must buy 👍totally satisfied with the product 👍👍👍😊 highly recommended purchase good seems i am fooled by amazon by selling to me a fake sandisk gb memory card the ca"&amp;"rd died in months all the pictures memories got swept away it is mentioned that it comes with year warranty i have registered the card on sandisk official but did not receive any compensation refund replacement till date even after raising the ticket amaz"&amp;"on better not sell such cheap crap and loose trust good working fine read write speed is good")</f>
        <v>good product but spped upto mbps nice superb card for dslr camera 😊👍instant support must buy 👍totally satisfied with the product 👍👍👍😊 highly recommended purchase good seems i am fooled by amazon by selling to me a fake sandisk gb memory card the card died in months all the pictures memories got swept away it is mentioned that it comes with year warranty i have registered the card on sandisk official but did not receive any compensation refund replacement till date even after raising the ticket amazon better not sell such cheap crap and loose trust good working fine read write speed is good</v>
      </c>
      <c r="E790" s="1" t="s">
        <v>6980</v>
      </c>
      <c r="F790" s="9" t="s">
        <v>6982</v>
      </c>
      <c r="G790" s="9">
        <f>IFERROR(__xludf.DUMMYFUNCTION("""COMPUTED_VALUE"""),1.0)</f>
        <v>1</v>
      </c>
      <c r="H790" s="9">
        <f>IFERROR(__xludf.DUMMYFUNCTION("""COMPUTED_VALUE"""),0.0)</f>
        <v>0</v>
      </c>
      <c r="I790" s="9">
        <f>IFERROR(__xludf.DUMMYFUNCTION("""COMPUTED_VALUE"""),0.0)</f>
        <v>0</v>
      </c>
      <c r="J790" s="9">
        <f>IFERROR(__xludf.DUMMYFUNCTION("""COMPUTED_VALUE"""),1.0)</f>
        <v>1</v>
      </c>
    </row>
    <row r="791">
      <c r="A791" s="1">
        <v>4.1</v>
      </c>
      <c r="B791" s="5" t="s">
        <v>6999</v>
      </c>
      <c r="C791" s="5" t="s">
        <v>7000</v>
      </c>
      <c r="D791" s="9" t="str">
        <f>IFERROR(__xludf.DUMMYFUNCTION("""COMPUTED_VALUE"""),"led is good however the stand that is shipped with the product seems to be manufactured in some local gaziabad street side factory the quality and precision are so bad that even this can t hold the led properly this product helps in making video professio"&amp;"nally and really value for money nice product pros product quality is good sturdy feel and good fitting medium size is better light intensity is okay but can be even better wire length is okay mobile holder is sturdy and fits well height for a ft person i"&amp;"s okay cons rgb is not that good very low light not that easy to dismantle as sometimes it becomes wobbly while handling not bad worth for money but built quality improved required in inner thread to plastic mould place lightweight yet sturdy enough can s"&amp;"elect different height according to your requirement ring light is not very bright even at it s highest setting but if you even have moderate lighting in the room pics video will turn out good good for beginners")</f>
        <v>led is good however the stand that is shipped with the product seems to be manufactured in some local gaziabad street side factory the quality and precision are so bad that even this can t hold the led properly this product helps in making video professionally and really value for money nice product pros product quality is good sturdy feel and good fitting medium size is better light intensity is okay but can be even better wire length is okay mobile holder is sturdy and fits well height for a ft person is okay cons rgb is not that good very low light not that easy to dismantle as sometimes it becomes wobbly while handling not bad worth for money but built quality improved required in inner thread to plastic mould place lightweight yet sturdy enough can select different height according to your requirement ring light is not very bright even at it s highest setting but if you even have moderate lighting in the room pics video will turn out good good for beginners</v>
      </c>
      <c r="E791" s="1" t="s">
        <v>6991</v>
      </c>
      <c r="F791" s="9" t="s">
        <v>6993</v>
      </c>
      <c r="G791" s="9">
        <f>IFERROR(__xludf.DUMMYFUNCTION("""COMPUTED_VALUE"""),0.0)</f>
        <v>0</v>
      </c>
      <c r="H791" s="9">
        <f>IFERROR(__xludf.DUMMYFUNCTION("""COMPUTED_VALUE"""),0.0)</f>
        <v>0</v>
      </c>
      <c r="I791" s="9">
        <f>IFERROR(__xludf.DUMMYFUNCTION("""COMPUTED_VALUE"""),0.0)</f>
        <v>0</v>
      </c>
      <c r="J791" s="9">
        <f>IFERROR(__xludf.DUMMYFUNCTION("""COMPUTED_VALUE"""),0.0)</f>
        <v>0</v>
      </c>
    </row>
    <row r="792">
      <c r="A792" s="1">
        <v>4.4</v>
      </c>
      <c r="B792" s="5" t="s">
        <v>7011</v>
      </c>
      <c r="C792" s="5" t="s">
        <v>7012</v>
      </c>
      <c r="D792" s="9" t="str">
        <f>IFERROR(__xludf.DUMMYFUNCTION("""COMPUTED_VALUE"""),"all good product is good i love the notebook quality is good and i like the texture of page and packaging is also good not bad value for money good quality copy pages are soft and bright feels good in writing note book is good and paking is very bad very "&amp;"nice book good set of books value for money and outer cover is very lovely and good to use i will surely recommend this to everyone to buy it and my father took books on seeing it the books are in great condition they also have a matte finish good quality"&amp;" paper i will surely purchase again")</f>
        <v>all good product is good i love the notebook quality is good and i like the texture of page and packaging is also good not bad value for money good quality copy pages are soft and bright feels good in writing note book is good and paking is very bad very nice book good set of books value for money and outer cover is very lovely and good to use i will surely recommend this to everyone to buy it and my father took books on seeing it the books are in great condition they also have a matte finish good quality paper i will surely purchase again</v>
      </c>
      <c r="E792" s="1" t="s">
        <v>7003</v>
      </c>
      <c r="F792" s="9" t="s">
        <v>6728</v>
      </c>
      <c r="G792" s="9">
        <f>IFERROR(__xludf.DUMMYFUNCTION("""COMPUTED_VALUE"""),0.0)</f>
        <v>0</v>
      </c>
      <c r="H792" s="9">
        <f>IFERROR(__xludf.DUMMYFUNCTION("""COMPUTED_VALUE"""),0.0)</f>
        <v>0</v>
      </c>
      <c r="I792" s="9">
        <f>IFERROR(__xludf.DUMMYFUNCTION("""COMPUTED_VALUE"""),0.0)</f>
        <v>0</v>
      </c>
      <c r="J792" s="9">
        <f>IFERROR(__xludf.DUMMYFUNCTION("""COMPUTED_VALUE"""),0.0)</f>
        <v>0</v>
      </c>
    </row>
    <row r="793">
      <c r="A793" s="1">
        <v>4.4</v>
      </c>
      <c r="B793" s="5" t="s">
        <v>7022</v>
      </c>
      <c r="C793" s="5" t="s">
        <v>7023</v>
      </c>
      <c r="D793" s="9" t="str">
        <f>IFERROR(__xludf.DUMMYFUNCTION("""COMPUTED_VALUE"""),"i am not a pro gamer i play gta valo and cs go this mouse is enough for casual gaming and i didn t find any issues with it although after a year something i can hear the parts in side the mouse rattling but that could be because the mouse was dropped seve"&amp;"ral times though the year maybe it s well built so even the counterparts are moving the mouse still works good at this price nothing much to say sbout it it does the job and cable is strong enough decent buy if you want a simple mouse with long enough cab"&amp;"le the product built is quite good and hold is also nice must buy if you are looking for a good mouse at this price a standard mouse with good build quality can be used for both office and home basic purposes cheap in pricegreat built qualitysmooth in use"&amp;"best over other mouses of this price segment and even better than costly mouses prefect product overall if you want good daily use mouse go for it over any mouse in the market can be used for normal purpose adequate length of the cable brand value comes w"&amp;"ith quality easy to use not suitable for gaming been using from a while and its super comfortable")</f>
        <v>i am not a pro gamer i play gta valo and cs go this mouse is enough for casual gaming and i didn t find any issues with it although after a year something i can hear the parts in side the mouse rattling but that could be because the mouse was dropped several times though the year maybe it s well built so even the counterparts are moving the mouse still works good at this price nothing much to say sbout it it does the job and cable is strong enough decent buy if you want a simple mouse with long enough cable the product built is quite good and hold is also nice must buy if you are looking for a good mouse at this price a standard mouse with good build quality can be used for both office and home basic purposes cheap in pricegreat built qualitysmooth in usebest over other mouses of this price segment and even better than costly mouses prefect product overall if you want good daily use mouse go for it over any mouse in the market can be used for normal purpose adequate length of the cable brand value comes with quality easy to use not suitable for gaming been using from a while and its super comfortable</v>
      </c>
      <c r="E793" s="1" t="s">
        <v>7015</v>
      </c>
      <c r="F793" s="9" t="s">
        <v>5206</v>
      </c>
      <c r="G793" s="9">
        <f>IFERROR(__xludf.DUMMYFUNCTION("""COMPUTED_VALUE"""),1.0)</f>
        <v>1</v>
      </c>
      <c r="H793" s="9">
        <f>IFERROR(__xludf.DUMMYFUNCTION("""COMPUTED_VALUE"""),0.0)</f>
        <v>0</v>
      </c>
      <c r="I793" s="9">
        <f>IFERROR(__xludf.DUMMYFUNCTION("""COMPUTED_VALUE"""),0.0)</f>
        <v>0</v>
      </c>
      <c r="J793" s="9">
        <f>IFERROR(__xludf.DUMMYFUNCTION("""COMPUTED_VALUE"""),0.0)</f>
        <v>0</v>
      </c>
    </row>
    <row r="794">
      <c r="A794" s="1">
        <v>4.4</v>
      </c>
      <c r="B794" s="5" t="s">
        <v>7032</v>
      </c>
      <c r="C794" s="5" t="s">
        <v>7033</v>
      </c>
      <c r="D794" s="9" t="str">
        <f>IFERROR(__xludf.DUMMYFUNCTION("""COMPUTED_VALUE"""),"i ve just started using it i can t say much about its sturdiness lookwise it does feel sturdy but depending on the usages it will show how long ot will last at all stages one side of the stand doesn t fit properly not that perfect one side has a little ga"&amp;"p quite satisified with the product after about weeks of use value for the money ergonomics is satisfactory but still it needs to be looked into from the looks of it it would have a long term durability also this is an awesome product that i have purchase"&amp;"d till date for my wfh purpose it can hold laptop very well it can be adjusted for different heights grip to the table is really good it helps to view the laptop with required angle easy to carry looks really great on a black table classic silver piece pa"&amp;"ckaging is also very good starsi got this delivered today and tried it out my laptop is kg and inches a bit of a heavy machine while the stand held my laptop it did not fit properly because of the laptop s weight or the size the front of the laptop raises"&amp;" instead of staying on the padded notches have to move the machine forward a bit for it to stay on if you want to use it as simply a stand where you set the laptop and use external devices to use it like the mouse gamepad or the keyboard it is fine you ca"&amp;"n go for it if you want to use the machine itself when on the stand touchpad and keyboard you might face some issues using it directly is making the machine a bit wobbly will test it out with heavy work gaming to see how the temperature holds might edit t"&amp;"he review and the rating after using it a bit the product itself is awesome and in modern day where ease to carry and compact products are preferred it is a good choice my only reason to give stars and removing one out of five is the product latches linka"&amp;"ges arms that set the level of elevation angle are bit free and can be undone from one of either side with a slight jerk while the second side latch supports all the weight in the meantime it is very convenient and compact to carry along with you definite"&amp;"ly value for money 👍")</f>
        <v>i ve just started using it i can t say much about its sturdiness lookwise it does feel sturdy but depending on the usages it will show how long ot will last at all stages one side of the stand doesn t fit properly not that perfect one side has a little gap quite satisified with the product after about weeks of use value for the money ergonomics is satisfactory but still it needs to be looked into from the looks of it it would have a long term durability also this is an awesome product that i have purchased till date for my wfh purpose it can hold laptop very well it can be adjusted for different heights grip to the table is really good it helps to view the laptop with required angle easy to carry looks really great on a black table classic silver piece packaging is also very good starsi got this delivered today and tried it out my laptop is kg and inches a bit of a heavy machine while the stand held my laptop it did not fit properly because of the laptop s weight or the size the front of the laptop raises instead of staying on the padded notches have to move the machine forward a bit for it to stay on if you want to use it as simply a stand where you set the laptop and use external devices to use it like the mouse gamepad or the keyboard it is fine you can go for it if you want to use the machine itself when on the stand touchpad and keyboard you might face some issues using it directly is making the machine a bit wobbly will test it out with heavy work gaming to see how the temperature holds might edit the review and the rating after using it a bit the product itself is awesome and in modern day where ease to carry and compact products are preferred it is a good choice my only reason to give stars and removing one out of five is the product latches linkages arms that set the level of elevation angle are bit free and can be undone from one of either side with a slight jerk while the second side latch supports all the weight in the meantime it is very convenient and compact to carry along with you definitely value for money 👍</v>
      </c>
      <c r="E794" s="1" t="s">
        <v>7026</v>
      </c>
      <c r="F794" s="9" t="s">
        <v>5268</v>
      </c>
      <c r="G794" s="9">
        <f>IFERROR(__xludf.DUMMYFUNCTION("""COMPUTED_VALUE"""),0.0)</f>
        <v>0</v>
      </c>
      <c r="H794" s="9">
        <f>IFERROR(__xludf.DUMMYFUNCTION("""COMPUTED_VALUE"""),0.0)</f>
        <v>0</v>
      </c>
      <c r="I794" s="9">
        <f>IFERROR(__xludf.DUMMYFUNCTION("""COMPUTED_VALUE"""),0.0)</f>
        <v>0</v>
      </c>
      <c r="J794" s="9">
        <f>IFERROR(__xludf.DUMMYFUNCTION("""COMPUTED_VALUE"""),0.0)</f>
        <v>0</v>
      </c>
    </row>
    <row r="795">
      <c r="A795" s="1">
        <v>4.4</v>
      </c>
      <c r="B795" s="5" t="s">
        <v>7044</v>
      </c>
      <c r="C795" s="5" t="s">
        <v>7045</v>
      </c>
      <c r="D795" s="9" t="str">
        <f>IFERROR(__xludf.DUMMYFUNCTION("""COMPUTED_VALUE"""),"it s been only days and used it to transfer gb for now so i have not used it enough i would update this after some days my relative bought seagate onetouch its best competitor so i would compare it with it speed multiple photos gb got mbps max but consist"&amp;"ent single file gb got mbps max and it was more or less consistent the onetouch reached mbps for multiple big files didnt check it further build it is very sleek and lightweight for sure but it does not feel very premium it is plastic all around you can d"&amp;"efinitely feel the vibration of the platters while file transfer the onetouch was very premium feeling metal and plastic body and i could feel its vibrations but it was much less than passport the passport is slimmer and shorter than onetouch maybe thats "&amp;"why software my experience has not been much good i could not register my product for some days the screen got white and did not show anything there is no free backup software you are asked to backup on gdrive dropbox or onedrive no recovey tool included "&amp;"i think it is a paid service not sure about the last one cant say about the software experience on onetouch didnt see it but it includes months adobe cc if you are into this reliability now the big part this is the only reason i bought this one otherwise "&amp;"i would no doubt go for the onetouch seagate drives tend to fail twice as much as wd drives so i could not take risk many claim seagate has now learnt from their mistake and d is falling behind by staying in the top spot cant say about the first sentence "&amp;"but quite sure about the second misc came with no bubble wrap only a plastic tray which was maybe well enough cable could be a bit better onetouch s one had grip for pulling it out and seemed better has fine texture on body so no fingerprint onetouch and "&amp;"this one both are same price you can go for anyone of these sorry for the long review but i wanted to tell the buyers the complete story would update my review later amzon realy amzing service if not discount but amzon not provide fake so i like to buy am"&amp;"zon product tb wd hard drive amazing i am extremely satisfied with my purchase the hdd is compact and lightweight making it easy to carry around with me it is also very easy to use all i had to do was plug it in and it was ready to go the tb of storage sp"&amp;"ace is more than enough for my needs and it is a great way to store and back up all of my important data the hdd is also very fast which makes transferring files a breeze overall i am extremely happy with my purchase of this tb external hdd it is a reliab"&amp;"le and convenient to store and back up my data and i would highly recommend it to anyone in need of additional storage space good quality happy with this product very nice do not forget to buy its case separately product is good it heats up quickly")</f>
        <v>it s been only days and used it to transfer gb for now so i have not used it enough i would update this after some days my relative bought seagate onetouch its best competitor so i would compare it with it speed multiple photos gb got mbps max but consistent single file gb got mbps max and it was more or less consistent the onetouch reached mbps for multiple big files didnt check it further build it is very sleek and lightweight for sure but it does not feel very premium it is plastic all around you can definitely feel the vibration of the platters while file transfer the onetouch was very premium feeling metal and plastic body and i could feel its vibrations but it was much less than passport the passport is slimmer and shorter than onetouch maybe thats why software 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 cant say about the software experience on onetouch didnt see it but it includes months adobe cc if you are into this reliability 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 misc came with no bubble wrap only a plastic tray which was maybe well enough cable could be a bit better onetouch s one had grip for pulling it out and seemed better has fine texture on body so no fingerprint onetouch and this one both are same price you can go for anyone of these sorry for the long review but i wanted to tell the buyers the complete story would update my review later amzon realy amzing service if not discount but amzon not provide fake so i like to buy amzon product tb wd hard drive amazing i am extremely satisfied with my purchase the hdd is compact and lightweight making it easy to carry around with me it is also very easy to use all i had to do was plug it in and it was ready to go the tb of storage space is more than enough for my needs and it is a great way to store and back up all of my important data the hdd is also very fast which makes transferring files a breeze overall i am extremely happy with my purchase of this tb external hdd it is a reliable and convenient to store and back up my data and i would highly recommend it to anyone in need of additional storage space good quality happy with this product very nice do not forget to buy its case separately product is good it heats up quickly</v>
      </c>
      <c r="E795" s="1" t="s">
        <v>7036</v>
      </c>
      <c r="F795" s="9" t="s">
        <v>5500</v>
      </c>
      <c r="G795" s="9">
        <f>IFERROR(__xludf.DUMMYFUNCTION("""COMPUTED_VALUE"""),1.0)</f>
        <v>1</v>
      </c>
      <c r="H795" s="9">
        <f>IFERROR(__xludf.DUMMYFUNCTION("""COMPUTED_VALUE"""),1.0)</f>
        <v>1</v>
      </c>
      <c r="I795" s="9">
        <f>IFERROR(__xludf.DUMMYFUNCTION("""COMPUTED_VALUE"""),1.0)</f>
        <v>1</v>
      </c>
      <c r="J795" s="9">
        <f>IFERROR(__xludf.DUMMYFUNCTION("""COMPUTED_VALUE"""),0.0)</f>
        <v>0</v>
      </c>
    </row>
    <row r="796">
      <c r="A796" s="1">
        <v>4.3</v>
      </c>
      <c r="B796" s="5" t="s">
        <v>7056</v>
      </c>
      <c r="C796" s="5" t="s">
        <v>7057</v>
      </c>
      <c r="D796" s="9" t="str">
        <f>IFERROR(__xludf.DUMMYFUNCTION("""COMPUTED_VALUE"""),"totally worth it product is quality is good and beyond expectation in such a price range wish company has added other features and some add on in quality and more megapixels to it best buy for students and working professionals but don t consider it for b"&amp;"uying if you are into content creation and for your organisation my overall rating is out of value for money google meet par chalaya tha photo thik thak aa raha hai used for online examination good product good pic quality image and video call quality imp"&amp;"rove afterall its hd camera gives better output than laptops original basic camera inbuilt mic quality is nice and noise cancellation working fine i paid rs for it on on sep the cam s design is streamlined and sophisticated and the plug and play feature i"&amp;"s quite useful it was a great option at a price of ₹ in but now there are better options available don t fall for good reviews most of them are old be smart you can use the droidcam software to configure your android phone as a webcam if you have brief vi"&amp;"deo calls such as an interview or exam a lenovo fhd webcam with a wide angle vision and stronger mics makes more sense if you want to invest a little money spend the money on logitech c or c if you really want to start a live stream or tutorial videos tha"&amp;"t are more professional you won t regret if you already have a point and shoot camera or dslr at home get a cheap capture card so you can set it up as a webcam pros simple plug and play is available the camera offers a regular mode and a wide angle option"&amp;" the universal clip prevents the robust cam from toppling the green led indicates whether or not the camera is active cons incompatible with bezel less displays the picture and mic quality is poor face recognition is too bad the image will be grainy and n"&amp;"oisy ₹ seriously no conclusion choose it if there is no better choice available between ₹ and ₹ it will assist you momentarily you need enough lighting and you shouldn t rely on the webcam s microphone does the job")</f>
        <v>totally worth it product is quality is good and beyond expectation in such a price range wish company has added other features and some add on in quality and more megapixels to it best buy for students and working professionals but don t consider it for buying if you are into content creation and for your organisation my overall rating is out of value for money google meet par chalaya tha photo thik thak aa raha hai used for online examination good product good pic quality image and video call quality improve afterall its hd camera gives better output than laptops original basic camera inbuilt mic quality is nice and noise cancellation working fine i paid rs for it on on sep the cam s design is streamlined and sophisticated and the plug and play feature is quite useful it was a great option at a price of ₹ in but now there are better options available don t fall for good reviews most of them are old be smart you can use the droidcam software to configure your android phone as a webcam if you have brief video calls such as an interview or exam a lenovo fhd webcam with a wide angle vision and stronger mics makes more sense if you want to invest a little money spend the money on logitech c or c if you really want to start a live stream or tutorial videos that are more professional you won t regret if you already have a point and shoot camera or dslr at home get a cheap capture card so you can set it up as a webcam pros simple plug and play is available the camera offers a regular mode and a wide angle option the universal clip prevents the robust cam from toppling the green led indicates whether or not the camera is active cons incompatible with bezel less displays the picture and mic quality is poor face recognition is too bad the image will be grainy and noisy ₹ seriously no conclusion choose it if there is no better choice available between ₹ and ₹ it will assist you momentarily you need enough lighting and you shouldn t rely on the webcam s microphone does the job</v>
      </c>
      <c r="E796" s="1" t="s">
        <v>7048</v>
      </c>
      <c r="F796" s="9" t="s">
        <v>7050</v>
      </c>
      <c r="G796" s="9">
        <f>IFERROR(__xludf.DUMMYFUNCTION("""COMPUTED_VALUE"""),1.0)</f>
        <v>1</v>
      </c>
      <c r="H796" s="9">
        <f>IFERROR(__xludf.DUMMYFUNCTION("""COMPUTED_VALUE"""),0.0)</f>
        <v>0</v>
      </c>
      <c r="I796" s="9">
        <f>IFERROR(__xludf.DUMMYFUNCTION("""COMPUTED_VALUE"""),0.0)</f>
        <v>0</v>
      </c>
      <c r="J796" s="9">
        <f>IFERROR(__xludf.DUMMYFUNCTION("""COMPUTED_VALUE"""),0.0)</f>
        <v>0</v>
      </c>
    </row>
    <row r="797">
      <c r="A797" s="1">
        <v>4.3</v>
      </c>
      <c r="B797" s="5" t="s">
        <v>7066</v>
      </c>
      <c r="C797" s="5" t="s">
        <v>7067</v>
      </c>
      <c r="D797" s="9" t="str">
        <f>IFERROR(__xludf.DUMMYFUNCTION("""COMPUTED_VALUE"""),"easy to install working great recommended for light use if you want to use hard disks without lagging then i will suggest to buy self powered usb hub the product does what it is intended to do however it does not compliment the sleek laptop i use it with "&amp;"probably a direct plug in extension no cord would be a much better option needed a portable usb extension headphones keyboard and mouse serves the purpose for an indoor setting have explained why it is not an outdoor device under the cons pros nice design"&amp;" sleek unobtrusive suits some work environments for those who have limited table estate go for models that have vertical usb slots saves space this is for those who can have it flat next to the laptop computer check image works well for audio hids and gre"&amp;"at for data transfer observation an interesting observation when using usb keyboard the usb drive is as if not more sensitive than direct typing with mechanical usb keyboards there is a latency but chiclet and usb dongle based wireless keyboards seem to w"&amp;"ork well usb or wireless usb rf mouse works perfectly very little noticeable latency not for gaming purposes keyboards mice joysticks etc this is a no brainer in rapid response gaming environments were latency is life or death an extension is not an optio"&amp;"n cons check image the usb female slots in the extension are shallow the male plugs do not go in fully there is cm of the metal plug exposed this may be a risk in exposed outdoor environments humidity increases the chances of electric shock and dust being"&amp;" an insulator may cause static electricity build up the worst case is if a conductor falls across the exposed points the whole system can short out suggest the designers take this into consideration for their next batch of products the depth of the usb sl"&amp;"ots needs to accommodate the full length of the usb plugs functionally it works design leaves a lot wanting go for it if are sure you can be safe go for a different model if you need this for outdoor use update th nov on connecting the keyboard to the usb"&amp;" drive there seems to be an increased latency and sometimes the keyboard does not respond as anticipated the text does not appear on the screen immediately and sometimes a particular letter just cascades repeatedly and one has to press backspace often to "&amp;"delete the excess letters for data transfer it works fine but has lower speeds when all four slots are being used expected probably works well and does the job i like it very much value for money product is excellent just that wire is very short rest all "&amp;"good using in laptop useful usb multiplier and works well for headsets too was apprehensive earlier if it deteriorates the audio quality only drawback is the length of cable as it keeps protruding out of laptop bag")</f>
        <v>easy to install working great recommended for light use if you want to use hard disks without lagging then i will suggest to buy self powered usb hub the product does what it is intended to do however it does not compliment the sleek laptop i use it with probably a direct plug in extension no cord would be a much better option needed a portable usb extension headphones keyboard and mouse serves the purpose for an indoor setting have explained why it is not an outdoor device under the cons pros nice design sleek unobtrusive suits some work environments for those who have limited table estate go for models that have vertical usb slots saves space this is for those who can have it flat next to the laptop computer check image works well for audio hids and great for data transfer 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 mice joysticks etc this is a no brainer in rapid response gaming environments were latency is life or death an extension is not an option cons check image the usb female slots in the extension are shallow the male plugs do not go in fully there is cm of the metal plug exposed this may be a risk in exposed outdoor environments humidity increases the chances of electric shock and dust being an insulator may cause static electricity build up the worst case is if a conductor falls across the exposed points the whole system can short out suggest the designers take this into consideration for their next batch of products the depth of the usb slots needs to accommodate the full length of the usb plugs functionally it works design leaves a lot wanting go for it if are sure you can be safe go for a different model if you need this for outdoor use update th nov 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 works well and does the job i like it very much value for money product is excellent just that wire is very short rest all good using in laptop useful usb multiplier and works well for headsets too was apprehensive earlier if it deteriorates the audio quality only drawback is the length of cable as it keeps protruding out of laptop bag</v>
      </c>
      <c r="E797" s="1" t="s">
        <v>7060</v>
      </c>
      <c r="F797" s="9" t="s">
        <v>6550</v>
      </c>
      <c r="G797" s="9">
        <f>IFERROR(__xludf.DUMMYFUNCTION("""COMPUTED_VALUE"""),0.0)</f>
        <v>0</v>
      </c>
      <c r="H797" s="9">
        <f>IFERROR(__xludf.DUMMYFUNCTION("""COMPUTED_VALUE"""),1.0)</f>
        <v>1</v>
      </c>
      <c r="I797" s="9">
        <f>IFERROR(__xludf.DUMMYFUNCTION("""COMPUTED_VALUE"""),0.0)</f>
        <v>0</v>
      </c>
      <c r="J797" s="9">
        <f>IFERROR(__xludf.DUMMYFUNCTION("""COMPUTED_VALUE"""),0.0)</f>
        <v>0</v>
      </c>
    </row>
    <row r="798">
      <c r="A798" s="1">
        <v>4.3</v>
      </c>
      <c r="B798" s="5" t="s">
        <v>7076</v>
      </c>
      <c r="C798" s="5" t="s">
        <v>7077</v>
      </c>
      <c r="D798" s="9" t="str">
        <f>IFERROR(__xludf.DUMMYFUNCTION("""COMPUTED_VALUE"""),"overall a nice thing to have but it would be better if you could provide a holder for this particular black varient of case cover good value for money i like the quality is above expectation you can buy this product your laptop will be save from scratches"&amp;" and damages it s a good product anyone can go for it worth the price soft thick and good cushioning as per the price built quality of product is excellent user friendly and nice to hold")</f>
        <v>overall a nice thing to have but it would be better if you could provide a holder for this particular black varient of case cover good value for money i like the quality is above expectation you can buy this product your laptop will be save from scratches and damages it s a good product anyone can go for it worth the price soft thick and good cushioning as per the price built quality of product is excellent user friendly and nice to hold</v>
      </c>
      <c r="E798" s="1" t="s">
        <v>7070</v>
      </c>
      <c r="F798" s="9" t="s">
        <v>6652</v>
      </c>
      <c r="G798" s="9">
        <f>IFERROR(__xludf.DUMMYFUNCTION("""COMPUTED_VALUE"""),0.0)</f>
        <v>0</v>
      </c>
      <c r="H798" s="9">
        <f>IFERROR(__xludf.DUMMYFUNCTION("""COMPUTED_VALUE"""),0.0)</f>
        <v>0</v>
      </c>
      <c r="I798" s="9">
        <f>IFERROR(__xludf.DUMMYFUNCTION("""COMPUTED_VALUE"""),1.0)</f>
        <v>1</v>
      </c>
      <c r="J798" s="9">
        <f>IFERROR(__xludf.DUMMYFUNCTION("""COMPUTED_VALUE"""),0.0)</f>
        <v>0</v>
      </c>
    </row>
    <row r="799">
      <c r="A799" s="1">
        <v>4.2</v>
      </c>
      <c r="B799" s="5" t="s">
        <v>7086</v>
      </c>
      <c r="C799" s="5" t="s">
        <v>7087</v>
      </c>
      <c r="D799" s="9" t="str">
        <f>IFERROR(__xludf.DUMMYFUNCTION("""COMPUTED_VALUE"""),"after testing a couple of times it seemed as if the fans didn t impact the cooling experience as much as i d hope and most of the work was done by the stand raising the laptop itself this laptop s fans started failing a couple of months after purchase and"&amp;" now make quite an annoying noise hence referring my above statement if you experience this noise it would be best to just leave it turned off if you don t care about the small additional cooling it do cooling but not that like i was expecting quality is "&amp;"nice having fans n two separate controls controls four fans n nd control for middle fan so depending upon laptop battery n cooling required power can be distributed built quality is good although it is very light weight design is superb having two usb por"&amp;"ts so even one fails second would be avail which will increase life of this product its throwing really cool air through small honeycombs can feel with hands so its cooling my laptop really well just i had a small issue about fans that sometime if pad get"&amp;"s tilted before starting i have to tap it lightly to start it may be its a balancing issue but its not much problem for me as it occurs only sometimes n it works very well all time so recommend everyone to buy good product i like the product and the perfo"&amp;"rmance also but the cost is too high i think they need to reduce the price according to the performance for office use it is good adjustable is slightly okaybuild quality and fan quality is good best for price rpmlooks goodquality is also goodnot for heav"&amp;"y gamingi am using it for video editing premier pro works fine but fan sound is high")</f>
        <v>after testing a couple of times it seemed as if the fans didn t impact the cooling experience as much as i d hope and most of the work was done by the stand raising the laptop itself this laptop s fans started failing a couple of months after purchase and now make quite an annoying noise hence referring my above statement if you experience this noise it would be best to just leave it turned off if you don t care about the small additional cooling it do cooling but not that like i was expecting quality is nice having fans n two separate controls controls four fans n 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 good product i like the product and the performance also but the cost is too high i think they need to reduce the price according to the performance for office use it is good adjustable is slightly okaybuild quality and fan quality is good best for price rpmlooks goodquality is also goodnot for heavy gamingi am using it for video editing premier pro works fine but fan sound is high</v>
      </c>
      <c r="E799" s="1" t="s">
        <v>7079</v>
      </c>
      <c r="F799" s="9" t="s">
        <v>7081</v>
      </c>
      <c r="G799" s="9">
        <f>IFERROR(__xludf.DUMMYFUNCTION("""COMPUTED_VALUE"""),1.0)</f>
        <v>1</v>
      </c>
      <c r="H799" s="9">
        <f>IFERROR(__xludf.DUMMYFUNCTION("""COMPUTED_VALUE"""),0.0)</f>
        <v>0</v>
      </c>
      <c r="I799" s="9">
        <f>IFERROR(__xludf.DUMMYFUNCTION("""COMPUTED_VALUE"""),0.0)</f>
        <v>0</v>
      </c>
      <c r="J799" s="9">
        <f>IFERROR(__xludf.DUMMYFUNCTION("""COMPUTED_VALUE"""),0.0)</f>
        <v>0</v>
      </c>
    </row>
    <row r="800">
      <c r="A800" s="1">
        <v>4.3</v>
      </c>
      <c r="B800" s="5" t="s">
        <v>7097</v>
      </c>
      <c r="C800" s="5" t="s">
        <v>7098</v>
      </c>
      <c r="D800" s="9" t="str">
        <f>IFERROR(__xludf.DUMMYFUNCTION("""COMPUTED_VALUE"""),"this is good very light and thin but if gap visible when your screen closes very tightly need of this didn t occur to me till i watched snowden recently design and hence operation are superb they work for what they are designed for its meant to cover your"&amp;" privacy and it does well very slim and adhesive is also good enough and sticks around i applied it on my dell latitude and only observation is while closing lid i kinda feel its not properly closed and locked well this wont be a problem when you shutdown"&amp;" the laptop consider this with a touchscreen laptop would be slight cumbersome anyways satisfied with the main purpose to protect privacy good adhesion but doesn t fit all the laptop s cameras good but it little bump but use full for security purposes wor"&amp;"th buying it does the job")</f>
        <v>this is good very light and thin but if gap visible when your screen closes very tightly need of this didn t occur to me till i watched snowden recently design and hence operation are superb they work for what they are designed for its meant to cover your privacy and it does well very slim and adhesive is also good enough and sticks around i applied it on my dell latitude and only observation is while closing lid i kinda feel its not properly closed and locked well this wont be a problem when you shutdown the laptop consider this with a touchscreen laptop would be slight cumbersome anyways satisfied with the main purpose to protect privacy good adhesion but doesn t fit all the laptop s cameras good but it little bump but use full for security purposes worth buying it does the job</v>
      </c>
      <c r="E800" s="1" t="s">
        <v>7090</v>
      </c>
      <c r="F800" s="9" t="s">
        <v>4788</v>
      </c>
      <c r="G800" s="9">
        <f>IFERROR(__xludf.DUMMYFUNCTION("""COMPUTED_VALUE"""),0.0)</f>
        <v>0</v>
      </c>
      <c r="H800" s="9">
        <f>IFERROR(__xludf.DUMMYFUNCTION("""COMPUTED_VALUE"""),0.0)</f>
        <v>0</v>
      </c>
      <c r="I800" s="9">
        <f>IFERROR(__xludf.DUMMYFUNCTION("""COMPUTED_VALUE"""),0.0)</f>
        <v>0</v>
      </c>
      <c r="J800" s="9">
        <f>IFERROR(__xludf.DUMMYFUNCTION("""COMPUTED_VALUE"""),0.0)</f>
        <v>0</v>
      </c>
    </row>
    <row r="801">
      <c r="A801" s="1">
        <v>4.2</v>
      </c>
      <c r="B801" s="5" t="s">
        <v>7107</v>
      </c>
      <c r="C801" s="5" t="s">
        <v>7108</v>
      </c>
      <c r="D801" s="9" t="str">
        <f>IFERROR(__xludf.DUMMYFUNCTION("""COMPUTED_VALUE"""),"i wish it would have come up with the feature of auto switch off as of now it s manual it kills battery overall good for normal work it s so smooth to use this no pressure on hands mouse is working very fine and look also awesome but little small used it "&amp;"for a while and it always court people’s attention because of nice design but not made for gaming for sure good performance is good but the mouse is so slim that it feels uncomfortable because i am not used to holding such slim mice i just received it and"&amp;" posting my initial thoughts will have to see if i get used to holding it very smooth sleek and beautiful matched my silver black laptop colors")</f>
        <v>i wish it would have come up with the feature of auto switch off as of now it s manual it kills battery overall good for normal work it s so smooth to use this no pressure on hands mouse is working very fine and look also awesome but little small used it for a while and it always court people’s attention because of nice design but not made for gaming for sure good performance is good but the mouse is so slim that it feels uncomfortable because i am not used to holding such slim mice i just received it and posting my initial thoughts will have to see if i get used to holding it very smooth sleek and beautiful matched my silver black laptop colors</v>
      </c>
      <c r="E801" s="1" t="s">
        <v>7101</v>
      </c>
      <c r="F801" s="9" t="s">
        <v>5206</v>
      </c>
      <c r="G801" s="9">
        <f>IFERROR(__xludf.DUMMYFUNCTION("""COMPUTED_VALUE"""),0.0)</f>
        <v>0</v>
      </c>
      <c r="H801" s="9">
        <f>IFERROR(__xludf.DUMMYFUNCTION("""COMPUTED_VALUE"""),0.0)</f>
        <v>0</v>
      </c>
      <c r="I801" s="9">
        <f>IFERROR(__xludf.DUMMYFUNCTION("""COMPUTED_VALUE"""),0.0)</f>
        <v>0</v>
      </c>
      <c r="J801" s="9">
        <f>IFERROR(__xludf.DUMMYFUNCTION("""COMPUTED_VALUE"""),0.0)</f>
        <v>0</v>
      </c>
    </row>
    <row r="802">
      <c r="A802" s="1">
        <v>3.8</v>
      </c>
      <c r="B802" s="5" t="s">
        <v>7118</v>
      </c>
      <c r="C802" s="5" t="s">
        <v>7119</v>
      </c>
      <c r="D802" s="9" t="str">
        <f>IFERROR(__xludf.DUMMYFUNCTION("""COMPUTED_VALUE"""),"at rs it s a great deal i use it for mobile vlogging noice cancellation is not working value of money 💰 good mike worth money very nice mic in this price range after seeing many microphone i found thisi bought it becuase of its good ratings and reviews a"&amp;"nd in a buget price this is best for beginners the first time i had ordered this mic i received in a amazon plastic bag and the product box inside was completely damaged and was sealed using cello tape also the mic seller sent me was damaged and had low q"&amp;"uality audio it was a duplicate but when i replaced i received the packing in a cardboard box but still the inner box had a few damages the mix received inside was good here is a detailed review of the mic the quality quality overall nice the wire might s"&amp;"eem filthy and weak but in reality when i tested it it was indeed a bit durable it can easily sustain a bit of a pull and twist just mind the spots when the wire meets the audio jack and the mic sound quality sound quality is really nice but but but befor"&amp;"e you think of buying it read the paragraph below of noise cancellation the mic catches sound equally even if you are from far away or close to it noise cancellation this is a major point i used to mic a lot for testing purposes let me share my experience"&amp;" i tested it in different environments a in a closed room with ac and total silence in such environment you will get crisp sound like a boom microphone but you will also receive a bit of white noise or background static noise which you can easily reduce u"&amp;"sing the noise reduction feature b in a room with ceiling fan on and moderate noise still seems good but not great your vocals would still be crispy and clear but the background noise will increase still if you use nice noise reduction software like audac"&amp;"ity it will sound great adding background music to your video would help c in a room with standing fan on and high noise not recommended at all not only this mic but any mic would capture a ton of noise to express statistically there will be atleast noise"&amp;" of wind whooshing in the background d the same high noise room with windows open you will die doing noise reduction not gonna lie the background noise increases by times dont try this the pop filter or the sponge on the top of the mic helps a lot when yo"&amp;"u are speaking close to the mic a lot of air goes in while speaking so when the filter is attached the output sound does not have air whooshing but with the filter removed the output sound is only air now to sum up mic is overall good noise cancellation i"&amp;"s not great but yeah for the price range it is the best recording tips record in a silent room with a c or else turn on the fan at the least speed so it doesn t make much noise use the collar clip to place the mic don t hold it in hand i mean this is comm"&amp;"on sense p if transmission lines electricity wires which are above the head go from close to your room i would recommend changing rooms now the reason for this is that sometimes the mic can catch electromagnetic intefrerence this maono mic won t catch it "&amp;"but i recommend this for generic mics do noise reduction in audacity it is very effective than the inbuilt noise reduction tools in video editors also it is very easy also boya by m mic sounds almost the same as this mic there is only like difference in n"&amp;"oise cancellation but i would still give both of them stars for noise cancellation that s it hope you understand what i mean to say peace out nice 🙂")</f>
        <v>at rs it s a great deal i use it for mobile vlogging noice cancellation is not working value of money 💰 good mike worth money very nice mic in this price range after seeing many microphone i found thisi bought it becuase of its good ratings and reviews and in a buget price this is best for beginners the first time i had ordered this mic i received in a amazon plastic bag and the product box inside was completely damaged and was sealed using cello tape also the mic seller sent me was damaged and had low quality audio it was a duplicate but when i replaced i received the packing in a cardboard box but still the inner box had a few damages the mix received inside was good here is a detailed review of the mic the quality quality overall nice the wire might seem filthy and weak but in reality when i tested it it was indeed a bit durable it can easily sustain a bit of a pull and twist just mind the spots when the wire meets the audio jack and the mic sound quality sound quality is really nice but but but before you think of buying it read the paragraph below of noise cancellation the mic catches sound equally even if you are from far away or close to it noise cancellation this is a major point i used to mic a lot for testing purposes let me share my experience i tested it in different environments a in a closed room with ac and total silence in such environment you will get crisp sound like a boom microphone but you will also receive a bit of white noise or background static noise which you can easily reduce using the noise reduction feature 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 c in a room with standing fan on and high noise not recommended at all not only this mic but any mic would capture a ton of noise to express statistically there will be atleast noise of wind whooshing in the background d the same high noise room with windows open you will die doing noise reduction not gonna lie the background noise increases by times dont try this the pop filter or the sponge on the top of the mic helps a lot when you are speaking close to the mic a lot of air goes in while speaking so when the filter is attached the output sound does not have air whooshing but with the filter removed the output sound is only air now to sum up mic is overall good noise cancellation is not great but yeah for the price range it is the best recording tips record in a silent room with a c or else turn on the fan at the least speed so it doesn t make much noise use the collar clip to place the mic don t hold it in hand i mean this is common sense p if transmission lines electricity wires which are above the head go from close to your room i would recommend changing rooms now the reason for this is that sometimes the mic can catch electromagnetic intefrerence this maono mic won t catch it but i recommend this for generic mics do noise reduction in audacity it is very effective than the inbuilt noise reduction tools in video editors also it is very easy also boya by m mic sounds almost the same as this mic there is only like difference in noise cancellation but i would still give both of them stars for noise cancellation that s it hope you understand what i mean to say peace out nice 🙂</v>
      </c>
      <c r="E802" s="1" t="s">
        <v>7111</v>
      </c>
      <c r="F802" s="9" t="s">
        <v>5404</v>
      </c>
      <c r="G802" s="9">
        <f>IFERROR(__xludf.DUMMYFUNCTION("""COMPUTED_VALUE"""),1.0)</f>
        <v>1</v>
      </c>
      <c r="H802" s="9">
        <f>IFERROR(__xludf.DUMMYFUNCTION("""COMPUTED_VALUE"""),0.0)</f>
        <v>0</v>
      </c>
      <c r="I802" s="9">
        <f>IFERROR(__xludf.DUMMYFUNCTION("""COMPUTED_VALUE"""),1.0)</f>
        <v>1</v>
      </c>
      <c r="J802" s="9">
        <f>IFERROR(__xludf.DUMMYFUNCTION("""COMPUTED_VALUE"""),0.0)</f>
        <v>0</v>
      </c>
    </row>
    <row r="803">
      <c r="A803" s="1">
        <v>4.3</v>
      </c>
      <c r="B803" s="5" t="s">
        <v>7130</v>
      </c>
      <c r="C803" s="5" t="s">
        <v>7131</v>
      </c>
      <c r="D803" s="9" t="str">
        <f>IFERROR(__xludf.DUMMYFUNCTION("""COMPUTED_VALUE"""),"it was easy to assemble the manual explains the procedure of assembly for both with and without resting pad and the height can be adjusted accordingly just felt it is not sturdy enough the product packaging was good and clean while assembling i could see "&amp;"there are minute scratches other than that it looks good and sturdy good one using for office work and my wife using for vegetable cutting purpose also have been more sturdy and the fittings attached to the table top are easily felt which feels cheap pro "&amp;"s are good for wfh and if you have budget constraint angles and height adjustment is best you can easily adjust the height to any chair you are using good")</f>
        <v>it was easy to assemble the manual explains the procedure of assembly for both with and without resting pad and the height can be adjusted accordingly just felt it is not sturdy enough the product packaging was good and clean while assembling i could see there are minute scratches other than that it looks good and sturdy good one using for office work and my wife using for vegetable cutting purpose also have been more sturdy and the fittings attached to the table top are easily felt which feels cheap pro s are good for wfh and if you have budget constraint angles and height adjustment is best you can easily adjust the height to any chair you are using good</v>
      </c>
      <c r="E803" s="1" t="s">
        <v>7122</v>
      </c>
      <c r="F803" s="9" t="s">
        <v>7124</v>
      </c>
      <c r="G803" s="9">
        <f>IFERROR(__xludf.DUMMYFUNCTION("""COMPUTED_VALUE"""),1.0)</f>
        <v>1</v>
      </c>
      <c r="H803" s="9">
        <f>IFERROR(__xludf.DUMMYFUNCTION("""COMPUTED_VALUE"""),0.0)</f>
        <v>0</v>
      </c>
      <c r="I803" s="9">
        <f>IFERROR(__xludf.DUMMYFUNCTION("""COMPUTED_VALUE"""),0.0)</f>
        <v>0</v>
      </c>
      <c r="J803" s="9">
        <f>IFERROR(__xludf.DUMMYFUNCTION("""COMPUTED_VALUE"""),0.0)</f>
        <v>0</v>
      </c>
    </row>
    <row r="804">
      <c r="A804" s="1">
        <v>4.5</v>
      </c>
      <c r="B804" s="5" t="s">
        <v>350</v>
      </c>
      <c r="C804" s="5" t="s">
        <v>351</v>
      </c>
      <c r="D804" s="9" t="str">
        <f>IFERROR(__xludf.DUMMYFUNCTION("""COMPUTED_VALUE"""),"sufficient length excellent build quality good alternative to generic cables strong cable the cable ends are nearly like rubber gold coated cable is also of high thickness why i bought this i have dvr rack for dvr which is far above the reach limit hence "&amp;"i need a mouse to be connected to the usb port of the dvr which is in the rack above reachany alternatives wireless mouse didn t work well with my particular dvr had lots of lag hence i had to resort to a usb port extender with ample lengthresult very stu"&amp;"rdy cable able to connect to my dvr and connection is stable amazon basics is very reliable this cable is good for any device that needs extension over usb like printers tvs gaming consoles keyboards etc the build quality is good cable material is soft so"&amp;" it will not break connectors are gold plated and will not rust but remember this cable will not give usb speeds even if you connect it to a usb port for usb any usb if used will behave as usb type adirection female to malefunction extension of length of "&amp;"usbbuilt average not cloth fibre braiderlength as mentionedworks for all connections yes including pc printer console pen drive etc product is as per description good as expected")</f>
        <v>sufficient length excellent build quality good alternative to generic cables strong cable the cable ends are nearly like rubber gold coated cable is also of high thickness why i bought this i have dvr rack for dvr which is far above the reach limit hence i need a mouse to be connected to the usb port of the dvr which is in the rack above reachany alternatives wireless mouse didn t work well with my particular dvr had lots of lag hence i had to resort to a usb port extender with ample lengthresult very sturdy cable able to connect to my dvr and connection is stable amazon basics is very reliable this cable is good for any device that needs extension over usb like printers tvs gaming consoles keyboards etc the build quality is good cable material is soft so it will not break connectors are gold plated and will not rust but remember this cable will not give usb speeds even if you connect it to a usb port for usb any usb if used will behave as usb type adirection female to malefunction extension of length of usbbuilt average not cloth fibre braiderlength as mentionedworks for all connections yes including pc printer console pen drive etc product is as per description good as expected</v>
      </c>
      <c r="E804" s="1" t="s">
        <v>343</v>
      </c>
      <c r="F804" s="9" t="s">
        <v>18</v>
      </c>
      <c r="G804" s="9">
        <f>IFERROR(__xludf.DUMMYFUNCTION("""COMPUTED_VALUE"""),0.0)</f>
        <v>0</v>
      </c>
      <c r="H804" s="9">
        <f>IFERROR(__xludf.DUMMYFUNCTION("""COMPUTED_VALUE"""),1.0)</f>
        <v>1</v>
      </c>
      <c r="I804" s="9">
        <f>IFERROR(__xludf.DUMMYFUNCTION("""COMPUTED_VALUE"""),0.0)</f>
        <v>0</v>
      </c>
      <c r="J804" s="9">
        <f>IFERROR(__xludf.DUMMYFUNCTION("""COMPUTED_VALUE"""),0.0)</f>
        <v>0</v>
      </c>
    </row>
    <row r="805">
      <c r="A805" s="1">
        <v>4.1</v>
      </c>
      <c r="B805" s="5" t="s">
        <v>7143</v>
      </c>
      <c r="C805" s="5" t="s">
        <v>7144</v>
      </c>
      <c r="D805" s="9" t="str">
        <f>IFERROR(__xludf.DUMMYFUNCTION("""COMPUTED_VALUE"""),"when you use its okay product i am using and don t find any problem 🤠 nice product good quality and easy to manage the best thing about it is that its super light weight and small so its wasy to carry almost everything go for itgood for landscape mode i "&amp;"liked low price nice ok")</f>
        <v>when you use its okay product i am using and don t find any problem 🤠 nice product good quality and easy to manage the best thing about it is that its super light weight and small so its wasy to carry almost everything go for itgood for landscape mode i liked low price nice ok</v>
      </c>
      <c r="E805" s="1" t="s">
        <v>7136</v>
      </c>
      <c r="F805" s="9" t="s">
        <v>7138</v>
      </c>
      <c r="G805" s="9">
        <f>IFERROR(__xludf.DUMMYFUNCTION("""COMPUTED_VALUE"""),0.0)</f>
        <v>0</v>
      </c>
      <c r="H805" s="9">
        <f>IFERROR(__xludf.DUMMYFUNCTION("""COMPUTED_VALUE"""),0.0)</f>
        <v>0</v>
      </c>
      <c r="I805" s="9">
        <f>IFERROR(__xludf.DUMMYFUNCTION("""COMPUTED_VALUE"""),0.0)</f>
        <v>0</v>
      </c>
      <c r="J805" s="9">
        <f>IFERROR(__xludf.DUMMYFUNCTION("""COMPUTED_VALUE"""),0.0)</f>
        <v>0</v>
      </c>
    </row>
    <row r="806">
      <c r="A806" s="1">
        <v>4.2</v>
      </c>
      <c r="B806" s="5" t="s">
        <v>7154</v>
      </c>
      <c r="C806" s="5" t="s">
        <v>7155</v>
      </c>
      <c r="D806" s="9" t="str">
        <f>IFERROR(__xludf.DUMMYFUNCTION("""COMPUTED_VALUE"""),"this is review is primarily focused on sound quality the term bass is used losely one doesn t expect true bass from such small drivers shorter version boat stone very loud loud and somewhat uneven bass mids are a bit supressed somewhat muffled midrange de"&amp;"cent treble a loud bassy speaker nakamichi speck barely louder than the w stone mids clearer than bass much much lower than if looking for vfm rule this one out unless this is on a big discount and others aren t overall fairly even sound at a questionable"&amp;" price and volume boat more bass than expected of a tiny w speaker but lesser than speck and way lesser than excellent midrange and terble much lounder than what you may expect of a w speaker amazing speaker in a tiny package with insufficent bass longer "&amp;"version i have had the for years and many have asked me to order it for them it is an excellent tiny satisfying package the midrange vocals and treble is excellent and matches speakers several times it price if bass is not what you are after you are unlik"&amp;"ely to find a better package even at a much higher price point especially if you care for even sound by even sound i mean all relevant frequencies produced fairly well no major suppression or enhancement i checked the others as i usually hear music on a s"&amp;"emi pro system and the insufficent bass lower mids bothered me nakamichi used to be a japanese company making very high end tape decks in the s so the benchmarks were high now it is a china based company the w raised expectations further as said it is bar"&amp;"ely louder than the w stone it is fairly even sound but not a significant enough improvement in bass over the if you don t care about the money and want something better than the with even sound this could be it the mids and terble are a tiny bit better i"&amp;"n the speck also has a larger battery giving substantially longer backup and better water protection useful if you use yours in the smallest room of the house the stone is miles ahead in bass and loudness if that is what you care for amongst the your choi"&amp;"ce is simple the bass is uneven however all three speakers have memberanes in the inner shell acting as passive bass radiators one should not expect much nuance in bass from those if a thump is what you care for yes it is certainly there for the size with"&amp;" somewhat uncontrolled bass the midrange is compromised somewhat suppressed and somewhat muffled no it is not major and many mgiht not even really notice it much the transiton between mid and lower mids bass isn t great one usually doesn t expect as much "&amp;"from such speakers but the boat stone set the bar high very high keep the boat stone at an angle such that the drivers speaker are in the direction of your ears it makes the midrange a bit better reduces the bass a bit but makes the sound more even tough "&amp;"it is impractical to keep it so it makes the sound a lot closer to what i desire some extras placement of these speakers makes a big difference keep them about away from a wall ideally a corner for enhanced bass and fuller sound if you look at teardown vi"&amp;"deos you ll notice that the has much bigger magnets than the others it is a heavy speaker i like that since it keeps it stable and the rubber on the side helps further it is well designed except the and volume buttons should have been interchanged for int"&amp;"uitive use the can also be placed vertically that too changes the sound lesser bass and possibly a bit clearer on the whole reduced bass less intrusion into the mids in such speakers speaker characterics change subtly over odd hours of use often quite pro"&amp;"minent in the first hour so do not form an opnion before running them in for about an hour conclusion nakamichi speck more even sound than the other two not at all as loud as expected better waterprof rating bigger battery high priced despite chinese buy "&amp;"if you don t care for the money volume and are okay wihtout much bass boat stone it is a star excellent even sound however the lack of bass as compared to the others pulls it back if you are on a budget or if you don t care much for bass especially for le"&amp;"ctures documentaries or vocal music this is brilliant i have used it for long boat heavy loud lots of bass if you can deal with the somewhat and it is not big unevenness and slightly muffled sound it is a good package for my needs i added the to my equipm"&amp;"ent list while keeping the ps this was my way of giving back to the community for the numerous reviews i have gained from sound its okay to buy sound is not much loud its below my expectations low price awesome sound battery life should be more so cutting"&amp;" down star but overall good gives feeling of home theatre multiple connectivity is also good loved the product")</f>
        <v>this is review is primarily focused on sound quality the term bass is used losely one doesn t expect true bass from such small drivers shorter version boat stone very loud loud and somewhat uneven bass mids are a bit supressed somewhat muffled midrange decent treble a loud bassy speaker nakamichi speck barely louder than the w stone mids clearer than bass much much lower than if looking for vfm rule this one out unless this is on a big discount and others aren t overall fairly even sound at a questionable price and volume boat more bass than expected of a tiny w speaker but lesser than speck and way lesser than excellent midrange and terble much lounder than what you may expect of a w speaker amazing speaker in a tiny package with insufficent bass longer version i have had the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 by even sound i mean all relevant frequencies produced fairly well no major suppression or enhancement i checked the others as i usually hear music on a semi pro system and the insufficent bass lower mids bothered me nakamichi used to be a japanese company making very high end tape decks in the s so the benchmarks were high now it is a china based company the w raised expectations further as said it is barely louder than the w stone it is fairly even sound but not a significant enough improvement in bass over the if you don t care about the money and want something better than the with even sound this could be it the mids and terble are a tiny bit better in the speck also has a larger battery giving substantially longer backup and better water protection useful if you use yours in the smallest room of the house the stone is miles ahead in bass and loudness if that is what you care for amongst the your choice is simple the bass is uneven however all three speakers have memberanes in the inner shell acting as passive bass radiators one should not expect much nuance in bass from those if a thump is what you care for yes it is certainly there for the size with somewhat uncontrolled bass the midrange is compromised somewhat suppressed and somewhat muffled no it is not major and many mgiht not even really notice it much the transiton between mid and lower mids bass isn t great one usually doesn t expect as much from such speakers but the boat stone set the bar high very high keep the boat stone at an angle such that the drivers speaker are in the direction of your ears it makes the midrange a bit better reduces the bass a bit but makes the sound more even tough it is impractical to keep it so it makes the sound a lot closer to what i desire some extras placement of these speakers makes a big difference keep them about away from a wall ideally a corner for enhanced bass and fuller sound if you look at teardown videos you ll notice that the has much bigger magnets than the others it is a heavy speaker i like that since it keeps it stable and the rubber on the side helps further it is well designed except the and volume buttons should have been interchanged for intuitive use the can also be placed vertically that too changes the sound lesser bass and possibly a bit clearer on the whole reduced bass less intrusion into the mids in such speakers speaker characterics change subtly over odd hours of use often quite prominent in the first hour so do not form an opnion before running them in for about an hour conclusion nakamichi speck more even sound than the other two not at all as loud as expected better waterprof rating bigger battery high priced despite chinese buy if you don t care for the money volume and are okay wihtout much bass boat stone it is a star excellent even sound however the lack of bass as compared to the others pulls it back if you are on a budget or if you don t care much for bass especially for lectures documentaries or vocal music this is brilliant i have used it for long boat heavy loud lots of bass if you can deal with the somewhat and it is not big unevenness and slightly muffled sound it is a good package for my needs i added the to my equipment list while keeping the ps this was my way of giving back to the community for the numerous reviews i have gained from sound its okay to buy sound is not much loud its below my expectations low price awesome sound battery life should be more so cutting down star but overall good gives feeling of home theatre multiple connectivity is also good loved the product</v>
      </c>
      <c r="E806" s="1" t="s">
        <v>7147</v>
      </c>
      <c r="F806" s="9" t="s">
        <v>5924</v>
      </c>
      <c r="G806" s="9">
        <f>IFERROR(__xludf.DUMMYFUNCTION("""COMPUTED_VALUE"""),0.0)</f>
        <v>0</v>
      </c>
      <c r="H806" s="9">
        <f>IFERROR(__xludf.DUMMYFUNCTION("""COMPUTED_VALUE"""),0.0)</f>
        <v>0</v>
      </c>
      <c r="I806" s="9">
        <f>IFERROR(__xludf.DUMMYFUNCTION("""COMPUTED_VALUE"""),1.0)</f>
        <v>1</v>
      </c>
      <c r="J806" s="9">
        <f>IFERROR(__xludf.DUMMYFUNCTION("""COMPUTED_VALUE"""),0.0)</f>
        <v>0</v>
      </c>
    </row>
    <row r="807">
      <c r="A807" s="1">
        <v>4.0</v>
      </c>
      <c r="B807" s="5" t="s">
        <v>7166</v>
      </c>
      <c r="C807" s="5" t="s">
        <v>7167</v>
      </c>
      <c r="D807" s="9" t="str">
        <f>IFERROR(__xludf.DUMMYFUNCTION("""COMPUTED_VALUE"""),"i can say costly although it can do the job i like the modal and size i bought this one year ago just reviewing now i carried this to europe and uk it s still working good very good product my adapter fallen from charging point its not working useful prod"&amp;"uct for international travellers but a little in the expensive side quality of the product is not upto the mark i have uploaded some pictures pls guys check this before you buy very good product verified the purchase")</f>
        <v>i can say costly although it can do the job i like the modal and size i bought this one year ago just reviewing now i carried this to europe and uk it s still working good very good product my adapter fallen from charging point its not working useful product for international travellers but a little in the expensive side quality of the product is not upto the mark i have uploaded some pictures pls guys check this before you buy very good product verified the purchase</v>
      </c>
      <c r="E807" s="1" t="s">
        <v>7158</v>
      </c>
      <c r="F807" s="9" t="s">
        <v>7160</v>
      </c>
      <c r="G807" s="9">
        <f>IFERROR(__xludf.DUMMYFUNCTION("""COMPUTED_VALUE"""),1.0)</f>
        <v>1</v>
      </c>
      <c r="H807" s="9">
        <f>IFERROR(__xludf.DUMMYFUNCTION("""COMPUTED_VALUE"""),0.0)</f>
        <v>0</v>
      </c>
      <c r="I807" s="9">
        <f>IFERROR(__xludf.DUMMYFUNCTION("""COMPUTED_VALUE"""),0.0)</f>
        <v>0</v>
      </c>
      <c r="J807" s="9">
        <f>IFERROR(__xludf.DUMMYFUNCTION("""COMPUTED_VALUE"""),0.0)</f>
        <v>0</v>
      </c>
    </row>
    <row r="808">
      <c r="A808" s="1">
        <v>4.1</v>
      </c>
      <c r="B808" s="5" t="s">
        <v>7176</v>
      </c>
      <c r="C808" s="5" t="s">
        <v>7177</v>
      </c>
      <c r="D808" s="9" t="str">
        <f>IFERROR(__xludf.DUMMYFUNCTION("""COMPUTED_VALUE"""),"bought at sound quality is good enough easy control buttons it would be better if button are given in a different colour rather than in same colour looks good in colour shape and size best part is the battery as it lasts longer suggested to buy this at a "&amp;"cost below it is good but battery life is dam not good if u play in full volume only songs will be played and when comes to bass sound goes down battery wast it s battery life is good atmost hrs but sound quality is not as i was expecting but it s ok can "&amp;"buy for picnic and small drives not have loudsound good connectivity and sound quality is also good according to value cost of product good for carry")</f>
        <v>bought at sound quality is good enough easy control buttons it would be better if button are given in a different colour rather than in same colour looks good in colour shape and size best part is the battery as it lasts longer suggested to buy this at a cost below it is good but battery life is dam not good if u play in full volume only songs will be played and when comes to bass sound goes down battery wast it s battery life is good atmost hrs but sound quality is not as i was expecting but it s ok can buy for picnic and small drives not have loudsound good connectivity and sound quality is also good according to value cost of product good for carry</v>
      </c>
      <c r="E808" s="1" t="s">
        <v>7170</v>
      </c>
      <c r="F808" s="9" t="s">
        <v>6641</v>
      </c>
      <c r="G808" s="9">
        <f>IFERROR(__xludf.DUMMYFUNCTION("""COMPUTED_VALUE"""),0.0)</f>
        <v>0</v>
      </c>
      <c r="H808" s="9">
        <f>IFERROR(__xludf.DUMMYFUNCTION("""COMPUTED_VALUE"""),0.0)</f>
        <v>0</v>
      </c>
      <c r="I808" s="9">
        <f>IFERROR(__xludf.DUMMYFUNCTION("""COMPUTED_VALUE"""),0.0)</f>
        <v>0</v>
      </c>
      <c r="J808" s="9">
        <f>IFERROR(__xludf.DUMMYFUNCTION("""COMPUTED_VALUE"""),0.0)</f>
        <v>0</v>
      </c>
    </row>
    <row r="809">
      <c r="A809" s="1">
        <v>4.1</v>
      </c>
      <c r="B809" s="5" t="s">
        <v>7187</v>
      </c>
      <c r="C809" s="5" t="s">
        <v>7188</v>
      </c>
      <c r="D809" s="9" t="str">
        <f>IFERROR(__xludf.DUMMYFUNCTION("""COMPUTED_VALUE"""),"product quality is not that much good you have to work with lite hand if you put your hand on it and starts drawing or writing it will cause bending in pad overall nice product nice product brightness was not upto the mark i will give star overall product"&amp;" is nice but screen is a little bit smaller but in this price range it is okay go for it guys worth it")</f>
        <v>product quality is not that much good you have to work with lite hand if you put your hand on it and starts drawing or writing it will cause bending in pad overall nice product nice product brightness was not upto the mark i will give star overall product is nice but screen is a little bit smaller but in this price range it is okay go for it guys worth it</v>
      </c>
      <c r="E809" s="1" t="s">
        <v>7180</v>
      </c>
      <c r="F809" s="9" t="s">
        <v>5218</v>
      </c>
      <c r="G809" s="9">
        <f>IFERROR(__xludf.DUMMYFUNCTION("""COMPUTED_VALUE"""),0.0)</f>
        <v>0</v>
      </c>
      <c r="H809" s="9">
        <f>IFERROR(__xludf.DUMMYFUNCTION("""COMPUTED_VALUE"""),0.0)</f>
        <v>0</v>
      </c>
      <c r="I809" s="9">
        <f>IFERROR(__xludf.DUMMYFUNCTION("""COMPUTED_VALUE"""),0.0)</f>
        <v>0</v>
      </c>
      <c r="J809" s="9">
        <f>IFERROR(__xludf.DUMMYFUNCTION("""COMPUTED_VALUE"""),0.0)</f>
        <v>0</v>
      </c>
    </row>
    <row r="810">
      <c r="A810" s="1">
        <v>4.3</v>
      </c>
      <c r="B810" s="5" t="s">
        <v>7198</v>
      </c>
      <c r="C810" s="5" t="s">
        <v>7199</v>
      </c>
      <c r="D810" s="9" t="str">
        <f>IFERROR(__xludf.DUMMYFUNCTION("""COMPUTED_VALUE"""),"good value of money if u have students at home liked it good product product was good 👍🏻value for moneysheets thickness was good bright in color value of money black and dark blue paper not supplied as it should be also there making it x these papers ar"&amp;"e of excellent quality i ve used many colour sheets before for school projects and the colour used to fade while applying glue but these color sheets dont have that problem definitely must buy if you are looking for a a size colour papers for school proje"&amp;"cts quality is good especially for kids project got it timely")</f>
        <v>good value of money if u have students at home liked it good product product was good 👍🏻value for moneysheets thickness was good bright in color value of money black and dark blue paper not supplied as it should be also there making it x these papers are of excellent quality i ve used many colour sheets before for school projects and the colour used to fade while applying glue but these color sheets dont have that problem definitely must buy if you are looking for a a size colour papers for school projects quality is good especially for kids project got it timely</v>
      </c>
      <c r="E810" s="1" t="s">
        <v>7191</v>
      </c>
      <c r="F810" s="9" t="s">
        <v>7193</v>
      </c>
      <c r="G810" s="9">
        <f>IFERROR(__xludf.DUMMYFUNCTION("""COMPUTED_VALUE"""),0.0)</f>
        <v>0</v>
      </c>
      <c r="H810" s="9">
        <f>IFERROR(__xludf.DUMMYFUNCTION("""COMPUTED_VALUE"""),0.0)</f>
        <v>0</v>
      </c>
      <c r="I810" s="9">
        <f>IFERROR(__xludf.DUMMYFUNCTION("""COMPUTED_VALUE"""),0.0)</f>
        <v>0</v>
      </c>
      <c r="J810" s="9">
        <f>IFERROR(__xludf.DUMMYFUNCTION("""COMPUTED_VALUE"""),0.0)</f>
        <v>0</v>
      </c>
    </row>
    <row r="811">
      <c r="A811" s="1">
        <v>4.5</v>
      </c>
      <c r="B811" s="5" t="s">
        <v>7208</v>
      </c>
      <c r="C811" s="5" t="s">
        <v>7209</v>
      </c>
      <c r="D811" s="9" t="str">
        <f>IFERROR(__xludf.DUMMYFUNCTION("""COMPUTED_VALUE"""),"working as described but too early to comment easy to install and performance under observation request to hold return instruction and reordering for replacement no manual intervention needed it works seamlessly when power cuts happened provides to hours "&amp;"backup i bought of these ups for my home and it works perfectly as explained no drop in internet speed while on ups modern and router never disconnect also i have tested this ups without electricity for hours by that time electricity came so don t know ab"&amp;"out full backup good ups and works fine tldr battery backup good small comfycons it reboots the wifi everytime when there is power cut superb product when it stopped working the manufacturer got is repaired and sent me back after that the backup is also g"&amp;"ood around hrs working as expected so far on power cut automatically switches to ups mode it gives me backup for around hours for my huawei router after few months of usage will update the review accordingly year home pick up warranty is the usp for this "&amp;"device we do not have a inverter installed because our apartment building has dg backup but it took a few seconds for the dg to turn on due to which my router turned off so this device works perfectly well to cover the few seconds of no electricity it may"&amp;" last for hours as they advertise i had to buy a power splitter cable because i run the media and router both with this backup device and they both work perfectly fine during powercuts")</f>
        <v>working as described but too early to comment easy to install and performance under observation request to hold return instruction and reordering for replacement no manual intervention needed it works seamlessly when power cuts happened provides to hours backup i bought of these ups for my home and it works perfectly as explained no drop in internet speed while on ups modern and router never disconnect also i have tested this ups without electricity for hours by that time electricity came so don t know about full backup good ups and works fine tldr battery backup good small comfycons it reboots the wifi everytime when there is power cut superb product when it stopped working the manufacturer got is repaired and sent me back after that the backup is also good around hrs working as expected so far on power cut automatically switches to ups mode it gives me backup for around hours for my huawei router after few months of usage will update the review accordingly year home pick up warranty is the usp for this device 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v>
      </c>
      <c r="E811" s="1" t="s">
        <v>7202</v>
      </c>
      <c r="F811" s="9" t="s">
        <v>5848</v>
      </c>
      <c r="G811" s="9">
        <f>IFERROR(__xludf.DUMMYFUNCTION("""COMPUTED_VALUE"""),0.0)</f>
        <v>0</v>
      </c>
      <c r="H811" s="9">
        <f>IFERROR(__xludf.DUMMYFUNCTION("""COMPUTED_VALUE"""),0.0)</f>
        <v>0</v>
      </c>
      <c r="I811" s="9">
        <f>IFERROR(__xludf.DUMMYFUNCTION("""COMPUTED_VALUE"""),0.0)</f>
        <v>0</v>
      </c>
      <c r="J811" s="9">
        <f>IFERROR(__xludf.DUMMYFUNCTION("""COMPUTED_VALUE"""),0.0)</f>
        <v>0</v>
      </c>
    </row>
    <row r="812">
      <c r="A812" s="1">
        <v>4.5</v>
      </c>
      <c r="B812" s="5" t="s">
        <v>7220</v>
      </c>
      <c r="C812" s="5" t="s">
        <v>7221</v>
      </c>
      <c r="D812" s="9" t="str">
        <f>IFERROR(__xludf.DUMMYFUNCTION("""COMPUTED_VALUE"""),"after i changed from my slow gb hdd to this ssd feels like i was living in a stone age my pc started to run as smoothly as i could have ever imagined although i am not a gamer but can differentiate the performance of my experience one who wants to try out"&amp;" the ssd should have this one as the perfect choice confusing which one buying but after buying this one is best and speed up my pc packaging like no value for money box is band from corner i found the start up of the ssd slower like if u turn on a pc the"&amp;" first thing that kicks in motherboard then gpu cup and right after that the ssd in this case i found the ssd took about seconds and a delayed response to startup but when ever it didn t start it was quick don t know probably an issue with my psu or somet"&amp;"hing hands down go for it quite nice sleek design build material is plastic but one thing i found odd is that the hdd cover that when i put on it and when applied screws then the screws was very hard to put last holes were a little misaligned but after a "&amp;"little bit of force it fits bought this product in nov easy to install and the performance is good i installed into my yr old desktop now my i is showing it s level best compared to my old hdd it s superb to use go for it without any second thought one su"&amp;"ggestion if just buying to boost performance and for desktop go for gb version to keep the os and keep the existing hdd as well attached as extended internal drive used to upgrade the speed and performance of my old laptop works as expected at first i wou"&amp;"ld like to suggest to look for the rating of the seller selling electronic products before ordering this i ordered a similiar product crucial ssd gb but instead i got a toshiba hdd of gb that too loaded with photo and word document of some guy i contacted"&amp;" amazon and they refunded me right away then i placed this order after searching for rating of this seller which i found legit the ssd is good i installed it in my asus laptop the laptop is running with gigs of ram i gen processor and this ssd after insta"&amp;"lling it boot up within seconds whereas my previous hdd takes nearly about minutes")</f>
        <v>after i changed from my slow gb hdd to this ssd feels like i was living in a stone age my pc started to run as smoothly as i could have ever imagined although i am not a gamer but can differentiate the performance of my experience one who wants to try out the ssd should have this one as the perfect choice confusing which one buying but after buying this one is best and speed up my pc packaging like no value for money box is band from corner i found the start up of the ssd slower like if u turn on a pc the first thing that kicks in motherboard then gpu cup and right after that the ssd in this case i found the ssd took about seconds and a delayed response to startup but when ever it didn t start it was quick don t know probably an issue with my psu or something hands down go for it quite nice sleek design build material is plastic but one thing i found odd is that the hdd cover that when i put on it and when applied screws then the screws was very hard to put last holes were a little misaligned but after a little bit of force it fits bought this product in nov easy to install and the performance is good i installed into my yr old desktop now my i is showing it s level best compared to my old hdd it s superb to use go for it without any second thought one suggestion if just buying to boost performance and for desktop go for gb version to keep the os and keep the existing hdd as well attached as extended internal drive used to upgrade the speed and performance of my old laptop works as expected at first i would like to suggest to look for the rating of the seller selling electronic products before ordering this i ordered a similiar product crucial ssd gb but instead i got a toshiba hdd of gb that too loaded with photo and word document of some guy i contacted amazon and they refunded me right away then i placed this order after searching for rating of this seller which i found legit the ssd is good i installed it in my asus laptop the laptop is running with gigs of ram i gen processor and this ssd after installing it boot up within seconds whereas my previous hdd takes nearly about minutes</v>
      </c>
      <c r="E812" s="1" t="s">
        <v>7212</v>
      </c>
      <c r="F812" s="9" t="s">
        <v>7214</v>
      </c>
      <c r="G812" s="9">
        <f>IFERROR(__xludf.DUMMYFUNCTION("""COMPUTED_VALUE"""),0.0)</f>
        <v>0</v>
      </c>
      <c r="H812" s="9">
        <f>IFERROR(__xludf.DUMMYFUNCTION("""COMPUTED_VALUE"""),1.0)</f>
        <v>1</v>
      </c>
      <c r="I812" s="9">
        <f>IFERROR(__xludf.DUMMYFUNCTION("""COMPUTED_VALUE"""),1.0)</f>
        <v>1</v>
      </c>
      <c r="J812" s="9">
        <f>IFERROR(__xludf.DUMMYFUNCTION("""COMPUTED_VALUE"""),0.0)</f>
        <v>0</v>
      </c>
    </row>
    <row r="813">
      <c r="A813" s="1">
        <v>4.1</v>
      </c>
      <c r="B813" s="5" t="s">
        <v>7232</v>
      </c>
      <c r="C813" s="5" t="s">
        <v>7233</v>
      </c>
      <c r="D813" s="9" t="str">
        <f>IFERROR(__xludf.DUMMYFUNCTION("""COMPUTED_VALUE"""),"i liked because it was aesthetically pleasing i thought it was thicker but overall it ok go for it you can buy but don t go for printing it is a short copyyou can use it as a diary😀 like its sharpness and style liked it product is good but i thought it i"&amp;"s a a pad but o k small but good notebook is good")</f>
        <v>i liked because it was aesthetically pleasing i thought it was thicker but overall it ok go for it you can buy but don t go for printing it is a short copyyou can use it as a diary😀 like its sharpness and style liked it product is good but i thought it is a a pad but o k small but good notebook is good</v>
      </c>
      <c r="E813" s="1" t="s">
        <v>7224</v>
      </c>
      <c r="F813" s="9" t="s">
        <v>6728</v>
      </c>
      <c r="G813" s="9">
        <f>IFERROR(__xludf.DUMMYFUNCTION("""COMPUTED_VALUE"""),0.0)</f>
        <v>0</v>
      </c>
      <c r="H813" s="9">
        <f>IFERROR(__xludf.DUMMYFUNCTION("""COMPUTED_VALUE"""),0.0)</f>
        <v>0</v>
      </c>
      <c r="I813" s="9">
        <f>IFERROR(__xludf.DUMMYFUNCTION("""COMPUTED_VALUE"""),0.0)</f>
        <v>0</v>
      </c>
      <c r="J813" s="9">
        <f>IFERROR(__xludf.DUMMYFUNCTION("""COMPUTED_VALUE"""),0.0)</f>
        <v>0</v>
      </c>
    </row>
    <row r="814">
      <c r="A814" s="1">
        <v>4.3</v>
      </c>
      <c r="B814" s="5" t="s">
        <v>7242</v>
      </c>
      <c r="C814" s="5" t="s">
        <v>7243</v>
      </c>
      <c r="D814" s="9" t="str">
        <f>IFERROR(__xludf.DUMMYFUNCTION("""COMPUTED_VALUE"""),"i bought it around rs and i have been using for around a month i feel this is good product and nice for office work from home the space is good for laptop inc and remaining space can be used for phone and other small utilities fan i haven t tried because "&amp;"i have macbook great useful one for wfm persons especially my wife like it thank u great produce easy to use comfortable u cant use mouse on this table if ur laptop is initially it was fine but after days of usage when i connect my mouse for gaming or edi"&amp;"ting its not comfortable like mouse on bed and laptop ft above it helped me a lot for my months working from bed they can improve on sturdiness a bit but overall good quality product and better price than all other products fits good for inch laptop witho"&amp;"ut mouse i used mouse on bed as it wont fit on the same table after keeping my inch laptop gr angle adjustment i recommend it for friends and family i like this product but if it has fans it would so nice because fan is not enough for heavy work or more h"&amp;"ours of work and also fans place if it’s some what moved to the right side instead of mostly to the left side then the laptop gets the air correctly so laptop don’t get much heat i am writing this review after using this table for months it is very conven"&amp;"ient the table doesn t shake even if we use it on bed corners of the table are smooth and th material is really of good quality and the fan is really handy even i use the use this table as a cooling pad by folding and the legs and just put it on the table"&amp;" but only when we are watching videos and not typing ot else it will be shakey over all i am happy that my money didn t not got waste because i search for a table there are other brand for even less price like but i choose this thinking that it is a once "&amp;"time investment and i need to buy and item which is durable and i bought this and i am happy with my decision i like it only thing is little bit smaller than others and i don t find any use of fan")</f>
        <v>i bought it around rs and i have been using for around a month i feel this is good product and nice for office work from home the space is good for laptop inc and remaining space can be used for phone and other small utilities fan i haven t tried because i have macbook great useful one for wfm persons especially my wife like it thank u great produce easy to use comfortable u cant use mouse on this table if ur laptop is initially it was fine but after days of usage when i connect my mouse for gaming or editing its not comfortable like mouse on bed and laptop ft above it helped me a lot for my months working from bed they can improve on sturdiness a bit but overall good quality product and better price than all other products fits good for inch laptop without mouse i used mouse on bed as it wont fit on the same table after keeping my inch laptop gr angle adjustment i recommend it for friends and family i like this product but if it has fans it would so nice because fan is not enough for heavy work or more hours of work and also fans place if it’s some what moved to the right side instead of mostly to the left side then the laptop gets the air correctly so laptop don’t get much heat i am writing this review after using this table for months it is very convenient the table doesn t shake even if we use it on bed corners of the table are smooth and th material is really of good quality and the fan is really handy even i use the use this table as a cooling pad by folding and the legs and just put it on the table but only when we are watching videos and not typing ot else it will be shakey over all i am happy that my money didn t not got waste because i search for a table there are other brand for even less price like but i choose this thinking that it is a once time investment and i need to buy and item which is durable and i bought this and i am happy with my decision i like it only thing is little bit smaller than others and i don t find any use of fan</v>
      </c>
      <c r="E814" s="1" t="s">
        <v>7236</v>
      </c>
      <c r="F814" s="9" t="s">
        <v>5242</v>
      </c>
      <c r="G814" s="9">
        <f>IFERROR(__xludf.DUMMYFUNCTION("""COMPUTED_VALUE"""),0.0)</f>
        <v>0</v>
      </c>
      <c r="H814" s="9">
        <f>IFERROR(__xludf.DUMMYFUNCTION("""COMPUTED_VALUE"""),0.0)</f>
        <v>0</v>
      </c>
      <c r="I814" s="9">
        <f>IFERROR(__xludf.DUMMYFUNCTION("""COMPUTED_VALUE"""),0.0)</f>
        <v>0</v>
      </c>
      <c r="J814" s="9">
        <f>IFERROR(__xludf.DUMMYFUNCTION("""COMPUTED_VALUE"""),0.0)</f>
        <v>0</v>
      </c>
    </row>
    <row r="815">
      <c r="A815" s="1">
        <v>3.6</v>
      </c>
      <c r="B815" s="5" t="s">
        <v>7252</v>
      </c>
      <c r="C815" s="5" t="s">
        <v>7253</v>
      </c>
      <c r="D815" s="9" t="str">
        <f>IFERROR(__xludf.DUMMYFUNCTION("""COMPUTED_VALUE"""),"this is an amazing bluetooth earphone for its price it s good sound good battery but only problem is there it s band as its flexible it dosent stay at place when in neck they go over another otherwise it s an amazing earphone if your budget is low then bu"&amp;"y this it s good bought this product months ago and it is working perfectly fine only sometimes it connects to more than one device else all things are good purchased this product for it was available for immediate delivery the product appears cheap but h"&amp;"olds well sound quality is alright for basic requirements nice bluetooth 👍👍 nice product in rs battery backup is awesome fast charging sound is also very good only bass not available and type c port is not available in this neck bandoverall good product"&amp;" sound and connectivity is very good but after month it s not charging no use for long life not a good product worth")</f>
        <v>this is an amazing bluetooth earphone for its price it s good sound good battery but only problem is there it s band as its flexible it dosent stay at place when in neck they go over another otherwise it s an amazing earphone if your budget is low then buy this it s good bought this product months ago and it is working perfectly fine only sometimes it connects to more than one device else all things are good purchased this product for it was available for immediate delivery the product appears cheap but holds well sound quality is alright for basic requirements nice bluetooth 👍👍 nice product in rs battery backup is awesome fast charging sound is also very good only bass not available and type c port is not available in this neck bandoverall good product sound and connectivity is very good but after month it s not charging no use for long life not a good product worth</v>
      </c>
      <c r="E815" s="1" t="s">
        <v>7246</v>
      </c>
      <c r="F815" s="9" t="s">
        <v>3347</v>
      </c>
      <c r="G815" s="9">
        <f>IFERROR(__xludf.DUMMYFUNCTION("""COMPUTED_VALUE"""),1.0)</f>
        <v>1</v>
      </c>
      <c r="H815" s="9">
        <f>IFERROR(__xludf.DUMMYFUNCTION("""COMPUTED_VALUE"""),1.0)</f>
        <v>1</v>
      </c>
      <c r="I815" s="9">
        <f>IFERROR(__xludf.DUMMYFUNCTION("""COMPUTED_VALUE"""),0.0)</f>
        <v>0</v>
      </c>
      <c r="J815" s="9">
        <f>IFERROR(__xludf.DUMMYFUNCTION("""COMPUTED_VALUE"""),0.0)</f>
        <v>0</v>
      </c>
    </row>
    <row r="816">
      <c r="A816" s="1">
        <v>4.4</v>
      </c>
      <c r="B816" s="5" t="s">
        <v>7262</v>
      </c>
      <c r="C816" s="5" t="s">
        <v>7263</v>
      </c>
      <c r="D816" s="9" t="str">
        <f>IFERROR(__xludf.DUMMYFUNCTION("""COMPUTED_VALUE"""),"nice design and print but hard to differentiate between the ocean and nonocean areas the color shading of countries could ve been better otherwise all is good had purchased this recently for a secret santa gifting worth the price and also the other person"&amp;" liked the product too much expensive but nice product i was looking for a desk mat which is anti skid and this product match the expectations i tried few other mats which was mentioned anti skid and also price was almost double of this mat price but it w"&amp;"as not at all anti skid this is good in this price in terms of looks and use bows are useful and bows are beautiful the product has matched my expectations by the same could have been improved in terms of finishing and quality of the product good enough i"&amp;"n this price very pretty and good quality mat can easily recommend this to all")</f>
        <v>nice design and print but hard to differentiate between the ocean and nonocean areas the color shading of countries could ve been better otherwise all is good had purchased this recently for a secret santa gifting worth the price and also the other person liked the product too much expensive but nice product i was looking for a desk mat which is anti skid and this product match the expectations i tried few other mats which was mentioned anti skid and also price was almost double of this mat price but it was not at all anti skid this is good in this price in terms of looks and use bows are useful and bows are beautiful the product has matched my expectations by the same could have been improved in terms of finishing and quality of the product good enough in this price very pretty and good quality mat can easily recommend this to all</v>
      </c>
      <c r="E816" s="1" t="s">
        <v>7256</v>
      </c>
      <c r="F816" s="9" t="s">
        <v>5756</v>
      </c>
      <c r="G816" s="9">
        <f>IFERROR(__xludf.DUMMYFUNCTION("""COMPUTED_VALUE"""),0.0)</f>
        <v>0</v>
      </c>
      <c r="H816" s="9">
        <f>IFERROR(__xludf.DUMMYFUNCTION("""COMPUTED_VALUE"""),0.0)</f>
        <v>0</v>
      </c>
      <c r="I816" s="9">
        <f>IFERROR(__xludf.DUMMYFUNCTION("""COMPUTED_VALUE"""),0.0)</f>
        <v>0</v>
      </c>
      <c r="J816" s="9">
        <f>IFERROR(__xludf.DUMMYFUNCTION("""COMPUTED_VALUE"""),0.0)</f>
        <v>0</v>
      </c>
    </row>
    <row r="817">
      <c r="A817" s="1">
        <v>4.5</v>
      </c>
      <c r="B817" s="5" t="s">
        <v>7273</v>
      </c>
      <c r="C817" s="5" t="s">
        <v>7274</v>
      </c>
      <c r="D817" s="9" t="str">
        <f>IFERROR(__xludf.DUMMYFUNCTION("""COMPUTED_VALUE"""),"sometimes writes are little slow otherwise fine light weight and very easy to carry good product great product one of the finest external hard drives at this price and features and protected product but price should be little less light weight all conditi"&amp;"on are well but sofftware are not in built uncompleted this product best i get in the segment next is depend on performance")</f>
        <v>sometimes writes are little slow otherwise fine light weight and very easy to carry good product great product one of the finest external hard drives at this price and features and protected product but price should be little less light weight all condition are well but sofftware are not in built uncompleted this product best i get in the segment next is depend on performance</v>
      </c>
      <c r="E817" s="1" t="s">
        <v>7266</v>
      </c>
      <c r="F817" s="9" t="s">
        <v>5500</v>
      </c>
      <c r="G817" s="9">
        <f>IFERROR(__xludf.DUMMYFUNCTION("""COMPUTED_VALUE"""),0.0)</f>
        <v>0</v>
      </c>
      <c r="H817" s="9">
        <f>IFERROR(__xludf.DUMMYFUNCTION("""COMPUTED_VALUE"""),0.0)</f>
        <v>0</v>
      </c>
      <c r="I817" s="9">
        <f>IFERROR(__xludf.DUMMYFUNCTION("""COMPUTED_VALUE"""),0.0)</f>
        <v>0</v>
      </c>
      <c r="J817" s="9">
        <f>IFERROR(__xludf.DUMMYFUNCTION("""COMPUTED_VALUE"""),0.0)</f>
        <v>0</v>
      </c>
    </row>
    <row r="818">
      <c r="A818" s="1">
        <v>3.9</v>
      </c>
      <c r="B818" s="5" t="s">
        <v>7284</v>
      </c>
      <c r="C818" s="5" t="s">
        <v>7285</v>
      </c>
      <c r="D818" s="9" t="str">
        <f>IFERROR(__xludf.DUMMYFUNCTION("""COMPUTED_VALUE"""),"nice product short wired atleast give meter wire sound quality is good was looking for a laptop speaker for remote work for few months something sounds louder than my laptop i bought this with very very low expectations but sound quality is not that bad o"&amp;"kay for casual music and podcasts listening sound is fine and clear in volume range vocals are clear bass is neither present or absent enough for desktop listening while working max volume is useless still great buy for the price no complaints good produc"&amp;"t bass is not high love it")</f>
        <v>nice product short wired atleast give meter wire sound quality is good was looking for a laptop speaker for remote work for few months something sounds louder than my laptop i bought this with very very low expectations but sound quality is not that bad okay for casual music and podcasts listening sound is fine and clear in volume range vocals are clear bass is neither present or absent enough for desktop listening while working max volume is useless still great buy for the price no complaints good product bass is not high love it</v>
      </c>
      <c r="E818" s="1" t="s">
        <v>7277</v>
      </c>
      <c r="F818" s="9" t="s">
        <v>7279</v>
      </c>
      <c r="G818" s="9">
        <f>IFERROR(__xludf.DUMMYFUNCTION("""COMPUTED_VALUE"""),0.0)</f>
        <v>0</v>
      </c>
      <c r="H818" s="9">
        <f>IFERROR(__xludf.DUMMYFUNCTION("""COMPUTED_VALUE"""),0.0)</f>
        <v>0</v>
      </c>
      <c r="I818" s="9">
        <f>IFERROR(__xludf.DUMMYFUNCTION("""COMPUTED_VALUE"""),0.0)</f>
        <v>0</v>
      </c>
      <c r="J818" s="9">
        <f>IFERROR(__xludf.DUMMYFUNCTION("""COMPUTED_VALUE"""),0.0)</f>
        <v>0</v>
      </c>
    </row>
    <row r="819">
      <c r="A819" s="1">
        <v>4.0</v>
      </c>
      <c r="B819" s="5" t="s">
        <v>7294</v>
      </c>
      <c r="C819" s="5" t="s">
        <v>7295</v>
      </c>
      <c r="D819" s="9" t="str">
        <f>IFERROR(__xludf.DUMMYFUNCTION("""COMPUTED_VALUE"""),"product is good but the brightness is not that much enough very good and engaging tablet for small kids totally worth the money lightness average bright very economical nd handy for kids the concept is good but product quality is not the best good for gif"&amp;"ting value for money nice product this is so affordable or i would say it is so cheap with this cheap priced device your child will become more intrested through the study pros conspros best and unique great device to gift to your children affordable for "&amp;"any kind of person long battery life and easy to change the battery comes with a lock nice writing experiencecons not bright if you want to erase tiny thing or a word you have yo erase all get scratch or lines on the screen after writing overall this is a"&amp;" valie for money product you can gift")</f>
        <v>product is good but the brightness is not that much enough very good and engaging tablet for small kids totally worth the money lightness average bright very economical nd handy for kids the concept is good but product quality is not the best good for gifting value for money nice product this is so affordable or i would say it is so cheap with this cheap priced device your child will become more intrested through the study pros conspros best and unique great device to gift to your children affordable for any kind of person long battery life and easy to change the battery comes with a lock nice writing experiencecons not bright if you want to erase tiny thing or a word you have yo erase all get scratch or lines on the screen after writing overall this is a valie for money product you can gift</v>
      </c>
      <c r="E819" s="1" t="s">
        <v>7288</v>
      </c>
      <c r="F819" s="9" t="s">
        <v>5218</v>
      </c>
      <c r="G819" s="9">
        <f>IFERROR(__xludf.DUMMYFUNCTION("""COMPUTED_VALUE"""),1.0)</f>
        <v>1</v>
      </c>
      <c r="H819" s="9">
        <f>IFERROR(__xludf.DUMMYFUNCTION("""COMPUTED_VALUE"""),0.0)</f>
        <v>0</v>
      </c>
      <c r="I819" s="9">
        <f>IFERROR(__xludf.DUMMYFUNCTION("""COMPUTED_VALUE"""),0.0)</f>
        <v>0</v>
      </c>
      <c r="J819" s="9">
        <f>IFERROR(__xludf.DUMMYFUNCTION("""COMPUTED_VALUE"""),0.0)</f>
        <v>0</v>
      </c>
    </row>
    <row r="820">
      <c r="A820" s="1">
        <v>4.0</v>
      </c>
      <c r="B820" s="5" t="s">
        <v>361</v>
      </c>
      <c r="C820" s="5" t="s">
        <v>362</v>
      </c>
      <c r="D820" s="9" t="str">
        <f>IFERROR(__xludf.DUMMYFUNCTION("""COMPUTED_VALUE"""),"the cable build quality is good for normal charging its great cable but doesn’t support quick charging works for charging but other applications are hit or miss example my external keyboard doesn t work with it best quality and length of wire was qute goo"&amp;"d and durability also good the cable is awesome and no charging issue till now because it is a braided cable chance of it damage are very less overall i like the product 🤞🏻 using this cable from past days to charge lg g thinq and samsung s fe so far sup"&amp;"er good seems durable but there is a problem with the design that the pin is not long enough base of the pin is too thick that i couldn t insert it into my phone s charging port without removing the case over all quality bht achhi hai bs jo braided materi"&amp;"al use hua hai wo nylon nhi hai cotton type ka hai lekin ₹ me m cable k hisaab se bht achhi hai majboot hai or charging bhi thik hai maine chapti wali buy ki thi jo photo me dikh rhi hai lekin delever ye gol wali hui jo ki jada better look deti hai agar ₹"&amp;" me mile to mt lena utne layak nhi hai")</f>
        <v>the cable build quality is good for normal charging its great cable but doesn’t support quick charging works for charging but other applications are hit or miss example my external keyboard doesn t work with it best quality and length of wire was qute good and durability also good the cable is awesome and no charging issue till now because it is a braided cable chance of it damage are very less overall i like the product 🤞🏻 using this cable from past days to charge lg g thinq and samsung s fe so far super good seems durable but there is a problem with the design that the pin is not long enough base of the pin is too thick that i couldn t insert it into my phone s charging port without removing the case over all quality bht achhi hai bs jo braided material use hua hai wo nylon nhi hai cotton type ka hai lekin ₹ me m cable k hisaab se bht achhi hai majboot hai or charging bhi thik hai maine chapti wali buy ki thi jo photo me dikh rhi hai lekin delever ye gol wali hui jo ki jada better look deti hai agar ₹ me mile to mt lena utne layak nhi hai</v>
      </c>
      <c r="E820" s="1" t="s">
        <v>354</v>
      </c>
      <c r="F820" s="9" t="s">
        <v>18</v>
      </c>
      <c r="G820" s="9">
        <f>IFERROR(__xludf.DUMMYFUNCTION("""COMPUTED_VALUE"""),0.0)</f>
        <v>0</v>
      </c>
      <c r="H820" s="9">
        <f>IFERROR(__xludf.DUMMYFUNCTION("""COMPUTED_VALUE"""),0.0)</f>
        <v>0</v>
      </c>
      <c r="I820" s="9">
        <f>IFERROR(__xludf.DUMMYFUNCTION("""COMPUTED_VALUE"""),1.0)</f>
        <v>1</v>
      </c>
      <c r="J820" s="9">
        <f>IFERROR(__xludf.DUMMYFUNCTION("""COMPUTED_VALUE"""),0.0)</f>
        <v>0</v>
      </c>
    </row>
    <row r="821">
      <c r="A821" s="1">
        <v>4.4</v>
      </c>
      <c r="B821" s="5" t="s">
        <v>7307</v>
      </c>
      <c r="C821" s="5" t="s">
        <v>7308</v>
      </c>
      <c r="D821" s="9" t="str">
        <f>IFERROR(__xludf.DUMMYFUNCTION("""COMPUTED_VALUE"""),"i have purchased for my camera assceres like battery small lens and cables i totally satisfied for the purchase wd harddisk is faster as compare to others it is light weight design is good performance is very nice i want new hard disc really good portable"&amp;" hdd with tb storage and speed of approx mb sec data transfer speed is very faster than expected it runs very smoothly and size is very small so its easy to cary and moving nice got a little scratched product not noticeable in normal view and just scratch"&amp;" so not complaining got this for ₹ storage capacity showing tb means rest of it maybe for system backup took sec to transfer gb data from laptop to drive through usb happy with the product at first look let s see kaise chalta h you can go for this under ₹"&amp;" bcz no one is giving you tb at this range and remember tb means you will get less than and tb means less than gb that s how it is 🙂")</f>
        <v>i have purchased for my camera assceres like battery small lens and cables i totally satisfied for the purchase wd harddisk is faster as compare to others it is light weight design is good performance is very nice i want new hard disc really good portable hdd with tb storage and speed of approx mb sec data transfer speed is very faster than expected it runs very smoothly and size is very small so its easy to cary and moving nice got a little scratched product not noticeable in normal view and just scratch so not complaining got this for ₹ storage capacity showing tb means rest of it maybe for system backup took sec to transfer gb data from laptop to drive through usb happy with the product at first look let s see kaise chalta h you can go for this under ₹ bcz no one is giving you tb at this range and remember tb means you will get less than and tb means less than gb that s how it is 🙂</v>
      </c>
      <c r="E821" s="1" t="s">
        <v>7299</v>
      </c>
      <c r="F821" s="9" t="s">
        <v>5500</v>
      </c>
      <c r="G821" s="9">
        <f>IFERROR(__xludf.DUMMYFUNCTION("""COMPUTED_VALUE"""),0.0)</f>
        <v>0</v>
      </c>
      <c r="H821" s="9">
        <f>IFERROR(__xludf.DUMMYFUNCTION("""COMPUTED_VALUE"""),0.0)</f>
        <v>0</v>
      </c>
      <c r="I821" s="9">
        <f>IFERROR(__xludf.DUMMYFUNCTION("""COMPUTED_VALUE"""),0.0)</f>
        <v>0</v>
      </c>
      <c r="J821" s="9">
        <f>IFERROR(__xludf.DUMMYFUNCTION("""COMPUTED_VALUE"""),0.0)</f>
        <v>0</v>
      </c>
    </row>
    <row r="822">
      <c r="A822" s="1">
        <v>4.6</v>
      </c>
      <c r="B822" s="5" t="s">
        <v>7317</v>
      </c>
      <c r="C822" s="5" t="s">
        <v>7318</v>
      </c>
      <c r="D822" s="9" t="str">
        <f>IFERROR(__xludf.DUMMYFUNCTION("""COMPUTED_VALUE"""),"quality of product is above average good quality product little bigger than expected please check the size before buying value for money but need to see it s durability just got the item huge well at list i didn t think it be this big worth buying it its "&amp;"durable and looks great writing this review after years of using almost every day no tears or undoing of the stitching works as intended i bought this mouse pad or years before and it s really good had no issue while playing games you can consider this mo"&amp;"vie pad if you want 👍🏻 best quality and size is also according to my need best product at this price")</f>
        <v>quality of product is above average good quality product little bigger than expected please check the size before buying value for money but need to see it s durability just got the item huge well at list i didn t think it be this big worth buying it its durable and looks great writing this review after years of using almost every day no tears or undoing of the stitching works as intended i bought this mouse pad or years before and it s really good had no issue while playing games you can consider this movie pad if you want 👍🏻 best quality and size is also according to my need best product at this price</v>
      </c>
      <c r="E822" s="1" t="s">
        <v>7311</v>
      </c>
      <c r="F822" s="9" t="s">
        <v>6451</v>
      </c>
      <c r="G822" s="9">
        <f>IFERROR(__xludf.DUMMYFUNCTION("""COMPUTED_VALUE"""),0.0)</f>
        <v>0</v>
      </c>
      <c r="H822" s="9">
        <f>IFERROR(__xludf.DUMMYFUNCTION("""COMPUTED_VALUE"""),0.0)</f>
        <v>0</v>
      </c>
      <c r="I822" s="9">
        <f>IFERROR(__xludf.DUMMYFUNCTION("""COMPUTED_VALUE"""),0.0)</f>
        <v>0</v>
      </c>
      <c r="J822" s="9">
        <f>IFERROR(__xludf.DUMMYFUNCTION("""COMPUTED_VALUE"""),0.0)</f>
        <v>0</v>
      </c>
    </row>
    <row r="823">
      <c r="A823" s="1">
        <v>4.4</v>
      </c>
      <c r="B823" s="5" t="s">
        <v>7329</v>
      </c>
      <c r="C823" s="5" t="s">
        <v>7330</v>
      </c>
      <c r="D823" s="9" t="str">
        <f>IFERROR(__xludf.DUMMYFUNCTION("""COMPUTED_VALUE"""),"had zero expectations when bought it neither disappointed nor am i happy the most important flaw there are times i forget to switch it off it stays switched on throughout if you have a big palm then it is going to give you aches after a few hours of use r"&amp;"est is all good product is fine at this cost it s smooth its a good wireless mouse but sometimes lags when i do heavy tasks like video editing it doesn t have sleep feature led glows all the time don t have low battery indicator light best mouse nice good"&amp;" working as it should be no issues with reception and latency")</f>
        <v>had zero expectations when bought it neither disappointed nor am i happy the most important flaw there are times i forget to switch it off it stays switched on throughout if you have a big palm then it is going to give you aches after a few hours of use rest is all good product is fine at this cost it s smooth its a good wireless mouse but sometimes lags when i do heavy tasks like video editing it doesn t have sleep feature led glows all the time don t have low battery indicator light best mouse nice good working as it should be no issues with reception and latency</v>
      </c>
      <c r="E823" s="1" t="s">
        <v>7321</v>
      </c>
      <c r="F823" s="9" t="s">
        <v>5206</v>
      </c>
      <c r="G823" s="9">
        <f>IFERROR(__xludf.DUMMYFUNCTION("""COMPUTED_VALUE"""),0.0)</f>
        <v>0</v>
      </c>
      <c r="H823" s="9">
        <f>IFERROR(__xludf.DUMMYFUNCTION("""COMPUTED_VALUE"""),1.0)</f>
        <v>1</v>
      </c>
      <c r="I823" s="9">
        <f>IFERROR(__xludf.DUMMYFUNCTION("""COMPUTED_VALUE"""),0.0)</f>
        <v>0</v>
      </c>
      <c r="J823" s="9">
        <f>IFERROR(__xludf.DUMMYFUNCTION("""COMPUTED_VALUE"""),1.0)</f>
        <v>1</v>
      </c>
    </row>
    <row r="824">
      <c r="A824" s="1">
        <v>4.4</v>
      </c>
      <c r="B824" s="5" t="s">
        <v>7340</v>
      </c>
      <c r="C824" s="5" t="s">
        <v>7341</v>
      </c>
      <c r="D824" s="9" t="str">
        <f>IFERROR(__xludf.DUMMYFUNCTION("""COMPUTED_VALUE"""),"i bought it when i watched an instagram influencer showed this product and wanted to try hands on this quality wise it s really good and since it s made by logitech which has been in the market from too many years in pc accessories so less doubtful about "&amp;"it s durability the best features once you pair your different devices to this keyboard using bluetooth switching connectivity is super fast like you won t feel any lag in connectivity the instructions strap helps to well understand this product i bought "&amp;"at k but i know it s price had dropped to k during diwali sale things i hate about this product i felt it would be light weight but it isn t buttons are rounded but yes gives mechanical keyboard feel which is great for gaming buttons are too close to each"&amp;" other so your hands will take sometime to adjust and also the arrow keys are slim which don t matter because as gamer you rarely use arrow keys it s always wasd but yes will be problematic if you play fifa where there is extreme usage of arrow keys so fo"&amp;"r overall experience good portable keyboard i can list out the pros and cons pros good connectivity with macbook pro latest os macbook keys are mapped properly as expected portable simultaneous connectivity with devicescons not an ergonomic keyboard its f"&amp;"lat and doesn t have any option to incline up dont have backlight keys you can not see the keys in dark room keys are slightly hard to press i think due to rubber dome enter key i feel is smaller which cant be sensed without seeing the keyboard overall my"&amp;" purpose got fulfilled as i am able to use it with my macbook pro after struggling with logitech r combo the keyboard is really good and it has a good built quality and the only con is that there is no indication of whether the caps lock is on or off pros"&amp;" easy to use keys feels like mechanical keyboard can connect devices supports mac and windows place holder for mobile devices however i use it to place a pen cons expensive very heavy feels like macbook air there is lag in connection whenever you turn on "&amp;"your laptop price is litter high what an excellent product i got my hands on smooth working and connect to different gadgets at the same time and u can work on any of them buttons are of good size so typing is easy and fast the inbuilt holder for gadgets "&amp;"is really solid and helping and it s connect to iphone also only uses for typing if horizontal view is suitable to see what we typingthink twice before buying not working properly on macbook pro switches to junk characters frequently which is really frust"&amp;"rating how did i fix the keyboard switches to symbol junk characters when the option key is pressed so i had to disable the option key in the keyboard and live with it apart from that above problem it s a good looking keyboard the keys are smooth to handl"&amp;"e due to its container for tablet phones the product is not as compact as you might be expecting")</f>
        <v>i bought it when i watched an instagram influencer showed this product and wanted to try hands on this quality wise it s really good and since it s made by logitech which has been in the market from too many years in pc accessories so less doubtful about it s durability the best features once you pair your different devices to this keyboard using bluetooth switching connectivity is super fast like you won t feel any lag in connectivity the instructions strap helps to well understand this product i bought at k but i know it s price had dropped to k during diwali sale things i hate about this product i felt it would be light weight but it isn t buttons are rounded but yes gives mechanical keyboard feel which is great for gaming buttons are too close to each other so your hands will take sometime to adjust and also the arrow keys are slim which don t matter because as gamer you rarely use arrow keys it s always wasd but yes will be problematic if you play fifa where there is extreme usage of arrow keys so for overall experience good portable keyboard i can list out the pros and cons pros good connectivity with macbook pro latest os macbook keys are mapped properly as expected portable simultaneous connectivity with devicescons not an ergonomic keyboard its flat and doesn t have any option to incline up dont have backlight keys you can not see the keys in dark room keys are slightly hard to press i think due to rubber dome enter key i feel is smaller which cant be sensed without seeing the keyboard overall my purpose got fulfilled as i am able to use it with my macbook pro after struggling with logitech r combo the keyboard is really good and it has a good built quality and the only con is that there is no indication of whether the caps lock is on or off pros easy to use keys feels like mechanical keyboard can connect devices supports mac and windows place holder for mobile devices however i use it to place a pen cons expensive very heavy feels like macbook air there is lag in connection whenever you turn on your laptop price is litter high what an excellent product i got my hands on smooth working and connect to different gadgets at the same time and u can work on any of them buttons are of good size so typing is easy and fast the inbuilt holder for gadgets is really solid and helping and it s connect to iphone also only uses for typing if horizontal view is suitable to see what we typingthink twice before buying not working properly on macbook pro switches to junk characters frequently which is really frustrating how did i fix the keyboard switches to symbol junk characters when the option key is pressed so i had to disable the option key in the keyboard and live with it apart from that above problem it s a good looking keyboard the keys are smooth to handle due to its container for tablet phones the product is not as compact as you might be expecting</v>
      </c>
      <c r="E824" s="1" t="s">
        <v>7333</v>
      </c>
      <c r="F824" s="9" t="s">
        <v>5376</v>
      </c>
      <c r="G824" s="9">
        <f>IFERROR(__xludf.DUMMYFUNCTION("""COMPUTED_VALUE"""),1.0)</f>
        <v>1</v>
      </c>
      <c r="H824" s="9">
        <f>IFERROR(__xludf.DUMMYFUNCTION("""COMPUTED_VALUE"""),1.0)</f>
        <v>1</v>
      </c>
      <c r="I824" s="9">
        <f>IFERROR(__xludf.DUMMYFUNCTION("""COMPUTED_VALUE"""),0.0)</f>
        <v>0</v>
      </c>
      <c r="J824" s="9">
        <f>IFERROR(__xludf.DUMMYFUNCTION("""COMPUTED_VALUE"""),0.0)</f>
        <v>0</v>
      </c>
    </row>
    <row r="825">
      <c r="A825" s="1">
        <v>4.3</v>
      </c>
      <c r="B825" s="5" t="s">
        <v>372</v>
      </c>
      <c r="C825" s="5" t="s">
        <v>373</v>
      </c>
      <c r="D825" s="9" t="str">
        <f>IFERROR(__xludf.DUMMYFUNCTION("""COMPUTED_VALUE"""),"not charging as fast as i d have expected maybe something wrong with my unit however the cable overall is actually pretty decent the material is great it doesn t bend out of shape very easily and looks and feels premium the length is definitely a plus goo"&amp;"d a sturdy cable for mobile charging it s been month that i am using this charging cable works very well with s fe g thumbs up braided cable is sturdy and built well long cable adds extra reach and is tangle free a good buy the extra length helps a lot go"&amp;"od product ok")</f>
        <v>not charging as fast as i d have expected maybe something wrong with my unit however the cable overall is actually pretty decent the material is great it doesn t bend out of shape very easily and looks and feels premium the length is definitely a plus good a sturdy cable for mobile charging it s been month that i am using this charging cable works very well with s fe g thumbs up braided cable is sturdy and built well long cable adds extra reach and is tangle free a good buy the extra length helps a lot good product ok</v>
      </c>
      <c r="E825" s="1" t="s">
        <v>365</v>
      </c>
      <c r="F825" s="9" t="s">
        <v>18</v>
      </c>
      <c r="G825" s="9">
        <f>IFERROR(__xludf.DUMMYFUNCTION("""COMPUTED_VALUE"""),0.0)</f>
        <v>0</v>
      </c>
      <c r="H825" s="9">
        <f>IFERROR(__xludf.DUMMYFUNCTION("""COMPUTED_VALUE"""),0.0)</f>
        <v>0</v>
      </c>
      <c r="I825" s="9">
        <f>IFERROR(__xludf.DUMMYFUNCTION("""COMPUTED_VALUE"""),0.0)</f>
        <v>0</v>
      </c>
      <c r="J825" s="9">
        <f>IFERROR(__xludf.DUMMYFUNCTION("""COMPUTED_VALUE"""),0.0)</f>
        <v>0</v>
      </c>
    </row>
    <row r="826">
      <c r="A826" s="1">
        <v>4.3</v>
      </c>
      <c r="B826" s="5" t="s">
        <v>7353</v>
      </c>
      <c r="C826" s="5" t="s">
        <v>7354</v>
      </c>
      <c r="D826" s="9" t="str">
        <f>IFERROR(__xludf.DUMMYFUNCTION("""COMPUTED_VALUE"""),"the v product will not work with most type of modems it s always better to purchase their v a product i have used v a product for months and it stopped working after that when i contacted the customer care they told me that i should have purchased there a"&amp;" product anyway they have provided the warranty also provided an option to upgrade the product to a at a discounted rate instead of replacing the current one the product is good will require an additional y splitter cable product is very good using since "&amp;"nd dec no issues value for money effective in cutting off and cutting in during an outage normal router can be supported by up to hours on this even after years of use if there is not much power outage recommend to at least switch off power supply a coupl"&amp;"e of times every month and have the battery support this for a couple of hours purchased ups v a works fine with jio fibre v a and provide good backup but little costly as compare to ups v a which is not compatible with my jio fibre i ordered v a model fo"&amp;"r my digisol wifi after installation the product was turning off once the power goes so i called resonate customer care and they told as your digisol wifi is not supports v a and they suggested to buy a v a ups before purchase please call resonate custome"&amp;"r care amazing product very helpful at times off power cut this is best to avoid power cut issues pretty decent power backup for home wifi")</f>
        <v>the v product will not work with most type of modems it s always better to purchase their v a product i have used v a product for months and it stopped working after that when i contacted the customer care they told me that i should have purchased there a product anyway they have provided the warranty also provided an option to upgrade the product to a at a discounted rate instead of replacing the current one the product is good will require an additional y splitter cable product is very good using since nd dec no issues value for money effective in cutting off and cutting in during an outage normal router can be supported by up to hours on this even after years of use if there is not much power outage recommend to at least switch off power supply a couple of times every month and have the battery support this for a couple of hours purchased ups v a works fine with jio fibre v a and provide good backup but little costly as compare to ups v a which is not compatible with my jio fibre i ordered v a model for my digisol wifi after installation the product was turning off once the power goes so i called resonate customer care and they told as your digisol wifi is not supports v a and they suggested to buy a v a ups before purchase please call resonate customer care amazing product very helpful at times off power cut this is best to avoid power cut issues pretty decent power backup for home wifi</v>
      </c>
      <c r="E826" s="1" t="s">
        <v>7346</v>
      </c>
      <c r="F826" s="9" t="s">
        <v>5848</v>
      </c>
      <c r="G826" s="9">
        <f>IFERROR(__xludf.DUMMYFUNCTION("""COMPUTED_VALUE"""),0.0)</f>
        <v>0</v>
      </c>
      <c r="H826" s="9">
        <f>IFERROR(__xludf.DUMMYFUNCTION("""COMPUTED_VALUE"""),0.0)</f>
        <v>0</v>
      </c>
      <c r="I826" s="9">
        <f>IFERROR(__xludf.DUMMYFUNCTION("""COMPUTED_VALUE"""),0.0)</f>
        <v>0</v>
      </c>
      <c r="J826" s="9">
        <f>IFERROR(__xludf.DUMMYFUNCTION("""COMPUTED_VALUE"""),0.0)</f>
        <v>0</v>
      </c>
    </row>
    <row r="827">
      <c r="A827" s="1">
        <v>4.4</v>
      </c>
      <c r="B827" s="5" t="s">
        <v>7365</v>
      </c>
      <c r="C827" s="5" t="s">
        <v>7366</v>
      </c>
      <c r="D827" s="9" t="str">
        <f>IFERROR(__xludf.DUMMYFUNCTION("""COMPUTED_VALUE"""),"it s a good product but the paper sometimes dosent stick on surfaces for more then times nice sticky notes pros quantity and colorscons the adhesive strength is almost non existent its just paper cut outs has m adhesive good not up to mark worth to sticky"&amp;" helped me a lot in remembering mindmaps")</f>
        <v>it s a good product but the paper sometimes dosent stick on surfaces for more then times nice sticky notes pros quantity and colorscons the adhesive strength is almost non existent its just paper cut outs has m adhesive good not up to mark worth to sticky helped me a lot in remembering mindmaps</v>
      </c>
      <c r="E827" s="1" t="s">
        <v>7357</v>
      </c>
      <c r="F827" s="9" t="s">
        <v>6187</v>
      </c>
      <c r="G827" s="9">
        <f>IFERROR(__xludf.DUMMYFUNCTION("""COMPUTED_VALUE"""),0.0)</f>
        <v>0</v>
      </c>
      <c r="H827" s="9">
        <f>IFERROR(__xludf.DUMMYFUNCTION("""COMPUTED_VALUE"""),0.0)</f>
        <v>0</v>
      </c>
      <c r="I827" s="9">
        <f>IFERROR(__xludf.DUMMYFUNCTION("""COMPUTED_VALUE"""),0.0)</f>
        <v>0</v>
      </c>
      <c r="J827" s="9">
        <f>IFERROR(__xludf.DUMMYFUNCTION("""COMPUTED_VALUE"""),0.0)</f>
        <v>0</v>
      </c>
    </row>
    <row r="828">
      <c r="A828" s="1">
        <v>4.0</v>
      </c>
      <c r="B828" s="5" t="s">
        <v>7375</v>
      </c>
      <c r="C828" s="5" t="s">
        <v>7376</v>
      </c>
      <c r="D828" s="9" t="str">
        <f>IFERROR(__xludf.DUMMYFUNCTION("""COMPUTED_VALUE"""),"its value for money its good for students and for causal writers overall best build quality stable and sturdy good prize is higher side it is a very good product for wfh and study but the edges are very sharp couldn t read for a long time hands are scratc"&amp;"hed so it is not a good product for kids very good stability sturdiness are quite impressive easy to handle good product i am satisfied")</f>
        <v>its value for money its good for students and for causal writers overall best build quality stable and sturdy good prize is higher side it is a very good product for wfh and study but the edges are very sharp couldn t read for a long time hands are scratched so it is not a good product for kids very good stability sturdiness are quite impressive easy to handle good product i am satisfied</v>
      </c>
      <c r="E828" s="1" t="s">
        <v>7369</v>
      </c>
      <c r="F828" s="9" t="s">
        <v>5242</v>
      </c>
      <c r="G828" s="9">
        <f>IFERROR(__xludf.DUMMYFUNCTION("""COMPUTED_VALUE"""),0.0)</f>
        <v>0</v>
      </c>
      <c r="H828" s="9">
        <f>IFERROR(__xludf.DUMMYFUNCTION("""COMPUTED_VALUE"""),0.0)</f>
        <v>0</v>
      </c>
      <c r="I828" s="9">
        <f>IFERROR(__xludf.DUMMYFUNCTION("""COMPUTED_VALUE"""),0.0)</f>
        <v>0</v>
      </c>
      <c r="J828" s="9">
        <f>IFERROR(__xludf.DUMMYFUNCTION("""COMPUTED_VALUE"""),0.0)</f>
        <v>0</v>
      </c>
    </row>
    <row r="829">
      <c r="A829" s="1">
        <v>4.2</v>
      </c>
      <c r="B829" s="5" t="s">
        <v>7385</v>
      </c>
      <c r="C829" s="5" t="s">
        <v>7386</v>
      </c>
      <c r="D829" s="9" t="str">
        <f>IFERROR(__xludf.DUMMYFUNCTION("""COMPUTED_VALUE"""),"i ve been using the watch for a while now and i got to say i love it the battery lasts around days not days you do get around day battery life if you disable all features of the watch overall i like the call quality and display touch i got this product to"&amp;"day and watch is great in budget and performance there s only one major problem that the button is not good but the other things are like speaker mic display etc are good the watch is good but the product that i got was defective after talking to the fire"&amp;" bolt company they give me new watch watch is value for money go for it the watch is stylish sleek and built quality is good in this price range it s a catch all over good but volume increase and decrease not working while play the music i gv this feedbac"&amp;"k after using months good watch lekin jab recive kia watch on tha☹️ pm me alarm lagana bohut zaroori hota he but nhi lagte he sirf am me lga skte hai very disappointed😖 baki battery backup is good 👍 looks achcha hai👌comfortable hai it’s a good watch bu"&amp;"t not switching on right now due to some issue amazing watch amazing colour just bought yesterday will share feedback again after the usage")</f>
        <v>i ve been using the watch for a while now and i got to say i love it the battery lasts around days not days you do get around day battery life if you disable all features of the watch overall i like the call quality and display touch i got this product today and watch is great in budget and performance there s only one major problem that the button is not good but the other things are like speaker mic display etc are good the watch is good but the product that i got was defective after talking to the fire bolt company they give me new watch watch is value for money go for it the watch is stylish sleek and built quality is good in this price range it s a catch all over good but volume increase and decrease not working while play the music i gv this feedback after using months good watch lekin jab recive kia watch on tha☹️ pm me alarm lagana bohut zaroori hota he but nhi lagte he sirf am me lga skte hai very disappointed😖 baki battery backup is good 👍 looks achcha hai👌comfortable hai it’s a good watch but not switching on right now due to some issue amazing watch amazing colour just bought yesterday will share feedback again after the usage</v>
      </c>
      <c r="E829" s="1" t="s">
        <v>7379</v>
      </c>
      <c r="F829" s="9" t="s">
        <v>3219</v>
      </c>
      <c r="G829" s="9">
        <f>IFERROR(__xludf.DUMMYFUNCTION("""COMPUTED_VALUE"""),1.0)</f>
        <v>1</v>
      </c>
      <c r="H829" s="9">
        <f>IFERROR(__xludf.DUMMYFUNCTION("""COMPUTED_VALUE"""),0.0)</f>
        <v>0</v>
      </c>
      <c r="I829" s="9">
        <f>IFERROR(__xludf.DUMMYFUNCTION("""COMPUTED_VALUE"""),0.0)</f>
        <v>0</v>
      </c>
      <c r="J829" s="9">
        <f>IFERROR(__xludf.DUMMYFUNCTION("""COMPUTED_VALUE"""),1.0)</f>
        <v>1</v>
      </c>
    </row>
    <row r="830">
      <c r="A830" s="1">
        <v>3.8</v>
      </c>
      <c r="B830" s="5" t="s">
        <v>7397</v>
      </c>
      <c r="C830" s="5" t="s">
        <v>7398</v>
      </c>
      <c r="D830" s="9" t="str">
        <f>IFERROR(__xludf.DUMMYFUNCTION("""COMPUTED_VALUE"""),"i have received this product with a torn packet missing cable and user manual it seems incomplete product and the same airtel sim gives me a strong network but here i foud it slower than my mobile network it s fine it might be the problem of network but t"&amp;"he cable shouldn t be missing it seems someone taken while shipping because i got the packet broken however i received the wifi with battery and i use my own cable to charge it overall satisfied nice working i faced much tower problem it is better than mo"&amp;"bile hotspot but it s battery backup is not good even with a g sim the network speed is really low and connection is patchy its ok if you are using it for personal surfing but not a good fit for office work satisfied with the product when i connect only d"&amp;"evice then ok but when multiple device connecting it is hitting abnormally within minute then backup reduce maximum hours")</f>
        <v>i have received this product with a torn packet missing cable and user manual it seems incomplete product and the same airtel sim gives me a strong network but here i foud it slower than my mobile network it s fine it might be the problem of network but the cable shouldn t be missing it seems someone taken while shipping because i got the packet broken however i received the wifi with battery and i use my own cable to charge it overall satisfied nice working i faced much tower problem it is better than mobile hotspot but it s battery backup is not good even with a g sim the network speed is really low and connection is patchy its ok if you are using it for personal surfing but not a good fit for office work satisfied with the product when i connect only device then ok but when multiple device connecting it is hitting abnormally within minute then backup reduce maximum hours</v>
      </c>
      <c r="E830" s="1" t="s">
        <v>7389</v>
      </c>
      <c r="F830" s="9" t="s">
        <v>7391</v>
      </c>
      <c r="G830" s="9">
        <f>IFERROR(__xludf.DUMMYFUNCTION("""COMPUTED_VALUE"""),1.0)</f>
        <v>1</v>
      </c>
      <c r="H830" s="9">
        <f>IFERROR(__xludf.DUMMYFUNCTION("""COMPUTED_VALUE"""),0.0)</f>
        <v>0</v>
      </c>
      <c r="I830" s="9">
        <f>IFERROR(__xludf.DUMMYFUNCTION("""COMPUTED_VALUE"""),1.0)</f>
        <v>1</v>
      </c>
      <c r="J830" s="9">
        <f>IFERROR(__xludf.DUMMYFUNCTION("""COMPUTED_VALUE"""),0.0)</f>
        <v>0</v>
      </c>
    </row>
    <row r="831">
      <c r="A831" s="1">
        <v>4.1</v>
      </c>
      <c r="B831" s="5" t="s">
        <v>7408</v>
      </c>
      <c r="C831" s="5" t="s">
        <v>7409</v>
      </c>
      <c r="D831" s="9" t="str">
        <f>IFERROR(__xludf.DUMMYFUNCTION("""COMPUTED_VALUE"""),"the cable looks exactly as it is shown in the picture i can t say about durability of this product because i have purchase this on th december after to months i will update my review about the durabilityand the cable works fine good one used it for a long"&amp;" time had no complains good thanks works well perfect for laptop charging it s good to have it for rs delivered in days")</f>
        <v>the cable looks exactly as it is shown in the picture i can t say about durability of this product because i have purchase this on th december after to months i will update my review about the durabilityand the cable works fine good one used it for a long time had no complains good thanks works well perfect for laptop charging it s good to have it for rs delivered in days</v>
      </c>
      <c r="E831" s="1" t="s">
        <v>7401</v>
      </c>
      <c r="F831" s="9" t="s">
        <v>7403</v>
      </c>
      <c r="G831" s="9">
        <f>IFERROR(__xludf.DUMMYFUNCTION("""COMPUTED_VALUE"""),0.0)</f>
        <v>0</v>
      </c>
      <c r="H831" s="9">
        <f>IFERROR(__xludf.DUMMYFUNCTION("""COMPUTED_VALUE"""),0.0)</f>
        <v>0</v>
      </c>
      <c r="I831" s="9">
        <f>IFERROR(__xludf.DUMMYFUNCTION("""COMPUTED_VALUE"""),0.0)</f>
        <v>0</v>
      </c>
      <c r="J831" s="9">
        <f>IFERROR(__xludf.DUMMYFUNCTION("""COMPUTED_VALUE"""),0.0)</f>
        <v>0</v>
      </c>
    </row>
    <row r="832">
      <c r="A832" s="1">
        <v>4.2</v>
      </c>
      <c r="B832" s="5" t="s">
        <v>7420</v>
      </c>
      <c r="C832" s="5" t="s">
        <v>7421</v>
      </c>
      <c r="D832" s="9" t="str">
        <f>IFERROR(__xludf.DUMMYFUNCTION("""COMPUTED_VALUE"""),"edit this doesn t change my review actually it probably makes it lean even heavier towards the star than star rating but i actually sat on the keyboard while it was on my chair i m an absolute unit of a dude weighing kg and the keyboard wasn t affected at"&amp;" all i m genuinely surprised first of all i d give this a instead of the but i rounded it up instead of down because there s more to like than dislike product was delivered promptly but the packaging was in rough shape when i unpacked it the keyboard had "&amp;"three missing keys iirc it was left alt z and the windows keys i turned over the box and dumped everything and voila the missing keys fell out not off to a great start but i slapped those keys on which was very straightforward meaning that replacing keyca"&amp;"ps in the future will be relatively easy and plugged in the receiver to my laptop no setup or rd party software necessary it just started working instantly pretty seamless i only use the keyboard when i connect my laptop to my tv and i m sitting at a dist"&amp;"ance i use my laptop s keyboard otherwise i absolutely love the keyboard i was expecting it to feel wonky and cheap but it actually feels decent it s not super premium but it s much better than what i was expecting for the price it has flip stands on the "&amp;"back to raise it and an on off switch if you want to conserve battery the keys themselves are full sized and as someone with larger hands i really appreciate it the curve around the space bar looks cool but i don t think it adds anything ergonomically the"&amp;" typing experience is nice the keys have enough feedback to them not mechanical levels obviously but still satisfying enough the caps lock key has a little raised bit to it so you can feel it without looking at it and don t accidentally hit it while typin"&amp;"g neat little addition the shortcut media keys on top all work fine with windows there s not much else to say about the keyboard it should be more than sufficient for everyday office browsing school tasks and will be good and comfy for people who type a l"&amp;"ot do not buy this expecting a gaming level keyboard with antighosting etc or buy it expecting to have the durability of a true mechanical keyboard i was initially going to mark it down for not having any backlight at all but given the budget that s under"&amp;"standable and acceptable overall i very much like the keyboard and find it to be above par for what you pay the mouse on the other hand no pun intended is mediocre at best the build quality is not good it does not feel good when you use either of the clic"&amp;"k buttons you can feel the inner mechanisms groaning like it s gonna fall apart at any time the mouse also starts lagging randomly the lag only lasts a couple of seconds but it occurs enough to be an annoyance also it just doesn t feel good in your palm i"&amp;" have an amazon basics mouse that i purchased while i was in the us for rs and that thing feels so much sturdier and better built than this it also has no lagging issues and the clicks feel smooth even after a few years of use as an overall package i woul"&amp;"d say it s decent for the price there are lots of other sets in this price range and i picked this literally because of the logitech branding since i own a few other logitech products and enjoy them a lot the keyboard is doing all the heavy lifting here a"&amp;"nd carrying it s mouse friend i hope they improve the mouse going forward because then this would be the best combo in this range as it stands right now it s fairly indistinguishable from its competitors recommended for people looking for an affordable wi"&amp;"reless set for everyday computer work and people who type a lot not recommended for gaming or any form of power users it might work for single player games like city builders grand strategy rtses etc but i would not recommend it for any form of shooters e"&amp;"specially online the mouse simply isn t up to task the keyboard is good and working nice for me the mouse is too small and not able to use properly and getting pain after using for very less time only it will be good if the mouse is in regular size also t"&amp;"he mouse is lagging a bit even after changing the settings i using this product since one year not any problem found even battery cell not change i don t really know if it s worth the cost or not but i mainly prefer silent typing and mouse clicks ergonomi"&amp;"c is also a must as i use these for long hours currently i use logitech m mouse which is really awesome and makes almost no noise at all great product i have been using this product for years it s battery is great still running the keys could get hard wit"&amp;"h time therefore i had to use wd to lubricate them after years some random keys have stopped working such del semicolon numpad the mouse s right click isn t functioning anymore the left click has irritating double click issue so not suited for fps games s"&amp;"peed and connection is adequate no lag noticed the keyboard collects a lot of dust so better to cover it ergonomics are great no issue with that if you re looking for a longer size keyboard for approx years of proper functioning for daily or official use "&amp;"then it is a good purchase mouse is small and comfortable even for left handed people keep in mind the keys will become stiff over time i purchased it for my personal use which includes mostly working it has good connectivity both for keyboard and mouse i"&amp;" have not faced any issue with it i have not tested its performanace")</f>
        <v>edit this doesn t change my review actually it probably makes it lean even heavier towards the star than star rating but i actually sat on the keyboard while it was on my chair i m an absolute unit of a dude weighing kg and the keyboard wasn t affected at all i m genuinely surprised first of all i d give this a instead of the but i rounded it up instead of down because there s more to like than dislike 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rd party software necessary it just started working instantly pretty seamless i only use the keyboard when i connect my laptop to my tv and i m sitting at a distance i use my laptop s keyboard otherwise i absolutely love the keyboard i was expecting it to feel wonky and cheap but it actually feels decent it s not super premium but it s much better than what i was expecting for the price it has flip stands on the back to raise it and an on off switch if you want to conserve battery the keys themselves are full sized and as someone with larger hands i really appreciate it the curve around the space bar looks cool but i don t think it adds anything ergonomically the typing experience is nice the keys have enough feedback to them not mechanical levels obviously but still satisfying enough the caps lock key has a little raised bit to it so you can feel it without looking at it and don t accidentally hit it while typing neat little addition the shortcut media keys on top all work fine with windows there s not much else to say about the keyboard it should be more than sufficient for everyday office browsing 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 s understandable and acceptable overall i very much like the keyboard and find it to be above par for what you pay the mouse on the other hand no pun intended is mediocre at best the build quality is not good it does not feel good when you use either of the click buttons you can feel the inner mechanisms groaning like it s gonna fall apart at any time the mouse also starts lagging randomly the lag only lasts a couple of seconds but it occurs enough to be an annoyance also it just doesn t feel good in your palm i have an amazon basics mouse that i purchased while i was in the us for rs and that thing feels so much sturdier and better built than this it also has no lagging issues and the clicks feel smooth even after a few years of use as an overall package i would say it s decent for the price there are lots of other sets in this price range and i picked this literally because of the logitech branding since i own a few other logitech products and enjoy them a lot the keyboard is doing all the heavy lifting here and carrying it s mouse friend i hope they improve the mouse going forward because then this would be the best combo in this range as it stands right now it s fairly indistinguishable from its competitors recommended for people looking for an affordable wireless set for everyday computer work and people who type a lot not recommended for gaming or any form of power users it might work for single player games like city builders grand strategy rtses etc but i would not recommend it for any form of shooters especially online the mouse simply isn t up to task the keyboard is good and working nice for me the mouse is too small and not able to use properly and getting pain after using for very less time only it will be good if the mouse is in regular size also the mouse is lagging a bit even after changing the settings i using this product since one year not any problem found even battery cell not change i don t really know if it s worth the cost or not but i mainly prefer silent typing and mouse clicks ergonomic is also a must as i use these for long hours currently i use logitech m mouse which is really awesome and makes almost no noise at all great product i have been using this product for years it s battery is great still running the keys could get hard with time therefore i had to use wd to lubricate them after years some random keys have stopped working such del semicolon numpad the mouse s right click isn t functioning anymore the left click has irritating double click issue so not suited for fps games speed and connection is adequate no lag noticed the keyboard collects a lot of dust so better to cover it ergonomics are great no issue with that if you re looking for a longer size keyboard for approx years of proper functioning for daily or official use then it is a good purchase mouse is small and comfortable even for left handed people keep in mind the keys will become stiff over time i purchased it for my personal use which includes mostly working it has good connectivity both for keyboard and mouse i have not faced any issue with it i have not tested its performanace</v>
      </c>
      <c r="E832" s="1" t="s">
        <v>7412</v>
      </c>
      <c r="F832" s="9" t="s">
        <v>5479</v>
      </c>
      <c r="G832" s="9">
        <f>IFERROR(__xludf.DUMMYFUNCTION("""COMPUTED_VALUE"""),1.0)</f>
        <v>1</v>
      </c>
      <c r="H832" s="9">
        <f>IFERROR(__xludf.DUMMYFUNCTION("""COMPUTED_VALUE"""),0.0)</f>
        <v>0</v>
      </c>
      <c r="I832" s="9">
        <f>IFERROR(__xludf.DUMMYFUNCTION("""COMPUTED_VALUE"""),1.0)</f>
        <v>1</v>
      </c>
      <c r="J832" s="9">
        <f>IFERROR(__xludf.DUMMYFUNCTION("""COMPUTED_VALUE"""),1.0)</f>
        <v>1</v>
      </c>
    </row>
    <row r="833">
      <c r="A833" s="1">
        <v>4.2</v>
      </c>
      <c r="B833" s="5" t="s">
        <v>7430</v>
      </c>
      <c r="C833" s="5" t="s">
        <v>7431</v>
      </c>
      <c r="D833" s="9" t="str">
        <f>IFERROR(__xludf.DUMMYFUNCTION("""COMPUTED_VALUE"""),"very premium and good material use it s good but one thing i don t like it that phone mount is not good it has broken when i tighting the mount to tripod and when you remove your phone then you will be seeing some of the scratch or something like this on "&amp;"the back cover good product specially for first time usage people and it s worthy for the price it s good but after few times using it can t take the weight but overall it good i liked it good stand good quality and finishing also good worth the price ove"&amp;"rall good but little high price this product is best for beginners have some stability issues which you couldn t expect in this price range definitely you can go for it")</f>
        <v>very premium and good material use it s good but one thing i don t like it that phone mount is not good it has broken when i tighting the mount to tripod and when you remove your phone then you will be seeing some of the scratch or something like this on the back cover good product specially for first time usage people and it s worthy for the price it s good but after few times using it can t take the weight but overall it good i liked it good stand good quality and finishing also good worth the price overall good but little high price this product is best for beginners have some stability issues which you couldn t expect in this price range definitely you can go for it</v>
      </c>
      <c r="E833" s="1" t="s">
        <v>7424</v>
      </c>
      <c r="F833" s="9" t="s">
        <v>5632</v>
      </c>
      <c r="G833" s="9">
        <f>IFERROR(__xludf.DUMMYFUNCTION("""COMPUTED_VALUE"""),1.0)</f>
        <v>1</v>
      </c>
      <c r="H833" s="9">
        <f>IFERROR(__xludf.DUMMYFUNCTION("""COMPUTED_VALUE"""),0.0)</f>
        <v>0</v>
      </c>
      <c r="I833" s="9">
        <f>IFERROR(__xludf.DUMMYFUNCTION("""COMPUTED_VALUE"""),1.0)</f>
        <v>1</v>
      </c>
      <c r="J833" s="9">
        <f>IFERROR(__xludf.DUMMYFUNCTION("""COMPUTED_VALUE"""),0.0)</f>
        <v>0</v>
      </c>
    </row>
    <row r="834">
      <c r="A834" s="1">
        <v>4.4</v>
      </c>
      <c r="B834" s="5" t="s">
        <v>7441</v>
      </c>
      <c r="C834" s="5" t="s">
        <v>7442</v>
      </c>
      <c r="D834" s="9" t="str">
        <f>IFERROR(__xludf.DUMMYFUNCTION("""COMPUTED_VALUE"""),"really it is solid and effeciant net signal is very fast it s working fine value for money nice product 👍 idk but my wifi signal from the router is unstable i called and got it check from service providers also but as of now product seems to be good very"&amp;" good quality with good speed not good everything great from packaging to cable quality")</f>
        <v>really it is solid and effeciant net signal is very fast it s working fine value for money nice product 👍 idk but my wifi signal from the router is unstable i called and got it check from service providers also but as of now product seems to be good very good quality with good speed not good everything great from packaging to cable quality</v>
      </c>
      <c r="E834" s="1" t="s">
        <v>7434</v>
      </c>
      <c r="F834" s="9" t="s">
        <v>6800</v>
      </c>
      <c r="G834" s="9">
        <f>IFERROR(__xludf.DUMMYFUNCTION("""COMPUTED_VALUE"""),0.0)</f>
        <v>0</v>
      </c>
      <c r="H834" s="9">
        <f>IFERROR(__xludf.DUMMYFUNCTION("""COMPUTED_VALUE"""),0.0)</f>
        <v>0</v>
      </c>
      <c r="I834" s="9">
        <f>IFERROR(__xludf.DUMMYFUNCTION("""COMPUTED_VALUE"""),0.0)</f>
        <v>0</v>
      </c>
      <c r="J834" s="9">
        <f>IFERROR(__xludf.DUMMYFUNCTION("""COMPUTED_VALUE"""),0.0)</f>
        <v>0</v>
      </c>
    </row>
    <row r="835">
      <c r="A835" s="1">
        <v>4.3</v>
      </c>
      <c r="B835" s="5" t="s">
        <v>383</v>
      </c>
      <c r="C835" s="5" t="s">
        <v>7445</v>
      </c>
      <c r="D835" s="9" t="str">
        <f>IFERROR(__xludf.DUMMYFUNCTION("""COMPUTED_VALUE"""),"buy it received in good condition and is working properly this price cabil not good and also short i am using from months and charging the phone in good way and it s really value for money i recommend this cable cable is perfect for a charging devices sup"&amp;"port super fast charging and can be used in vehicle chargers and adapters sturdy and durable for daily use best cable i have ever used by amazon worth it guys just take it good quality but over priced")</f>
        <v>buy it received in good condition and is working properly this price cabil not good and also short i am using from months and charging the phone in good way and it s really value for money i recommend this cable cable is perfect for a charging devices support super fast charging and can be used in vehicle chargers and adapters sturdy and durable for daily use best cable i have ever used by amazon worth it guys just take it good quality but over priced</v>
      </c>
      <c r="E835" s="1" t="s">
        <v>376</v>
      </c>
      <c r="F835" s="9" t="s">
        <v>18</v>
      </c>
      <c r="G835" s="9">
        <f>IFERROR(__xludf.DUMMYFUNCTION("""COMPUTED_VALUE"""),0.0)</f>
        <v>0</v>
      </c>
      <c r="H835" s="9">
        <f>IFERROR(__xludf.DUMMYFUNCTION("""COMPUTED_VALUE"""),0.0)</f>
        <v>0</v>
      </c>
      <c r="I835" s="9">
        <f>IFERROR(__xludf.DUMMYFUNCTION("""COMPUTED_VALUE"""),0.0)</f>
        <v>0</v>
      </c>
      <c r="J835" s="9">
        <f>IFERROR(__xludf.DUMMYFUNCTION("""COMPUTED_VALUE"""),0.0)</f>
        <v>0</v>
      </c>
    </row>
    <row r="836">
      <c r="A836" s="1">
        <v>4.1</v>
      </c>
      <c r="B836" s="5" t="s">
        <v>7455</v>
      </c>
      <c r="C836" s="5" t="s">
        <v>7456</v>
      </c>
      <c r="D836" s="9" t="str">
        <f>IFERROR(__xludf.DUMMYFUNCTION("""COMPUTED_VALUE"""),"usb pendrive in usb price however on connecting to usb in some devices particularly desktops and all in ones are getting disconnected due to overcurrent protection however usb is not having any such issue in usb read speeds are great write speeds are aver"&amp;"age mbps i am using it as bootable device using ventoy best value for gb worth buying good product good one lovely design for money nice branded product value for money speed is approx mb s it was a value for money purchase but it was not up to the mark t"&amp;"he transfer speed is not upto its gen specs i would say ok ok i got it for rs with additional gst tax etc etc it s total price was rs i bought it from appario pvt ltd")</f>
        <v>usb pendrive in usb price however on connecting to usb in some devices particularly desktops and all in ones are getting disconnected due to overcurrent protection however usb is not having any such issue in usb read speeds are great write speeds are average mbps i am using it as bootable device using ventoy best value for gb worth buying good product good one lovely design for money nice branded product value for money speed is approx mb s it was a value for money purchase but it was not up to the mark the transfer speed is not upto its gen specs i would say ok ok i got it for rs with additional gst tax etc etc it s total price was rs i bought it from appario pvt ltd</v>
      </c>
      <c r="E836" s="1" t="s">
        <v>7448</v>
      </c>
      <c r="F836" s="9" t="s">
        <v>5193</v>
      </c>
      <c r="G836" s="9">
        <f>IFERROR(__xludf.DUMMYFUNCTION("""COMPUTED_VALUE"""),0.0)</f>
        <v>0</v>
      </c>
      <c r="H836" s="9">
        <f>IFERROR(__xludf.DUMMYFUNCTION("""COMPUTED_VALUE"""),0.0)</f>
        <v>0</v>
      </c>
      <c r="I836" s="9">
        <f>IFERROR(__xludf.DUMMYFUNCTION("""COMPUTED_VALUE"""),0.0)</f>
        <v>0</v>
      </c>
      <c r="J836" s="9">
        <f>IFERROR(__xludf.DUMMYFUNCTION("""COMPUTED_VALUE"""),0.0)</f>
        <v>0</v>
      </c>
    </row>
    <row r="837">
      <c r="A837" s="1">
        <v>4.4</v>
      </c>
      <c r="B837" s="5" t="s">
        <v>7466</v>
      </c>
      <c r="C837" s="5" t="s">
        <v>7467</v>
      </c>
      <c r="D837" s="9" t="str">
        <f>IFERROR(__xludf.DUMMYFUNCTION("""COMPUTED_VALUE"""),"using it from last or months each cell running long fast charging newly purchased giving good backup thanks i bought this for my point and shoot camera i ve been using use and throw duracell battery which work perfectly but when these arrived they don t f"&amp;"it in my camera i ask amazon for a replacement thinking they could be defective when the replacement arrived the same thing happened the batteries wont fit in my camera thinking my camera must have some problem i bought ordinary aa non rechargeable from n"&amp;"earby shop and they fit inside nicely i ve added a photo to compare the slight size difference too so keep in mind about this if you plan to buy good product very good product but seller don t send me product bill then how to claim my guarantyee this prod"&amp;"uct over all good product company claims more than its actual durability year old duracell battery delivered a new level slip is inject with old level slip old level slip mfg date is")</f>
        <v>using it from last or months each cell running long fast charging newly purchased giving good backup thanks i bought this for my point and shoot camera i ve been using use and throw duracell battery which work perfectly but when these arrived they don t fit in my camera i ask amazon for a replacement thinking they could be defective when the replacement arrived the same thing happened the batteries wont fit in my camera thinking my camera must have some problem i bought ordinary aa non rechargeable from nearby shop and they fit inside nicely i ve added a photo to compare the slight size difference too so keep in mind about this if you plan to buy good product very good product but seller don t send me product bill then how to claim my guarantyee this product over all good product company claims more than its actual durability year old duracell battery delivered a new level slip is inject with old level slip old level slip mfg date is</v>
      </c>
      <c r="E837" s="1" t="s">
        <v>7459</v>
      </c>
      <c r="F837" s="9" t="s">
        <v>5418</v>
      </c>
      <c r="G837" s="9">
        <f>IFERROR(__xludf.DUMMYFUNCTION("""COMPUTED_VALUE"""),1.0)</f>
        <v>1</v>
      </c>
      <c r="H837" s="9">
        <f>IFERROR(__xludf.DUMMYFUNCTION("""COMPUTED_VALUE"""),0.0)</f>
        <v>0</v>
      </c>
      <c r="I837" s="9">
        <f>IFERROR(__xludf.DUMMYFUNCTION("""COMPUTED_VALUE"""),0.0)</f>
        <v>0</v>
      </c>
      <c r="J837" s="9">
        <f>IFERROR(__xludf.DUMMYFUNCTION("""COMPUTED_VALUE"""),0.0)</f>
        <v>0</v>
      </c>
    </row>
    <row r="838">
      <c r="A838" s="1">
        <v>3.9</v>
      </c>
      <c r="B838" s="5" t="s">
        <v>393</v>
      </c>
      <c r="C838" s="5" t="s">
        <v>394</v>
      </c>
      <c r="D838" s="9" t="str">
        <f>IFERROR(__xludf.DUMMYFUNCTION("""COMPUTED_VALUE"""),"it s a good data cable and i recommend it to purchase the only issue was the metal pin is not fixed firmly so it has become loose otherwise no issue must purchase cable which is sturdy it s not a fast charging cable but the three outlets does the job good"&amp;" sturdy micro usb cable with good charging speeds please don t raise prices nice product a simpla microusb cable 😂 best for this price good one")</f>
        <v>it s a good data cable and i recommend it to purchase the only issue was the metal pin is not fixed firmly so it has become loose otherwise no issue must purchase cable which is sturdy it s not a fast charging cable but the three outlets does the job good sturdy micro usb cable with good charging speeds please don t raise prices nice product a simpla microusb cable 😂 best for this price good one</v>
      </c>
      <c r="E838" s="1" t="s">
        <v>387</v>
      </c>
      <c r="F838" s="9" t="s">
        <v>18</v>
      </c>
      <c r="G838" s="9">
        <f>IFERROR(__xludf.DUMMYFUNCTION("""COMPUTED_VALUE"""),0.0)</f>
        <v>0</v>
      </c>
      <c r="H838" s="9">
        <f>IFERROR(__xludf.DUMMYFUNCTION("""COMPUTED_VALUE"""),0.0)</f>
        <v>0</v>
      </c>
      <c r="I838" s="9">
        <f>IFERROR(__xludf.DUMMYFUNCTION("""COMPUTED_VALUE"""),0.0)</f>
        <v>0</v>
      </c>
      <c r="J838" s="9">
        <f>IFERROR(__xludf.DUMMYFUNCTION("""COMPUTED_VALUE"""),0.0)</f>
        <v>0</v>
      </c>
    </row>
    <row r="839">
      <c r="A839" s="1">
        <v>3.9</v>
      </c>
      <c r="B839" s="5" t="s">
        <v>7477</v>
      </c>
      <c r="C839" s="5" t="s">
        <v>7478</v>
      </c>
      <c r="D839" s="9" t="str">
        <f>IFERROR(__xludf.DUMMYFUNCTION("""COMPUTED_VALUE"""),"बैटरी के रेट ठीक हैं डिलीवरी ज्यादा है रुपएटोटल ₹ देने पड़े charging does not last for more than days with out use after full recharge battery does not last even one week even in wall clocks charger is not good because no idicate light after battery fully "&amp;"charge get higher wattage too less and required constant charging not even last for month in wall clock battery leakage is another problempls don t buy and waste money instead go for good mah and good brands i have tried changing once only it s ok v pleas"&amp;"e check when buying")</f>
        <v>बैटरी के रेट ठीक हैं डिलीवरी ज्यादा है रुपएटोटल ₹ देने पड़े charging does not last for more than days with out use after full recharge battery does not last even one week even in wall clocks charger is not good because no idicate light after battery fully charge get higher wattage too less and required constant charging not even last for month in wall clock battery leakage is another problempls don t buy and waste money instead go for good mah and good brands i have tried changing once only it s ok v please check when buying</v>
      </c>
      <c r="E839" s="1" t="s">
        <v>7471</v>
      </c>
      <c r="F839" s="9" t="s">
        <v>6068</v>
      </c>
      <c r="G839" s="9">
        <f>IFERROR(__xludf.DUMMYFUNCTION("""COMPUTED_VALUE"""),0.0)</f>
        <v>0</v>
      </c>
      <c r="H839" s="9">
        <f>IFERROR(__xludf.DUMMYFUNCTION("""COMPUTED_VALUE"""),0.0)</f>
        <v>0</v>
      </c>
      <c r="I839" s="9">
        <f>IFERROR(__xludf.DUMMYFUNCTION("""COMPUTED_VALUE"""),0.0)</f>
        <v>0</v>
      </c>
      <c r="J839" s="9">
        <f>IFERROR(__xludf.DUMMYFUNCTION("""COMPUTED_VALUE"""),0.0)</f>
        <v>0</v>
      </c>
    </row>
    <row r="840">
      <c r="A840" s="1">
        <v>3.6</v>
      </c>
      <c r="B840" s="5" t="s">
        <v>7487</v>
      </c>
      <c r="C840" s="5" t="s">
        <v>7488</v>
      </c>
      <c r="D840" s="9" t="str">
        <f>IFERROR(__xludf.DUMMYFUNCTION("""COMPUTED_VALUE"""),"then this one is for you it s actually well made and the colour options are pretty catchy i basically wanted some no silicon tips wired earphones for laptop cell phone calling didn t want to pay more than necessary when i saw these for grabbed them cause "&amp;"i saw some pretty good reviews and honestly they are good for the money love the design the volume buttons work good for casual music sessions mic is good too they are very good for the price point but the build quality is just bad i bought it because it "&amp;"had volume control even high end earphones lack those nowdays but the button enclosure feels like cheap plastic and will break easily it has huge drivers don t get me wrong mm for earphones this price is no joke the bass is also quite good go for it only "&amp;"if you have budget restraints the quality of sound is good but it s build quality the wires are very delicate and prone to get bend and break sound quality goodmicrophone clearance goodware quality good long ware design goodi recommends to you only i beli"&amp;"eve amazon they will never broke my trust best product in this price decent one for the price so far no issues totally worth it ☺️ a bit loud and the cables are very thin but for it s good")</f>
        <v>then this one is for you it s actually well made and the colour options are pretty catchy i basically wanted some no silicon tips wired earphones for laptop cell phone calling didn t want to pay more than necessary when i saw these for grabbed them cause i saw some pretty good reviews and honestly they are good for the money love the design the volume buttons work good for casual music sessions mic is good too they are very good for the price point but the build quality is just bad i bought it because it had volume control even high end earphones lack those nowdays but the button enclosure feels like cheap plastic and will break easily it has huge drivers don t get me wrong mm for earphones this price is no joke the bass is also quite good go for it only if you have budget restraints the quality of sound is good but it s build quality the wires are very delicate and prone to get bend and break sound quality goodmicrophone clearance goodware quality good long ware design goodi recommends to you only i believe amazon they will never broke my trust best product in this price decent one for the price so far no issues totally worth it ☺️ a bit loud and the cables are very thin but for it s good</v>
      </c>
      <c r="E840" s="1" t="s">
        <v>7481</v>
      </c>
      <c r="F840" s="9" t="s">
        <v>3347</v>
      </c>
      <c r="G840" s="9">
        <f>IFERROR(__xludf.DUMMYFUNCTION("""COMPUTED_VALUE"""),1.0)</f>
        <v>1</v>
      </c>
      <c r="H840" s="9">
        <f>IFERROR(__xludf.DUMMYFUNCTION("""COMPUTED_VALUE"""),0.0)</f>
        <v>0</v>
      </c>
      <c r="I840" s="9">
        <f>IFERROR(__xludf.DUMMYFUNCTION("""COMPUTED_VALUE"""),0.0)</f>
        <v>0</v>
      </c>
      <c r="J840" s="9">
        <f>IFERROR(__xludf.DUMMYFUNCTION("""COMPUTED_VALUE"""),0.0)</f>
        <v>0</v>
      </c>
    </row>
    <row r="841">
      <c r="A841" s="1">
        <v>4.4</v>
      </c>
      <c r="B841" s="5" t="s">
        <v>412</v>
      </c>
      <c r="C841" s="5" t="s">
        <v>413</v>
      </c>
      <c r="D841" s="9" t="str">
        <f>IFERROR(__xludf.DUMMYFUNCTION("""COMPUTED_VALUE"""),"good budget mfi certified lightly cable for this price update usage review after to months better than the original one in matter of robustness and durability better in prospect of charging it is far better in durability from the original apple wire do no"&amp;"t think more you can buy blindly worth to buy and it is mfi certified so you ios device not damaged but small negative point is packaging quality of the product the charger is a great carry on accessory while travelling without risking the original charge"&amp;"r price is also very affordable and charging speed is very good with good adaptor or power bank good product can recommend all only thing i see as issue is the material the cable threads peels off when stick to a velcro materials other wise good product c"&amp;"harges very well like original nice reliable and worth it the cable shipped in box made by apple felt less sturdy and reliable after using one or two times and felt it would break more quickly at the lighting port and had to order amazon basics cable whic"&amp;"h is miles better and apple mifi certified")</f>
        <v>good budget mfi certified lightly cable for this price update usage review after to months better than the original one in matter of robustness and durability better in prospect of charging it is far better in durability from the original apple wire do not think more you can buy blindly worth to buy and it is mfi certified so you ios device not damaged but small negative point is packaging quality of the product the charger is a great carry on accessory while travelling without risking the original charger price is also very affordable and charging speed is very good with good adaptor or power bank good product can recommend all only thing i see as issue is the material the cable threads peels off when stick to a velcro materials other wise good product charges very well like original nice reliable and worth it the cable shipped in box made by apple felt less sturdy and reliable after using one or two times and felt it would break more quickly at the lighting port and had to order amazon basics cable which is miles better and apple mifi certified</v>
      </c>
      <c r="E841" s="1" t="s">
        <v>405</v>
      </c>
      <c r="F841" s="9" t="s">
        <v>18</v>
      </c>
      <c r="G841" s="9">
        <f>IFERROR(__xludf.DUMMYFUNCTION("""COMPUTED_VALUE"""),0.0)</f>
        <v>0</v>
      </c>
      <c r="H841" s="9">
        <f>IFERROR(__xludf.DUMMYFUNCTION("""COMPUTED_VALUE"""),0.0)</f>
        <v>0</v>
      </c>
      <c r="I841" s="9">
        <f>IFERROR(__xludf.DUMMYFUNCTION("""COMPUTED_VALUE"""),1.0)</f>
        <v>1</v>
      </c>
      <c r="J841" s="9">
        <f>IFERROR(__xludf.DUMMYFUNCTION("""COMPUTED_VALUE"""),0.0)</f>
        <v>0</v>
      </c>
    </row>
    <row r="842">
      <c r="A842" s="1">
        <v>4.0</v>
      </c>
      <c r="B842" s="5" t="s">
        <v>422</v>
      </c>
      <c r="C842" s="5" t="s">
        <v>423</v>
      </c>
      <c r="D842" s="9" t="str">
        <f>IFERROR(__xludf.DUMMYFUNCTION("""COMPUTED_VALUE"""),"it does the job really well no complaints regarding the charging power at a price of rs it is worth every buck although this cable is a bit shorter than the original one but the original oneplus cable is around rs so there is a huge price difference and i"&amp;"t does the same job as the original one useful for “c” type charging but not suitable with all adapters or usb points serves the purpose sturdily built does its job well charged my samsung galaxy m quicker than the original cable hope it stays the same go"&amp;"ing ahead liked the charging speed disliked the length on ipads this is awesome but it’s is not foot long so this the only point to think otherwise it is the best cable good everything is good including connectivity and stuff nice product im using this fo"&amp;"r my car this product is nice and worth the amount i recommend it to anyone who are looking for this kind of cable")</f>
        <v>it does the job really well no complaints regarding the charging power at a price of rs it is worth every buck although this cable is a bit shorter than the original one but the original oneplus cable is around rs so there is a huge price difference and it does the same job as the original one useful for “c” type charging but not suitable with all adapters or usb points serves the purpose sturdily built does its job well charged my samsung galaxy m quicker than the original cable hope it stays the same going ahead liked the charging speed disliked the length on ipads this is awesome but it’s is not foot long so this the only point to think otherwise it is the best cable good everything is good including connectivity and stuff nice product im using this for my car this product is nice and worth the amount i recommend it to anyone who are looking for this kind of cable</v>
      </c>
      <c r="E842" s="1" t="s">
        <v>416</v>
      </c>
      <c r="F842" s="9" t="s">
        <v>18</v>
      </c>
      <c r="G842" s="9">
        <f>IFERROR(__xludf.DUMMYFUNCTION("""COMPUTED_VALUE"""),0.0)</f>
        <v>0</v>
      </c>
      <c r="H842" s="9">
        <f>IFERROR(__xludf.DUMMYFUNCTION("""COMPUTED_VALUE"""),0.0)</f>
        <v>0</v>
      </c>
      <c r="I842" s="9">
        <f>IFERROR(__xludf.DUMMYFUNCTION("""COMPUTED_VALUE"""),0.0)</f>
        <v>0</v>
      </c>
      <c r="J842" s="9">
        <f>IFERROR(__xludf.DUMMYFUNCTION("""COMPUTED_VALUE"""),1.0)</f>
        <v>1</v>
      </c>
    </row>
    <row r="843">
      <c r="A843" s="1">
        <v>3.5</v>
      </c>
      <c r="B843" s="5" t="s">
        <v>7501</v>
      </c>
      <c r="C843" s="5" t="s">
        <v>7502</v>
      </c>
      <c r="D843" s="9" t="str">
        <f>IFERROR(__xludf.DUMMYFUNCTION("""COMPUTED_VALUE"""),"good product value for money good product works well with playstation must try it shorted from the inside there was no visible damage outside but the cable shorted from inside and sparks started to fly during ordinary use nice looks sturdy and better qual"&amp;"ity than the market ones one of the pins were broken when received and i could see that inside the pins its not metal instead looks like porceline and outside alone a thin ss covering is given poor quality")</f>
        <v>good product value for money good product works well with playstation must try it shorted from the inside there was no visible damage outside but the cable shorted from inside and sparks started to fly during ordinary use nice looks sturdy and better quality than the market ones one of the pins were broken when received and i could see that inside the pins its not metal instead looks like porceline and outside alone a thin ss covering is given poor quality</v>
      </c>
      <c r="E843" s="1" t="s">
        <v>7495</v>
      </c>
      <c r="F843" s="9" t="s">
        <v>7403</v>
      </c>
      <c r="G843" s="9">
        <f>IFERROR(__xludf.DUMMYFUNCTION("""COMPUTED_VALUE"""),1.0)</f>
        <v>1</v>
      </c>
      <c r="H843" s="9">
        <f>IFERROR(__xludf.DUMMYFUNCTION("""COMPUTED_VALUE"""),0.0)</f>
        <v>0</v>
      </c>
      <c r="I843" s="9">
        <f>IFERROR(__xludf.DUMMYFUNCTION("""COMPUTED_VALUE"""),1.0)</f>
        <v>1</v>
      </c>
      <c r="J843" s="9">
        <f>IFERROR(__xludf.DUMMYFUNCTION("""COMPUTED_VALUE"""),0.0)</f>
        <v>0</v>
      </c>
    </row>
    <row r="844">
      <c r="A844" s="1">
        <v>4.1</v>
      </c>
      <c r="B844" s="5" t="s">
        <v>7512</v>
      </c>
      <c r="C844" s="5" t="s">
        <v>7513</v>
      </c>
      <c r="D844" s="9" t="str">
        <f>IFERROR(__xludf.DUMMYFUNCTION("""COMPUTED_VALUE"""),"achha product hai thoda brightness badhane ki jarurat hai after heavy usage for days pros battery last brightness depends on the brightness of the place we re using it smooth and addictive attracts you to scribble something on it best time passmy years ol"&amp;"d boy loves to doodle so to avoid him scribble on everything i bought this for him now he lovesssssss to write on it while other children addicted in mobile📱 i m proud of my kid 😂 but the misfortune is it addict everyone so when my son busy playing with"&amp;" other toys we started using it cons color started fading i could see some dark blue at bottom as it s somewhat green colour while writing if we write our palm will be visible in this slate it s really a drawback even if we cautious about it we re helples"&amp;"s delete button print gone in a day easily get scratch size want to big and need more brightness over product is awesome i like this product very nice satisfactory brightness is very low and depends on the ambient light in the room otherwise a great produ"&amp;"ct na it’s a nice product to use and save paper and for this price range i guess it’s the good option")</f>
        <v>achha product hai thoda brightness badhane ki jarurat hai after heavy usage for days pros battery last brightness depends on the brightness of the place we re using it smooth and addictive attracts you to scribble something on it best time passmy years old boy loves to doodle so to avoid him scribble on everything i bought this for him now he lovesssssss to write on it while other children addicted in mobile📱 i m proud of my kid 😂 but the misfortune is it addict everyone so when my son busy playing with other toys we started using it cons color started fading i could see some dark blue at bottom as it s somewhat green colour while writing if we write our palm will be visible in this slate it s really a drawback even if we cautious about it we re helpless delete button print gone in a day easily get scratch size want to big and need more brightness over product is awesome i like this product very nice satisfactory brightness is very low and depends on the ambient light in the room otherwise a great product na it’s a nice product to use and save paper and for this price range i guess it’s the good option</v>
      </c>
      <c r="E844" s="1" t="s">
        <v>7505</v>
      </c>
      <c r="F844" s="9" t="s">
        <v>5218</v>
      </c>
      <c r="G844" s="9">
        <f>IFERROR(__xludf.DUMMYFUNCTION("""COMPUTED_VALUE"""),0.0)</f>
        <v>0</v>
      </c>
      <c r="H844" s="9">
        <f>IFERROR(__xludf.DUMMYFUNCTION("""COMPUTED_VALUE"""),1.0)</f>
        <v>1</v>
      </c>
      <c r="I844" s="9">
        <f>IFERROR(__xludf.DUMMYFUNCTION("""COMPUTED_VALUE"""),0.0)</f>
        <v>0</v>
      </c>
      <c r="J844" s="9">
        <f>IFERROR(__xludf.DUMMYFUNCTION("""COMPUTED_VALUE"""),0.0)</f>
        <v>0</v>
      </c>
    </row>
    <row r="845">
      <c r="A845" s="1">
        <v>4.1</v>
      </c>
      <c r="B845" s="5" t="s">
        <v>7524</v>
      </c>
      <c r="C845" s="5" t="s">
        <v>7525</v>
      </c>
      <c r="D845" s="9" t="str">
        <f>IFERROR(__xludf.DUMMYFUNCTION("""COMPUTED_VALUE"""),"used for more than a month works hdmi usb well so far not tested the microsd slots build quality is great i m using this with my macbook it works fine while using this adapter amazon prime videos can t play in p resolution on monitor it says the devices n"&amp;"ot support hd other ports are working fine not a problem i took this for my macbook m pro edition and it is working perfectly all the ports are working fine till now it s been month i am using it length of the wire is little small it could be little big a"&amp;"nd the price is also little high it could be under rs then it will justify if you bought a macbook air or pro recently and wondering what to do about all the missing ports usb hdmi etc this is your one stop solution i tried on my macbook air m and it work"&amp;"s like a charm i connected various pen drives disk drives and a go flash drive all worked fine very reasonably priced compared to other options yet has a fairly good look and feel everything working fine but it doesn t works with macbook s hdmi when try t"&amp;"o connect one plus tv as an extended screen different displays on both but works fine if used as second screen with common display solved my problem i got the product on th august this is the initial impression packaging the package i received was in good"&amp;" condition it had a pre wrapped plastic on the box no complaint about packaging but one thing to note is that no brand name on the packaging although when you open the product the brand name is there on the product build wire length is small to my opinion"&amp;" it has a metal build finish and looks premium and sturdy wire quality is also good but at this price should have provided braided cable i have tested this product with usb ports connected a mouse b keyboard c external tb ssd ssd does not get disconnected"&amp;" when all usb are connected for confirmation i did a gb file transfer and no disconnections were noticed note the speed of the data transfer is low i did gb file transfer and was getting the max speed of mb s with the ssd connected through the usb hub alt"&amp;"hough when i did the same file transfer by directly connecting the ssd to the laptop port i got speed of mb s so if you want to do lot of file transfer better connect it directly and not through the usb hub so far initial impression are good let see how l"&amp;"ong it last sometimes not detected by mac and quality is not that good")</f>
        <v>used for more than a month works hdmi usb well so far not tested the microsd slots build quality is great i m using this with my macbook it works fine while using this adapter amazon prime videos can t play in p resolution on monitor it says the devices not support hd other ports are working fine not a problem i took this for my macbook m pro edition and it is working perfectly all the ports are working fine till now it s been month i am using it length of the wire is little small it could be little big and the price is also little high it could be under rs then it will justify if you bought a macbook air or pro recently and wondering what to do about all the missing ports usb hdmi etc this is your one stop solution i tried on my macbook air m and it works like a charm i connected various pen drives disk drives and a go flash drive all worked fine very reasonably priced compared to other options yet has a fairly good look and feel everything working fine but it doesn t works with macbook s hdmi when try to connect one plus tv as an extended screen different displays on both but works fine if used as second screen with common display solved my problem i got the product on th august this is the initial impression packaging the package i received was in good condition it had a pre wrapped plastic on the box no complaint about packaging but one thing to note is that no brand name on the packaging although when you open the product the brand name is there on the product build wire length is small to my opinion it has a metal build finish and looks premium and sturdy wire quality is also good but at this price should have provided braided cable i have tested this product with usb ports connected a mouse b keyboard c external tb ssd ssd does not get disconnected when all usb are connected for confirmation i did a gb file transfer and no disconnections were noticed note the speed of the data transfer is low i did gb file transfer and was getting the max speed of mb s with the ssd connected through the usb hub although when i did the same file transfer by directly connecting the ssd to the laptop port i got speed of mb s so if you want to do lot of file transfer better connect it directly and not through the usb hub so far initial impression are good let see how long it last sometimes not detected by mac and quality is not that good</v>
      </c>
      <c r="E845" s="1" t="s">
        <v>7516</v>
      </c>
      <c r="F845" s="9" t="s">
        <v>6550</v>
      </c>
      <c r="G845" s="9">
        <f>IFERROR(__xludf.DUMMYFUNCTION("""COMPUTED_VALUE"""),0.0)</f>
        <v>0</v>
      </c>
      <c r="H845" s="9">
        <f>IFERROR(__xludf.DUMMYFUNCTION("""COMPUTED_VALUE"""),0.0)</f>
        <v>0</v>
      </c>
      <c r="I845" s="9">
        <f>IFERROR(__xludf.DUMMYFUNCTION("""COMPUTED_VALUE"""),1.0)</f>
        <v>1</v>
      </c>
      <c r="J845" s="9">
        <f>IFERROR(__xludf.DUMMYFUNCTION("""COMPUTED_VALUE"""),0.0)</f>
        <v>0</v>
      </c>
    </row>
    <row r="846">
      <c r="A846" s="1">
        <v>4.0</v>
      </c>
      <c r="B846" s="5" t="s">
        <v>7535</v>
      </c>
      <c r="C846" s="5" t="s">
        <v>7536</v>
      </c>
      <c r="D846" s="9" t="str">
        <f>IFERROR(__xludf.DUMMYFUNCTION("""COMPUTED_VALUE"""),"zebronics product is always good i bought this product for my laptop and using everyday for watching movies hearing songs the sound is awesome as i recommend this for music purpose as it has medium base but rest of all its awesome sound quality is good la"&amp;"ptop mai aacha use hota h mobile se bhi connect ho jaata h pr bluetooth ni h isme charging cable bhi h isme mtlb usb port chahiye chalane ke liye wonderful and compact speakers for desktop setup it completed my gaming setup as my monitor dont have in buil"&amp;"t speaker was in search of good speakers these are good in terms of gaming binge watching or any purpose liked the design as it splits in to two which gives good sound effect totally worth the price good product and good quality")</f>
        <v>zebronics product is always good i bought this product for my laptop and using everyday for watching movies hearing songs the sound is awesome as i recommend this for music purpose as it has medium base but rest of all its awesome sound quality is good laptop mai aacha use hota h mobile se bhi connect ho jaata h pr bluetooth ni h isme charging cable bhi h isme mtlb usb port chahiye chalane ke liye 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 good product and good quality</v>
      </c>
      <c r="E846" s="1" t="s">
        <v>7528</v>
      </c>
      <c r="F846" s="9" t="s">
        <v>7530</v>
      </c>
      <c r="G846" s="9">
        <f>IFERROR(__xludf.DUMMYFUNCTION("""COMPUTED_VALUE"""),0.0)</f>
        <v>0</v>
      </c>
      <c r="H846" s="9">
        <f>IFERROR(__xludf.DUMMYFUNCTION("""COMPUTED_VALUE"""),0.0)</f>
        <v>0</v>
      </c>
      <c r="I846" s="9">
        <f>IFERROR(__xludf.DUMMYFUNCTION("""COMPUTED_VALUE"""),0.0)</f>
        <v>0</v>
      </c>
      <c r="J846" s="9">
        <f>IFERROR(__xludf.DUMMYFUNCTION("""COMPUTED_VALUE"""),0.0)</f>
        <v>0</v>
      </c>
    </row>
    <row r="847">
      <c r="A847" s="1">
        <v>4.1</v>
      </c>
      <c r="B847" s="5" t="s">
        <v>7546</v>
      </c>
      <c r="C847" s="5" t="s">
        <v>7547</v>
      </c>
      <c r="D847" s="9" t="str">
        <f>IFERROR(__xludf.DUMMYFUNCTION("""COMPUTED_VALUE"""),"the product is working smoothly with soft slight clicks lookwise is stylish at some extent handy in use portable and flexible product better product at this price range if you are looking similar product at this budget then go for it this is just the init"&amp;"ial review at this time the detailed review will post soon depending on the usage and work but at this time i recommend this product good justiff its price bought two mouse both of them were delivered on time i have been using them for few months now and "&amp;"they are working fine comes with the basis functions built quality is good and you get years warranty which is great for the price ok for normal office use wouldn t say great but okay for the price tag overall good for work purposes its a very nice mouse "&amp;"giving me above cps and yeah if youre looking for a cheap gaming mouse than go for it the build quality is very good and having a matt finish i got this in and definitely in it works very good the wire is also long enough and if you love wired mouse it is"&amp;" good in not proper size it should be littel big")</f>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 good justiff its price bought two mouse both of them were delivered on time i have been using them for few months now and they are working fine comes with the basis functions built quality is good and you get years warranty which is great for the price ok for normal office use wouldn t say great but okay for the price tag overall good for work purposes its a very nice mouse giving me above cps and yeah if youre looking for a cheap gaming mouse than go for it the build quality is very good and having a matt finish i got this in and definitely in it works very good the wire is also long enough and if you love wired mouse it is good in not proper size it should be littel big</v>
      </c>
      <c r="E847" s="1" t="s">
        <v>7539</v>
      </c>
      <c r="F847" s="9" t="s">
        <v>5206</v>
      </c>
      <c r="G847" s="9">
        <f>IFERROR(__xludf.DUMMYFUNCTION("""COMPUTED_VALUE"""),1.0)</f>
        <v>1</v>
      </c>
      <c r="H847" s="9">
        <f>IFERROR(__xludf.DUMMYFUNCTION("""COMPUTED_VALUE"""),0.0)</f>
        <v>0</v>
      </c>
      <c r="I847" s="9">
        <f>IFERROR(__xludf.DUMMYFUNCTION("""COMPUTED_VALUE"""),0.0)</f>
        <v>0</v>
      </c>
      <c r="J847" s="9">
        <f>IFERROR(__xludf.DUMMYFUNCTION("""COMPUTED_VALUE"""),0.0)</f>
        <v>0</v>
      </c>
    </row>
    <row r="848">
      <c r="A848" s="1">
        <v>4.0</v>
      </c>
      <c r="B848" s="5" t="s">
        <v>7556</v>
      </c>
      <c r="C848" s="5" t="s">
        <v>7557</v>
      </c>
      <c r="D848" s="9" t="str">
        <f>IFERROR(__xludf.DUMMYFUNCTION("""COMPUTED_VALUE"""),"yeah here is the honest review looking good quality is okay not an defective product but i m not satisfied with the phone holder it is too straight because understand the reality every one will like and feel comfortable when the phone holder is little slo"&amp;"pe that comfort is not there and i added the picture of my vision of the phone on the holder too straight it is 😣difficult to see and write the phone holder is the main purpose for what i buy this but that is not suitable for me but the quality of the ta"&amp;"ble is good cushion grip is coming out tab phone holder is not useful phone tab holder doesn t give an angular slant for clear view it also has a small diameter that could not hold broad tab or phone quality stability light weight easy to carry these r so"&amp;"me good points of product such a nice bed studying table this is very comfortable you must be buy it s not sturdy on the bedmaterial is cheap not as expected")</f>
        <v>yeah here is the honest review looking good quality is okay not an defective product but i m not satisfied with the phone holder it is too straight because understand the reality every one will like and feel comfortable when the phone holder is little slope that comfort is not there and i added the picture of my vision of the phone on the holder too straight it is 😣difficult to see and write the phone holder is the main purpose for what i buy this but that is not suitable for me but the quality of the table is good cushion grip is coming out tab phone holder is not useful phone tab holder doesn t give an angular slant for clear view it also has a small diameter that could not hold broad tab or phone quality stability light weight easy to carry these r some good points of product such a nice bed studying table this is very comfortable you must be buy it s not sturdy on the bedmaterial is cheap not as expected</v>
      </c>
      <c r="E848" s="1" t="s">
        <v>7550</v>
      </c>
      <c r="F848" s="9" t="s">
        <v>5242</v>
      </c>
      <c r="G848" s="9">
        <f>IFERROR(__xludf.DUMMYFUNCTION("""COMPUTED_VALUE"""),1.0)</f>
        <v>1</v>
      </c>
      <c r="H848" s="9">
        <f>IFERROR(__xludf.DUMMYFUNCTION("""COMPUTED_VALUE"""),0.0)</f>
        <v>0</v>
      </c>
      <c r="I848" s="9">
        <f>IFERROR(__xludf.DUMMYFUNCTION("""COMPUTED_VALUE"""),0.0)</f>
        <v>0</v>
      </c>
      <c r="J848" s="9">
        <f>IFERROR(__xludf.DUMMYFUNCTION("""COMPUTED_VALUE"""),0.0)</f>
        <v>0</v>
      </c>
    </row>
    <row r="849">
      <c r="A849" s="1">
        <v>3.8</v>
      </c>
      <c r="B849" s="5" t="s">
        <v>7568</v>
      </c>
      <c r="C849" s="5" t="s">
        <v>7569</v>
      </c>
      <c r="D849" s="9" t="str">
        <f>IFERROR(__xludf.DUMMYFUNCTION("""COMPUTED_VALUE"""),"batteries does not charge as per the description i have charge for more than hrs for full recharge to be used properly after the hrs charges the charging does not last for more than days with out use i noticed when i got the batteries that they are so muc"&amp;"h lighter than normal batteries and was suspicious but after using it heavily this battery runs out so much quicker than my other mah battery then i saw the back of the case and it was written there it is mah battery everything else works fine as intended"&amp;" but i don t think they should be deceiving customers by giving another product and advertising something else that is fraud behavior but for price of it is justified getting overheated when charging is on for hour fear of getting melted the body good mid"&amp;" speed charger i am impressed no chinese goods are my favourite i like the product am using this for keyboard charging the battery in hours time to hrsgood to have onei am using this charger to charge my existing rechargable batteries both aa and aaa")</f>
        <v>batteries does not charge as per the description i have charge for more than hrs for full recharge to be used properly after the hrs charges the charging does not last for more than days with out use i noticed when i got the batteries that they are so much lighter than normal batteries and was suspicious but after using it heavily this battery runs out so much quicker than my other mah battery then i saw the back of the case and it was written there it is mah battery everything else works fine as intended but i don t think they should be deceiving customers by giving another product and advertising something else that is fraud behavior but for price of it is justified getting overheated when charging is on for hour fear of getting melted the body good mid speed charger i am impressed no chinese goods are my favourite i like the product am using this for keyboard charging the battery in hours time to hrsgood to have onei am using this charger to charge my existing rechargable batteries both aa and aaa</v>
      </c>
      <c r="E849" s="1" t="s">
        <v>7560</v>
      </c>
      <c r="F849" s="9" t="s">
        <v>7562</v>
      </c>
      <c r="G849" s="9">
        <f>IFERROR(__xludf.DUMMYFUNCTION("""COMPUTED_VALUE"""),0.0)</f>
        <v>0</v>
      </c>
      <c r="H849" s="9">
        <f>IFERROR(__xludf.DUMMYFUNCTION("""COMPUTED_VALUE"""),0.0)</f>
        <v>0</v>
      </c>
      <c r="I849" s="9">
        <f>IFERROR(__xludf.DUMMYFUNCTION("""COMPUTED_VALUE"""),0.0)</f>
        <v>0</v>
      </c>
      <c r="J849" s="9">
        <f>IFERROR(__xludf.DUMMYFUNCTION("""COMPUTED_VALUE"""),0.0)</f>
        <v>0</v>
      </c>
    </row>
    <row r="850">
      <c r="A850" s="1">
        <v>4.3</v>
      </c>
      <c r="B850" s="5" t="s">
        <v>7579</v>
      </c>
      <c r="C850" s="5" t="s">
        <v>7580</v>
      </c>
      <c r="D850" s="9" t="str">
        <f>IFERROR(__xludf.DUMMYFUNCTION("""COMPUTED_VALUE"""),"nice cover but no place for stylus then why give stylus pen along with cover if no place to place the stylus value for money product you get free pen cheap through but it works i wish this cover has option to store the pen front of the cover looks expensi"&amp;"ve and top notch however the back plastic feels cheap still good buy at its current price case having good quality nd durability need to test nd pen quality is okok works well with ipad but afcourse apple pencil is the best the case is superb fits well lo"&amp;"oks good too with transparent back is very lightcons might break in a single fall doesn t work as ipad stand gets dirty fast the product black color well suits my space gray color ipad that gives a rich look it fits perfectly power volume buttons charge e"&amp;"arphone ports it is lightweight backside is translucent and strong enough the magnet is good but less effective if you fixed tempered glass in ur ipad stylus pen is moderate worth the money go for it it looks durable will update after few months of usage "&amp;"flip case quality is good but pen is useless good quality product receivedwith pencil with it")</f>
        <v>nice cover but no place for stylus then why give stylus pen along with cover if no place to place the stylus value for money product you get free pen cheap through but it works i wish this cover has option to store the pen front of the cover looks expensive and top notch however the back plastic feels cheap still good buy at its current price case having good quality nd durability need to test nd pen quality is okok works well with ipad but afcourse apple pencil is the best the case is superb fits well looks good too with transparent back is very lightcons might break in a single fall doesn t work as ipad stand gets dirty fast 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 flip case quality is good but pen is useless good quality product receivedwith pencil with it</v>
      </c>
      <c r="E850" s="1" t="s">
        <v>7572</v>
      </c>
      <c r="F850" s="9" t="s">
        <v>7574</v>
      </c>
      <c r="G850" s="9">
        <f>IFERROR(__xludf.DUMMYFUNCTION("""COMPUTED_VALUE"""),1.0)</f>
        <v>1</v>
      </c>
      <c r="H850" s="9">
        <f>IFERROR(__xludf.DUMMYFUNCTION("""COMPUTED_VALUE"""),0.0)</f>
        <v>0</v>
      </c>
      <c r="I850" s="9">
        <f>IFERROR(__xludf.DUMMYFUNCTION("""COMPUTED_VALUE"""),0.0)</f>
        <v>0</v>
      </c>
      <c r="J850" s="9">
        <f>IFERROR(__xludf.DUMMYFUNCTION("""COMPUTED_VALUE"""),0.0)</f>
        <v>0</v>
      </c>
    </row>
    <row r="851">
      <c r="A851" s="1">
        <v>4.2</v>
      </c>
      <c r="B851" s="5" t="s">
        <v>7590</v>
      </c>
      <c r="C851" s="5" t="s">
        <v>7591</v>
      </c>
      <c r="D851" s="9" t="str">
        <f>IFERROR(__xludf.DUMMYFUNCTION("""COMPUTED_VALUE"""),"the covers are sturdy flexible and compelling the back of the notebook has a nice texture to it as well i would say that the quality of the pages is well above par and it does feel great when writing on it it s particularly helpful for students who take n"&amp;"otes of separate subject s lectures on the same copy and they are eventually scrambled up if not maintained properly it s also beneficial to students who create notes mostly using charts tables diagrams and the like as there s division after pages and you"&amp;" can t write as much in depth definitely good still the books are in great condition and worth the price only thing different is the cover nothing else worth for rs which i paid 🙌🏻 good notebook quality is good but its size is small compared to my norma"&amp;"l notebooks overall a decent product a very good quality book notebook ki size chhoti h or without line ke pages h mere according to ye th class tk ke bachcho ke liye thik hai")</f>
        <v>the covers are sturdy flexible and compelling the back of the notebook has a nice texture to it as well i would say that the quality of the pages is well above par and it does feel great when writing on it it s particularly helpful for students who take notes of separate subject s lectures on the same copy and they are eventually scrambled up if not maintained properly it s also beneficial to students who create notes mostly using charts tables diagrams and the like as there s division after pages and you can t write as much in depth definitely good still the books are in great condition and worth the price only thing different is the cover nothing else worth for rs which i paid 🙌🏻 good notebook quality is good but its size is small compared to my normal notebooks overall a decent product a very good quality book notebook ki size chhoti h or without line ke pages h mere according to ye th class tk ke bachcho ke liye thik hai</v>
      </c>
      <c r="E851" s="1" t="s">
        <v>7583</v>
      </c>
      <c r="F851" s="9" t="s">
        <v>6042</v>
      </c>
      <c r="G851" s="9">
        <f>IFERROR(__xludf.DUMMYFUNCTION("""COMPUTED_VALUE"""),0.0)</f>
        <v>0</v>
      </c>
      <c r="H851" s="9">
        <f>IFERROR(__xludf.DUMMYFUNCTION("""COMPUTED_VALUE"""),0.0)</f>
        <v>0</v>
      </c>
      <c r="I851" s="9">
        <f>IFERROR(__xludf.DUMMYFUNCTION("""COMPUTED_VALUE"""),0.0)</f>
        <v>0</v>
      </c>
      <c r="J851" s="9">
        <f>IFERROR(__xludf.DUMMYFUNCTION("""COMPUTED_VALUE"""),0.0)</f>
        <v>0</v>
      </c>
    </row>
    <row r="852">
      <c r="A852" s="1">
        <v>4.1</v>
      </c>
      <c r="B852" s="5" t="s">
        <v>7601</v>
      </c>
      <c r="C852" s="5" t="s">
        <v>7602</v>
      </c>
      <c r="D852" s="9" t="str">
        <f>IFERROR(__xludf.DUMMYFUNCTION("""COMPUTED_VALUE"""),"it s good but they give different shades of green and both the colours are same there is no difference in the shade of greens good for making notes and writing key points helps as a highlighter but they don t look same as the picture they look silvery and"&amp;" not black actually nice product nice good smooth penthank amazon not bad useful pens")</f>
        <v>it s good but they give different shades of green and both the colours are same there is no difference in the shade of greens good for making notes and writing key points helps as a highlighter but they don t look same as the picture they look silvery and not black actually nice product nice good smooth penthank amazon not bad useful pens</v>
      </c>
      <c r="E852" s="1" t="s">
        <v>7594</v>
      </c>
      <c r="F852" s="9" t="s">
        <v>7596</v>
      </c>
      <c r="G852" s="9">
        <f>IFERROR(__xludf.DUMMYFUNCTION("""COMPUTED_VALUE"""),0.0)</f>
        <v>0</v>
      </c>
      <c r="H852" s="9">
        <f>IFERROR(__xludf.DUMMYFUNCTION("""COMPUTED_VALUE"""),0.0)</f>
        <v>0</v>
      </c>
      <c r="I852" s="9">
        <f>IFERROR(__xludf.DUMMYFUNCTION("""COMPUTED_VALUE"""),0.0)</f>
        <v>0</v>
      </c>
      <c r="J852" s="9">
        <f>IFERROR(__xludf.DUMMYFUNCTION("""COMPUTED_VALUE"""),0.0)</f>
        <v>0</v>
      </c>
    </row>
    <row r="853">
      <c r="A853" s="1">
        <v>4.2</v>
      </c>
      <c r="B853" s="5" t="s">
        <v>444</v>
      </c>
      <c r="C853" s="5" t="s">
        <v>445</v>
      </c>
      <c r="D853" s="9" t="str">
        <f>IFERROR(__xludf.DUMMYFUNCTION("""COMPUTED_VALUE"""),"same type is available in half prize other make on amazon cable is good and well built it supports all sort of charging protocols but samsung galaxy s ultra seems to have some issues it falls back to slower charging after a second or two of ultra fast cha"&amp;"rging when plugged in it works fine with other devices just fine quality of yhe cable is good my cable is not working after months duracell team is very responsive they replaced the item immediately service is good but only one problem is thickness of the"&amp;" pin must be improved the product is upto my expectations worth the price braiding is really good i may not have the need to buy another cable again worth buying this cable very durable its very tough material and very much durable too super fast charging"&amp;" long lasting due to sturdiness strong build quality absolute value for money product plus yrs warranty sometime bit difficult to fold the cable due to its sturdy build but its ok looking at its edge just go for it a real value for money very sturdy but o"&amp;"ver priced")</f>
        <v>same type is available in half prize other make on amazon cable is good and well built it supports all sort of charging protocols but samsung galaxy s ultra seems to have some issues it falls back to slower charging after a second or two of ultra fast charging when plugged in it works fine with other devices just fine quality of yhe cable is good my cable is not working after months duracell team is very responsive they replaced the item immediately service is good but only one problem is thickness of the pin must be improved the product is upto my expectations worth the price braiding is really good i may not have the need to buy another cable again worth buying this cable very durable its very tough material and very much durable too super fast charging long lasting due to sturdiness strong build quality absolute value for money product plus yrs warranty sometime bit difficult to fold the cable due to its sturdy build but its ok looking at its edge just go for it a real value for money very sturdy but over priced</v>
      </c>
      <c r="E853" s="1" t="s">
        <v>438</v>
      </c>
      <c r="F853" s="9" t="s">
        <v>18</v>
      </c>
      <c r="G853" s="9">
        <f>IFERROR(__xludf.DUMMYFUNCTION("""COMPUTED_VALUE"""),1.0)</f>
        <v>1</v>
      </c>
      <c r="H853" s="9">
        <f>IFERROR(__xludf.DUMMYFUNCTION("""COMPUTED_VALUE"""),0.0)</f>
        <v>0</v>
      </c>
      <c r="I853" s="9">
        <f>IFERROR(__xludf.DUMMYFUNCTION("""COMPUTED_VALUE"""),0.0)</f>
        <v>0</v>
      </c>
      <c r="J853" s="9">
        <f>IFERROR(__xludf.DUMMYFUNCTION("""COMPUTED_VALUE"""),0.0)</f>
        <v>0</v>
      </c>
    </row>
    <row r="854">
      <c r="A854" s="1">
        <v>4.5</v>
      </c>
      <c r="B854" s="5" t="s">
        <v>457</v>
      </c>
      <c r="C854" s="5" t="s">
        <v>458</v>
      </c>
      <c r="D854" s="9" t="str">
        <f>IFERROR(__xludf.DUMMYFUNCTION("""COMPUTED_VALUE"""),"using it and satisfactory working good also not so expensive using this for an audio transition from yamaha mgxu sound mixer to the laptop for live purpose excellent quality bought it before one and a half month works well satisfied 🙂 good quality and ch"&amp;"eap price great for the price works with my usb mic fantastically well just i find the usb b side is a bit loose when compared to my original oem cables i have ordered several pairs but all are same at least for my mic but it’s not too loose to be called "&amp;"unusable works with my casio ct x well")</f>
        <v>using it and satisfactory working good also not so expensive using this for an audio transition from yamaha mgxu sound mixer to the laptop for live purpose excellent quality bought it before one and a half month works well satisfied 🙂 good quality and cheap price great for the price works with my usb mic fantastically well just i find the usb b side is a bit loose when compared to my original oem cables i have ordered several pairs but all are same at least for my mic but it’s not too loose to be called unusable works with my casio ct x well</v>
      </c>
      <c r="E854" s="1" t="s">
        <v>448</v>
      </c>
      <c r="F854" s="9" t="s">
        <v>18</v>
      </c>
      <c r="G854" s="9">
        <f>IFERROR(__xludf.DUMMYFUNCTION("""COMPUTED_VALUE"""),1.0)</f>
        <v>1</v>
      </c>
      <c r="H854" s="9">
        <f>IFERROR(__xludf.DUMMYFUNCTION("""COMPUTED_VALUE"""),0.0)</f>
        <v>0</v>
      </c>
      <c r="I854" s="9">
        <f>IFERROR(__xludf.DUMMYFUNCTION("""COMPUTED_VALUE"""),0.0)</f>
        <v>0</v>
      </c>
      <c r="J854" s="9">
        <f>IFERROR(__xludf.DUMMYFUNCTION("""COMPUTED_VALUE"""),0.0)</f>
        <v>0</v>
      </c>
    </row>
    <row r="855">
      <c r="A855" s="1">
        <v>4.6</v>
      </c>
      <c r="B855" s="5" t="s">
        <v>7615</v>
      </c>
      <c r="C855" s="5" t="s">
        <v>7616</v>
      </c>
      <c r="D855" s="9" t="str">
        <f>IFERROR(__xludf.DUMMYFUNCTION("""COMPUTED_VALUE"""),"it s a good bluetooth mouse connects within second battery is superb after an almost months of use it s still at percent lil pricey more sleek if it s in your budget or around it just grab it no it s not for gaming it s small ergonomic mice i just used it"&amp;" for lightwork purpose but silent and fine feeling while clicking if you want a compact small size efficient good looking mouse you can buy this but a little over priced one it’s a nice product for the price it’s very small so it’s very easy to carry arou"&amp;"nd but than can also be slight problem if you have big hand not a deal breaker though my sister said it looks a little old the colour looks a bit…oldbut i like it like no click sound ergonomic are good dislike should have light switching between bluetooth"&amp;" to usb is backside of mouse this should be moved to side with a button easy to use bluetooth works well with both mac and windows this mouse feels so good in hand it s the best that goes with a mac environment it helps me get rid of my wired setup and co"&amp;"nnect to my windows and mac device at the same time in just one click")</f>
        <v>it s a good bluetooth mouse connects within second battery is superb after an almost months of use it s still at percent lil pricey more sleek if it s in your budget or around it just grab it no it s not for gaming it s small ergonomic mice i just used it for lightwork purpose but silent and fine feeling while clicking if you want a compact small size efficient good looking mouse you can buy this but a little over priced one it’s a nice product for the price it’s very small so it’s very easy to carry around but than can also be slight problem if you have big hand not a deal breaker though my sister said it looks a little old the colour looks a bit…oldbut i like it like no click sound ergonomic are good dislike should have light switching between bluetooth to usb is backside of mouse this should be moved to side with a button easy to use bluetooth works well with both mac and windows this mouse feels so good in hand it s the best that goes with a mac environment it helps me get rid of my wired setup and connect to my windows and mac device at the same time in just one click</v>
      </c>
      <c r="E855" s="1" t="s">
        <v>7609</v>
      </c>
      <c r="F855" s="9" t="s">
        <v>5206</v>
      </c>
      <c r="G855" s="9">
        <f>IFERROR(__xludf.DUMMYFUNCTION("""COMPUTED_VALUE"""),0.0)</f>
        <v>0</v>
      </c>
      <c r="H855" s="9">
        <f>IFERROR(__xludf.DUMMYFUNCTION("""COMPUTED_VALUE"""),0.0)</f>
        <v>0</v>
      </c>
      <c r="I855" s="9">
        <f>IFERROR(__xludf.DUMMYFUNCTION("""COMPUTED_VALUE"""),0.0)</f>
        <v>0</v>
      </c>
      <c r="J855" s="9">
        <f>IFERROR(__xludf.DUMMYFUNCTION("""COMPUTED_VALUE"""),1.0)</f>
        <v>1</v>
      </c>
    </row>
    <row r="856">
      <c r="A856" s="1">
        <v>4.3</v>
      </c>
      <c r="B856" s="5" t="s">
        <v>7626</v>
      </c>
      <c r="C856" s="5" t="s">
        <v>7627</v>
      </c>
      <c r="D856" s="9" t="str">
        <f>IFERROR(__xludf.DUMMYFUNCTION("""COMPUTED_VALUE"""),"value of money amazing apsara changed my son is left handed it changed his handwriting good but space pencil is litte ok ok value for money nice pencil it is ok of the best option to save money")</f>
        <v>value of money amazing apsara changed my son is left handed it changed his handwriting good but space pencil is litte ok ok value for money nice pencil it is ok of the best option to save money</v>
      </c>
      <c r="E856" s="1" t="s">
        <v>7619</v>
      </c>
      <c r="F856" s="9" t="s">
        <v>7621</v>
      </c>
      <c r="G856" s="9">
        <f>IFERROR(__xludf.DUMMYFUNCTION("""COMPUTED_VALUE"""),0.0)</f>
        <v>0</v>
      </c>
      <c r="H856" s="9">
        <f>IFERROR(__xludf.DUMMYFUNCTION("""COMPUTED_VALUE"""),0.0)</f>
        <v>0</v>
      </c>
      <c r="I856" s="9">
        <f>IFERROR(__xludf.DUMMYFUNCTION("""COMPUTED_VALUE"""),0.0)</f>
        <v>0</v>
      </c>
      <c r="J856" s="9">
        <f>IFERROR(__xludf.DUMMYFUNCTION("""COMPUTED_VALUE"""),0.0)</f>
        <v>0</v>
      </c>
    </row>
    <row r="857">
      <c r="A857" s="1">
        <v>4.0</v>
      </c>
      <c r="B857" s="5" t="s">
        <v>7636</v>
      </c>
      <c r="C857" s="5" t="s">
        <v>7637</v>
      </c>
      <c r="D857" s="9" t="str">
        <f>IFERROR(__xludf.DUMMYFUNCTION("""COMPUTED_VALUE"""),"i love zebronics company the quality is really good i almost use it for year pros light weight long enough cable length price justify quality cons middle button is not smooth not heavy duty i mean not for gaming as i did now looking for new mouse 😥conclu"&amp;"sion good for light use like web browsers coding etc warning ⚠️ not for gaming you can buy this rs shipping charge from flipkart it s a good light weight mouse you can easily carry in bags because of small design and looks good you can also do decent gami"&amp;"ng with this mouse great mouse at this price good this price this good zebronics product worth for money works good")</f>
        <v>i love zebronics company the quality is really good i almost use it for year pros light weight long enough cable length price justify quality cons middle button is not smooth not heavy duty i mean not for gaming as i did now looking for new mouse 😥conclusion good for light use like web browsers coding etc warning ⚠️ not for gaming you can buy this rs shipping charge from flipkart it s a good light weight mouse you can easily carry in bags because of small design and looks good you can also do decent gaming with this mouse great mouse at this price good this price this good zebronics product worth for money works good</v>
      </c>
      <c r="E857" s="1" t="s">
        <v>7630</v>
      </c>
      <c r="F857" s="9" t="s">
        <v>5206</v>
      </c>
      <c r="G857" s="9">
        <f>IFERROR(__xludf.DUMMYFUNCTION("""COMPUTED_VALUE"""),0.0)</f>
        <v>0</v>
      </c>
      <c r="H857" s="9">
        <f>IFERROR(__xludf.DUMMYFUNCTION("""COMPUTED_VALUE"""),0.0)</f>
        <v>0</v>
      </c>
      <c r="I857" s="9">
        <f>IFERROR(__xludf.DUMMYFUNCTION("""COMPUTED_VALUE"""),0.0)</f>
        <v>0</v>
      </c>
      <c r="J857" s="9">
        <f>IFERROR(__xludf.DUMMYFUNCTION("""COMPUTED_VALUE"""),0.0)</f>
        <v>0</v>
      </c>
    </row>
    <row r="858">
      <c r="A858" s="1">
        <v>4.2</v>
      </c>
      <c r="B858" s="5" t="s">
        <v>7647</v>
      </c>
      <c r="C858" s="5" t="s">
        <v>7648</v>
      </c>
      <c r="D858" s="9" t="str">
        <f>IFERROR(__xludf.DUMMYFUNCTION("""COMPUTED_VALUE"""),"it s really good but it has alot of weight to it but after a week or so u will get used to it and the mouse requires an mouse pad because it s heavy you can find an good mouse pad for rs in amazon it s an really good mouse i suggest u take it but it will "&amp;"take u a week or so to get used to it and i actually love gm it s easy to hold and it feels good the main thing i like is the click it sounds wonderful and it works good enough for gaming i mean i came to this mouse from an dell office mouse i hope this r"&amp;"eview helped u you can buy this but keep this is mind that it has alot of weight to it but u will get used to it in a week or so nice mouse good cable quality wow coupon also present only thing i didn t like is that the primary buttons which have a differ"&amp;"ent finish they are fingerprint magnets and don t look really good mouse is perfect at it s price point and the build quality is also good i would recommend to buy it but i would like to rate star for the packaging because there was no packaging it came w"&amp;"ith a sealed box it is worth buying smooth and noilseless clicks don t buy this mouse if u r planning to play compi fps games valorant csgo etc what i mean is if there s is a game which involves accurate and precise gameplay thn don t buy this this looks "&amp;"cool but that s all the sensor of this mouse is like those of rupees mouse 😑😑instead go for asus m if you are planning for a budget friendly and good sensor or else g the best a really good product for ₹ and the specifications are superb as mentioned an"&amp;"d good inhand feel only problem is overweight this mouse is perfectly doing well the braided cable the dpi switch the led effects the control over the hand is perfectly build and all that in just rs i researched a lot but at this price range it s the best")</f>
        <v>it s really good but it has alot of weight to it but after a week or so u will get used to it and the mouse requires an mouse pad because it s heavy you can find an good mouse pad for rs in amazon it s an really good mouse i suggest u take it but it will take u a week or so to get used to it and i actually love gm it s easy to hold and it feels good the main thing i like is the click it sounds wonderful and it works good enough for gaming i mean i came to this mouse from an dell office mouse i hope this review helped u you can buy this but keep this is mind that it has alot of weight to it but u will get used to it in a week or so nice mouse good cable quality wow coupon also present only thing i didn t like is that the primary buttons which have a different finish they are fingerprint magnets and don t look really good mouse is perfect at it s price point and the build quality is also good i would recommend to buy it but i would like to rate star for the packaging because there was no packaging it came with a sealed box it is worth buying smooth and noilseless clicks don t buy this mouse if u r planning to play compi fps games valorant csgo etc what i mean is if there s is a game which involves accurate and precise gameplay thn don t buy this this looks cool but that s all the sensor of this mouse is like those of rupees mouse 😑😑instead go for asus m if you are planning for a budget friendly and good sensor or else g the best a really good product for ₹ and the specifications are superb as mentioned and good inhand feel only problem is overweight this mouse is perfectly doing well the braided cable the dpi switch the led effects the control over the hand is perfectly build and all that in just rs i researched a lot but at this price range it s the best</v>
      </c>
      <c r="E858" s="1" t="s">
        <v>7640</v>
      </c>
      <c r="F858" s="9" t="s">
        <v>5733</v>
      </c>
      <c r="G858" s="9">
        <f>IFERROR(__xludf.DUMMYFUNCTION("""COMPUTED_VALUE"""),0.0)</f>
        <v>0</v>
      </c>
      <c r="H858" s="9">
        <f>IFERROR(__xludf.DUMMYFUNCTION("""COMPUTED_VALUE"""),0.0)</f>
        <v>0</v>
      </c>
      <c r="I858" s="9">
        <f>IFERROR(__xludf.DUMMYFUNCTION("""COMPUTED_VALUE"""),1.0)</f>
        <v>1</v>
      </c>
      <c r="J858" s="9">
        <f>IFERROR(__xludf.DUMMYFUNCTION("""COMPUTED_VALUE"""),0.0)</f>
        <v>0</v>
      </c>
    </row>
    <row r="859">
      <c r="A859" s="1">
        <v>3.3</v>
      </c>
      <c r="B859" s="5" t="s">
        <v>500</v>
      </c>
      <c r="C859" s="5" t="s">
        <v>501</v>
      </c>
      <c r="D859" s="9" t="str">
        <f>IFERROR(__xludf.DUMMYFUNCTION("""COMPUTED_VALUE"""),"charging power is very less it takes hours to charge even a single phone ok type product not very sturdy although it is written fast charging however it charges quite slow compared to original chargers even when one mobile is charged at one time when usin"&amp;"g a regular cable it takes about hrs for a full charge when using this cable to the same socket and charger it showing hrs iphone charger last for two months only charging not fast slow charging amh battery watt charger khant full charge slow charging spe"&amp;"ed")</f>
        <v>charging power is very less it takes hours to charge even a single phone ok type product not very sturdy although it is written fast charging however it charges quite slow compared to original chargers even when one mobile is charged at one time when using a regular cable it takes about hrs for a full charge when using this cable to the same socket and charger it showing hrs iphone charger last for two months only charging not fast slow charging amh battery watt charger khant full charge slow charging speed</v>
      </c>
      <c r="E859" s="1" t="s">
        <v>493</v>
      </c>
      <c r="F859" s="9" t="s">
        <v>18</v>
      </c>
      <c r="G859" s="9">
        <f>IFERROR(__xludf.DUMMYFUNCTION("""COMPUTED_VALUE"""),0.0)</f>
        <v>0</v>
      </c>
      <c r="H859" s="9">
        <f>IFERROR(__xludf.DUMMYFUNCTION("""COMPUTED_VALUE"""),0.0)</f>
        <v>0</v>
      </c>
      <c r="I859" s="9">
        <f>IFERROR(__xludf.DUMMYFUNCTION("""COMPUTED_VALUE"""),0.0)</f>
        <v>0</v>
      </c>
      <c r="J859" s="9">
        <f>IFERROR(__xludf.DUMMYFUNCTION("""COMPUTED_VALUE"""),0.0)</f>
        <v>0</v>
      </c>
    </row>
    <row r="860">
      <c r="A860" s="1">
        <v>4.3</v>
      </c>
      <c r="B860" s="5" t="s">
        <v>7659</v>
      </c>
      <c r="C860" s="5" t="s">
        <v>7660</v>
      </c>
      <c r="D860" s="9" t="str">
        <f>IFERROR(__xludf.DUMMYFUNCTION("""COMPUTED_VALUE"""),"everything is fine but it s bit dark and stickey it s good didn t verified for water resistant 😜 but product is good just one issue of non cartridge system 😂😅 for save tree campaign 😋 it s good to have original products i really like these pens they w"&amp;"rite pretty well good looking and grip is pretty good not good for smooth papers it will eventually smidge good👍 best price pen was not working on exam answer sheet but pen is working on copy and books pen is good good pen but too pricy")</f>
        <v>everything is fine but it s bit dark and stickey it s good didn t verified for water resistant 😜 but product is good just one issue of non cartridge system 😂😅 for save tree campaign 😋 it s good to have original products i really like these pens they write pretty well good looking and grip is pretty good not good for smooth papers it will eventually smidge good👍 best price pen was not working on exam answer sheet but pen is working on copy and books pen is good good pen but too pricy</v>
      </c>
      <c r="E860" s="1" t="s">
        <v>7652</v>
      </c>
      <c r="F860" s="9" t="s">
        <v>6773</v>
      </c>
      <c r="G860" s="9">
        <f>IFERROR(__xludf.DUMMYFUNCTION("""COMPUTED_VALUE"""),1.0)</f>
        <v>1</v>
      </c>
      <c r="H860" s="9">
        <f>IFERROR(__xludf.DUMMYFUNCTION("""COMPUTED_VALUE"""),0.0)</f>
        <v>0</v>
      </c>
      <c r="I860" s="9">
        <f>IFERROR(__xludf.DUMMYFUNCTION("""COMPUTED_VALUE"""),0.0)</f>
        <v>0</v>
      </c>
      <c r="J860" s="9">
        <f>IFERROR(__xludf.DUMMYFUNCTION("""COMPUTED_VALUE"""),0.0)</f>
        <v>0</v>
      </c>
    </row>
    <row r="861">
      <c r="A861" s="1">
        <v>3.7</v>
      </c>
      <c r="B861" s="5" t="s">
        <v>7669</v>
      </c>
      <c r="C861" s="5" t="s">
        <v>7670</v>
      </c>
      <c r="D861" s="9" t="str">
        <f>IFERROR(__xludf.DUMMYFUNCTION("""COMPUTED_VALUE"""),"good for gaming only other than that the sound quality is not as good as other models i have used and still prefer that over battery back up is definitely better but the case depletes fast due to the leds being lit everytime you put the pods back in ear p"&amp;"ods are a bit bigger in size so preferably not for those who use smaller earphones don t buy this item sound quality of this earbuds make my ears bleed it gives a certain static sound when it s silent only flashy thing is its got led other than that at th"&amp;"is price point you can get others don t go for it genuinely ear fittting depends was cousing pain at first the sound quality okay noice cancellation need to be improved one side is not working this is good for those who wants bigger buds and it s size is "&amp;"bigger than the normal so it may fall out form your ears and mainly it got automatically switched off don t know why good but after few time ear starts paining very much sound quality and build quality is good its a best choise")</f>
        <v>good for gaming only other than that the sound quality is not as good as other models i have used and still prefer that over battery back up is definitely better but the case depletes fast due to the leds being lit everytime you put the pods back in ear pods are a bit bigger in size so preferably not for those who use smaller earphones don t buy this item sound quality of this earbuds make my ears bleed it gives a certain static sound when it s silent only flashy thing is its got led other than that at this price point you can get others don t go for it genuinely ear fittting depends was cousing pain at first the sound quality okay noice cancellation need to be improved one side is not working this is good for those who wants bigger buds and it s size is bigger than the normal so it may fall out form your ears and mainly it got automatically switched off don t know why good but after few time ear starts paining very much sound quality and build quality is good its a best choise</v>
      </c>
      <c r="E861" s="1" t="s">
        <v>7663</v>
      </c>
      <c r="F861" s="9" t="s">
        <v>3347</v>
      </c>
      <c r="G861" s="9">
        <f>IFERROR(__xludf.DUMMYFUNCTION("""COMPUTED_VALUE"""),1.0)</f>
        <v>1</v>
      </c>
      <c r="H861" s="9">
        <f>IFERROR(__xludf.DUMMYFUNCTION("""COMPUTED_VALUE"""),0.0)</f>
        <v>0</v>
      </c>
      <c r="I861" s="9">
        <f>IFERROR(__xludf.DUMMYFUNCTION("""COMPUTED_VALUE"""),0.0)</f>
        <v>0</v>
      </c>
      <c r="J861" s="9">
        <f>IFERROR(__xludf.DUMMYFUNCTION("""COMPUTED_VALUE"""),0.0)</f>
        <v>0</v>
      </c>
    </row>
    <row r="862">
      <c r="A862" s="1">
        <v>3.9</v>
      </c>
      <c r="B862" s="5" t="s">
        <v>7679</v>
      </c>
      <c r="C862" s="5" t="s">
        <v>7680</v>
      </c>
      <c r="D862" s="9" t="str">
        <f>IFERROR(__xludf.DUMMYFUNCTION("""COMPUTED_VALUE"""),"a peculiar product in the market good sound quality and build quality for this price range the wood color and texture will not be the same as in the picture writing this review after using it for more than a month no problems yet so good budget wired head"&amp;"phone this product is very good for calling purpose no doubt about that made of woods definitely looks pretty i love the design and the logo sound quality if you are a music lover and would like to spend a little more then i would recommend sony realme bo"&amp;"at but not this this sounds like toad i am very disappointed about the music quality for this product is good in terms of sound voice clarity mid bass for music value for money recommended will try to post a review months post usage there s no bass but a "&amp;"flat sound while listening to music i also struggle keeping those earbuds fixed in my ears they are huge it is durable however suitable if one needs to use it for calling purposes only dislike great look and light weight quality and sound is good i was us"&amp;"ing this for past four months its working good fits perfectly and light weight note please don t expect high bass it s a average performance product")</f>
        <v>a peculiar product in the market good sound quality and build quality for this price range the wood color and texture will not be the same as in the picture writing this review after using it for more than a month no problems yet so good budget wired headphone 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 product is good in terms of sound voice clarity mid bass for music value for money recommended will try to post a review months post usage there s no bass but a flat sound while listening to music i also struggle keeping those earbuds fixed in my ears they are huge it is durable however suitable if one needs to use it for calling purposes only dislike great look and light weight quality and sound is good i was using this for past four months its working good fits perfectly and light weight note please don t expect high bass it s a average performance product</v>
      </c>
      <c r="E862" s="1" t="s">
        <v>7673</v>
      </c>
      <c r="F862" s="9" t="s">
        <v>3347</v>
      </c>
      <c r="G862" s="9">
        <f>IFERROR(__xludf.DUMMYFUNCTION("""COMPUTED_VALUE"""),0.0)</f>
        <v>0</v>
      </c>
      <c r="H862" s="9">
        <f>IFERROR(__xludf.DUMMYFUNCTION("""COMPUTED_VALUE"""),0.0)</f>
        <v>0</v>
      </c>
      <c r="I862" s="9">
        <f>IFERROR(__xludf.DUMMYFUNCTION("""COMPUTED_VALUE"""),0.0)</f>
        <v>0</v>
      </c>
      <c r="J862" s="9">
        <f>IFERROR(__xludf.DUMMYFUNCTION("""COMPUTED_VALUE"""),1.0)</f>
        <v>1</v>
      </c>
    </row>
    <row r="863">
      <c r="A863" s="1">
        <v>4.3</v>
      </c>
      <c r="B863" s="5" t="s">
        <v>7689</v>
      </c>
      <c r="C863" s="5" t="s">
        <v>7690</v>
      </c>
      <c r="D863" s="9" t="str">
        <f>IFERROR(__xludf.DUMMYFUNCTION("""COMPUTED_VALUE"""),"i wanted it for my shop laptop i am using it on a grass mat quality is nice working very nice good 👍 print colour also still there useful and easy to handle 😜 happy ending it is ok very good अच्छा की abc")</f>
        <v>i wanted it for my shop laptop i am using it on a grass mat quality is nice working very nice good 👍 print colour also still there useful and easy to handle 😜 happy ending it is ok very good अच्छा की abc</v>
      </c>
      <c r="E863" s="1" t="s">
        <v>7683</v>
      </c>
      <c r="F863" s="9" t="s">
        <v>5756</v>
      </c>
      <c r="G863" s="9">
        <f>IFERROR(__xludf.DUMMYFUNCTION("""COMPUTED_VALUE"""),0.0)</f>
        <v>0</v>
      </c>
      <c r="H863" s="9">
        <f>IFERROR(__xludf.DUMMYFUNCTION("""COMPUTED_VALUE"""),0.0)</f>
        <v>0</v>
      </c>
      <c r="I863" s="9">
        <f>IFERROR(__xludf.DUMMYFUNCTION("""COMPUTED_VALUE"""),0.0)</f>
        <v>0</v>
      </c>
      <c r="J863" s="9">
        <f>IFERROR(__xludf.DUMMYFUNCTION("""COMPUTED_VALUE"""),0.0)</f>
        <v>0</v>
      </c>
    </row>
    <row r="864">
      <c r="A864" s="1">
        <v>4.1</v>
      </c>
      <c r="B864" s="5" t="s">
        <v>7699</v>
      </c>
      <c r="C864" s="5" t="s">
        <v>7700</v>
      </c>
      <c r="D864" s="9" t="str">
        <f>IFERROR(__xludf.DUMMYFUNCTION("""COMPUTED_VALUE"""),"taking to school or exercise must buy it if u re looking something greatthanks noise i like very much good one at this price ra this is an outstanding product this is best watch under rs with max features i gifted to someone when i given to him he is very"&amp;" happy and product feature are good along with touch good but not working music controller nice one")</f>
        <v>taking to school or exercise must buy it if u re looking something greatthanks noise i like very much good one at this price ra this is an outstanding product this is best watch under rs with max features i gifted to someone when i given to him he is very happy and product feature are good along with touch good but not working music controller nice one</v>
      </c>
      <c r="E864" s="1" t="s">
        <v>7693</v>
      </c>
      <c r="F864" s="9" t="s">
        <v>3219</v>
      </c>
      <c r="G864" s="9">
        <f>IFERROR(__xludf.DUMMYFUNCTION("""COMPUTED_VALUE"""),1.0)</f>
        <v>1</v>
      </c>
      <c r="H864" s="9">
        <f>IFERROR(__xludf.DUMMYFUNCTION("""COMPUTED_VALUE"""),0.0)</f>
        <v>0</v>
      </c>
      <c r="I864" s="9">
        <f>IFERROR(__xludf.DUMMYFUNCTION("""COMPUTED_VALUE"""),0.0)</f>
        <v>0</v>
      </c>
      <c r="J864" s="9">
        <f>IFERROR(__xludf.DUMMYFUNCTION("""COMPUTED_VALUE"""),0.0)</f>
        <v>0</v>
      </c>
    </row>
    <row r="865">
      <c r="A865" s="1">
        <v>4.2</v>
      </c>
      <c r="B865" s="5" t="s">
        <v>7710</v>
      </c>
      <c r="C865" s="5" t="s">
        <v>7711</v>
      </c>
      <c r="D865" s="9" t="str">
        <f>IFERROR(__xludf.DUMMYFUNCTION("""COMPUTED_VALUE"""),"go for it but i made some changes to fix my dvd drive hinge in this caddy need to precision this product for fixing hinge in dell 🌟🌟🌟🌟 product is good and you can easily install the product in laptop via replacing the dvd driver go for it its a overal"&amp;"l good product with decent quality upgrade to ssd i ve been wanting to upgrade to an ssd for a long time if i had gone to a shop their charges would have been very high so i thought of installing the ssd myself now i needed a hard drive caddy which i got "&amp;"here for a low price and the good thing about it is that it is very easy to install only one thing was missing there was no place to put the screw it didn t bother me maybe my laptop is too old it would not be needed in the new one see picture no in every"&amp;"thing is great low price and super easy to install easy to use and work very well the package includes caddy screws and small screw driver for which i was really concerned cause some of them dont give it inside the packagebuilt quality is good worth buyin"&amp;"g build quality was good all the accessories were provided in the pack itself")</f>
        <v>go for it but i made some changes to fix my dvd drive hinge in this caddy need to precision this product for fixing hinge in dell 🌟🌟🌟🌟 product is good and you can easily install the product in laptop via replacing the dvd driver go for it its a overall good product with decent quality upgrade to ssd i 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 t bother me maybe my laptop is too old it would not be needed in the new one see picture no in everything is great low price and super easy to install easy to use and work very well the package includes caddy screws and small screw driver for which i was really concerned cause some of them dont give it inside the packagebuilt quality is good worth buying build quality was good all the accessories were provided in the pack itself</v>
      </c>
      <c r="E865" s="1" t="s">
        <v>7703</v>
      </c>
      <c r="F865" s="9" t="s">
        <v>7705</v>
      </c>
      <c r="G865" s="9">
        <f>IFERROR(__xludf.DUMMYFUNCTION("""COMPUTED_VALUE"""),0.0)</f>
        <v>0</v>
      </c>
      <c r="H865" s="9">
        <f>IFERROR(__xludf.DUMMYFUNCTION("""COMPUTED_VALUE"""),0.0)</f>
        <v>0</v>
      </c>
      <c r="I865" s="9">
        <f>IFERROR(__xludf.DUMMYFUNCTION("""COMPUTED_VALUE"""),1.0)</f>
        <v>1</v>
      </c>
      <c r="J865" s="9">
        <f>IFERROR(__xludf.DUMMYFUNCTION("""COMPUTED_VALUE"""),0.0)</f>
        <v>0</v>
      </c>
    </row>
    <row r="866">
      <c r="A866" s="1">
        <v>4.5</v>
      </c>
      <c r="B866" s="5" t="s">
        <v>7722</v>
      </c>
      <c r="C866" s="5" t="s">
        <v>7723</v>
      </c>
      <c r="D866" s="9" t="str">
        <f>IFERROR(__xludf.DUMMYFUNCTION("""COMPUTED_VALUE"""),"the write speeds are plateauing around mbps and not mbps that is a very huge gap in which universe have they tested it it is just okay i m disappointed by its performence this card offer mbps but it can be achieve only with scandisk card reader other with"&amp;" other card reader it will be near mbps read speed overall product good but screw is only one good quality at this price range exactly fits for canon d storage capacity is good speed seems fine good value for money the product is good and fast enough for "&amp;"data transfer of images from camera however the pricing is not friendly it should be lesser compared to extreme pro i was using sandisk ultra gb bgt this card for speed but i didn t see any difference in both the cards no use upgrading card from ultra ser"&amp;"ies card the card is good and one can go with ultra series card dor similar performance at lower cost")</f>
        <v>the write speeds are plateauing around mbps and not mbps that is a very huge gap in which universe have they tested it it is just okay i m disappointed by its performence this card offer mbps but it can be achieve only with scandisk card reader other with other card reader it will be near mbps read speed overall product good but screw is only one good quality at this price range exactly fits for canon d storage capacity is good speed seems fine good value for money the product is good and fast enough for data transfer of images from camera however the pricing is not friendly it should be lesser compared to extreme pro i was using sandisk ultra gb bgt this card for speed but i didn t see any difference in both the cards no use upgrading card from ultra series card the card is good and one can go with ultra series card dor similar performance at lower cost</v>
      </c>
      <c r="E866" s="1" t="s">
        <v>7714</v>
      </c>
      <c r="F866" s="9" t="s">
        <v>3301</v>
      </c>
      <c r="G866" s="9">
        <f>IFERROR(__xludf.DUMMYFUNCTION("""COMPUTED_VALUE"""),0.0)</f>
        <v>0</v>
      </c>
      <c r="H866" s="9">
        <f>IFERROR(__xludf.DUMMYFUNCTION("""COMPUTED_VALUE"""),1.0)</f>
        <v>1</v>
      </c>
      <c r="I866" s="9">
        <f>IFERROR(__xludf.DUMMYFUNCTION("""COMPUTED_VALUE"""),0.0)</f>
        <v>0</v>
      </c>
      <c r="J866" s="9">
        <f>IFERROR(__xludf.DUMMYFUNCTION("""COMPUTED_VALUE"""),1.0)</f>
        <v>1</v>
      </c>
    </row>
    <row r="867">
      <c r="A867" s="1">
        <v>4.0</v>
      </c>
      <c r="B867" s="5" t="s">
        <v>7732</v>
      </c>
      <c r="C867" s="5" t="s">
        <v>7733</v>
      </c>
      <c r="D867" s="9" t="str">
        <f>IFERROR(__xludf.DUMMYFUNCTION("""COMPUTED_VALUE"""),"bought it for if you wanted to have a apple look like watch than here you have fire boltt ring pro no doubt but if youre looking for actually worth watch for features and accuracy so go with another one battery is almost days without calling inshort go wi"&amp;"th this only if you wanna showoff or good looking watch else its okay okay battery life is decent lasts upto days with normal use battery is very fast drain but other features is good overall performance is good nice watch usefull product using for call p"&amp;"urpose good one for the budget good under")</f>
        <v>bought it for if you wanted to have a apple look like watch than here you have fire boltt ring pro no doubt but if youre looking for actually worth watch for features and accuracy so go with another one battery is almost days without calling inshort go with this only if you wanna showoff or good looking watch else its okay okay battery life is decent lasts upto days with normal use battery is very fast drain but other features is good overall performance is good nice watch usefull product using for call purpose good one for the budget good under</v>
      </c>
      <c r="E867" s="1" t="s">
        <v>7726</v>
      </c>
      <c r="F867" s="9" t="s">
        <v>3219</v>
      </c>
      <c r="G867" s="9">
        <f>IFERROR(__xludf.DUMMYFUNCTION("""COMPUTED_VALUE"""),0.0)</f>
        <v>0</v>
      </c>
      <c r="H867" s="9">
        <f>IFERROR(__xludf.DUMMYFUNCTION("""COMPUTED_VALUE"""),0.0)</f>
        <v>0</v>
      </c>
      <c r="I867" s="9">
        <f>IFERROR(__xludf.DUMMYFUNCTION("""COMPUTED_VALUE"""),0.0)</f>
        <v>0</v>
      </c>
      <c r="J867" s="9">
        <f>IFERROR(__xludf.DUMMYFUNCTION("""COMPUTED_VALUE"""),0.0)</f>
        <v>0</v>
      </c>
    </row>
    <row r="868">
      <c r="A868" s="1">
        <v>4.5</v>
      </c>
      <c r="B868" s="5" t="s">
        <v>7744</v>
      </c>
      <c r="C868" s="5" t="s">
        <v>7745</v>
      </c>
      <c r="D868" s="9" t="str">
        <f>IFERROR(__xludf.DUMMYFUNCTION("""COMPUTED_VALUE"""),"it’s a must have easy to use nice look easy to handle the bluetooth just connect seamless i loved it its silent than usual mouse but not fully silent overall good good product great product to be honest this is the perfect mouse for office its comfortable"&amp;" once you get used to it the dongle free connection is the best part very sleek design smooth working easy to hold noiseless works with systems connectivity is good control dpi with one click excellent product very easy to use and carry around")</f>
        <v>it’s a must have easy to use nice look easy to handle the bluetooth just connect seamless i loved it its silent than usual mouse but not fully silent overall good good product great product to be honest this is the perfect mouse for office its comfortable once you get used to it the dongle free connection is the best part very sleek design smooth working easy to hold noiseless works with systems connectivity is good control dpi with one click excellent product very easy to use and carry around</v>
      </c>
      <c r="E868" s="1" t="s">
        <v>7736</v>
      </c>
      <c r="F868" s="9" t="s">
        <v>5206</v>
      </c>
      <c r="G868" s="9">
        <f>IFERROR(__xludf.DUMMYFUNCTION("""COMPUTED_VALUE"""),0.0)</f>
        <v>0</v>
      </c>
      <c r="H868" s="9">
        <f>IFERROR(__xludf.DUMMYFUNCTION("""COMPUTED_VALUE"""),0.0)</f>
        <v>0</v>
      </c>
      <c r="I868" s="9">
        <f>IFERROR(__xludf.DUMMYFUNCTION("""COMPUTED_VALUE"""),0.0)</f>
        <v>0</v>
      </c>
      <c r="J868" s="9">
        <f>IFERROR(__xludf.DUMMYFUNCTION("""COMPUTED_VALUE"""),0.0)</f>
        <v>0</v>
      </c>
    </row>
    <row r="869">
      <c r="A869" s="1">
        <v>3.5</v>
      </c>
      <c r="B869" s="5" t="s">
        <v>7753</v>
      </c>
      <c r="C869" s="5" t="s">
        <v>7754</v>
      </c>
      <c r="D869" s="9" t="str">
        <f>IFERROR(__xludf.DUMMYFUNCTION("""COMPUTED_VALUE"""),"great quality overall in this price range bass is very low but not so low that it will feel bad more of a balanced sound if you use any app to improve audio such as wavelet it will almost feel like premium quality some points to to note mic is available i"&amp;"n both the buds but will work in only bud at a time whichever bud you will pull from the box that only will work but if you use only bud then any one of it will work because any one of them can be used as master you can use only one any one of them at a t"&amp;"ime and you can use it s mic for call touch controls to receive or cut calls or else play pause music but this dynamic use of mic have some bug sometimes this change won t happens properly and mic will not work or the other bud which is inside box may hav"&amp;"e active mic started so the person you are talking to will complain about voice is not coming or some time may be muffled audio put both buds inside box and then take out again to reset it and it will work again properly time i faced error that even after"&amp;" putting both buds inside didn t make them off and they continued connected to mobile i connected box to charger and the issue resolved you can put bud inside ear and other hold in hand and keep close to mouth to get superior mic quality even in streets w"&amp;"here a lot of noise is or in the office where you need to speak in very low voice battery backup is almost same as claimed you can watch movies call for ling period and listen to song whole day without the need to charge the box if you put buds inside box"&amp;" inbetween for few minutes then you can really use it for a day or easily overall the pods are good i don t know this piece is damaged or my system is lagging sound delay happens at any random but this sounds good good product worth it ✨ product giod for "&amp;"music or vedio but bad for calling not good as expected after few days left side earbud not working looking good but not working good i have had boult s wired earphones before and i loved them but this is just way off the mark the case is flimsy it may lo"&amp;"ok sturdy but it is light as a feather the earphones themselves don t connect unless you take them out of the case and even when they do there is pretty loud voice announcing it for someone like me who doesn t put the volume up too high that voice is real"&amp;"ly irritating also i have noticed that the audio cuts out sometimes i have no idea whether that s a connectivity issue or something else in conclusion just go for something else this was a bad one by boult nice product 👍 i am not sure what to say it s go"&amp;"od for music but not useful for use for calls extremely non useful if you will speak anything the person other side hear anything")</f>
        <v>great quality overall in this price range bass is very low but not so low that it will feel bad more of a balanced sound if you use any app to improve audio such as wavelet it will almost feel like premium quality some points to to note mic is available in both the buds but will work in only bud at a time whichever bud you will pull from the box that only will work but if you use only bud then any one of it will work because any one of them can be used as master you can use only one any one of them at a time and you can use it s mic for call touch controls to receive or cut calls or else play pause music but this dynamic use of mic have some bug sometimes this change won t happens properly and mic will not work or the other bud which is inside box may have active mic started so the person you are talking to will complain about voice is not coming or some time may be muffled audio put both buds inside box and then take out again to reset it and it will work again properly time i faced error that even after putting both buds inside didn t make them off and they continued connected to mobile i connected box to charger and the issue resolved you can put bud inside ear and other hold in hand and keep close to mouth to get superior mic quality even in streets where a lot of noise is or in the office where you need to speak in very low voice battery backup is almost same as claimed you can watch movies call for ling period and listen to song whole day without the need to charge the box if you put buds inside box inbetween for few minutes then you can really use it for a day or easily overall the pods are good i don t know this piece is damaged or my system is lagging sound delay happens at any random but this sounds good good product worth it ✨ product giod for music or vedio but bad for calling not good as expected after few days left side earbud not working looking good but not working good i have had boult s wired earphones before and i loved them but this is just way off the mark the case is flimsy it may look sturdy but it is light as a feather the earphones themselves don t connect unless you take them out of the case and even when they do there is pretty loud voice announcing it for someone like me who doesn t put the volume up too high that voice is really irritating also i have noticed that the audio cuts out sometimes i have no idea whether that s a connectivity issue or something else in conclusion just go for something else this was a bad one by boult nice product 👍 i am not sure what to say it s good for music but not useful for use for calls extremely non useful if you will speak anything the person other side hear anything</v>
      </c>
      <c r="E869" s="1" t="s">
        <v>7748</v>
      </c>
      <c r="F869" s="9" t="s">
        <v>3347</v>
      </c>
      <c r="G869" s="9">
        <f>IFERROR(__xludf.DUMMYFUNCTION("""COMPUTED_VALUE"""),1.0)</f>
        <v>1</v>
      </c>
      <c r="H869" s="9">
        <f>IFERROR(__xludf.DUMMYFUNCTION("""COMPUTED_VALUE"""),1.0)</f>
        <v>1</v>
      </c>
      <c r="I869" s="9">
        <f>IFERROR(__xludf.DUMMYFUNCTION("""COMPUTED_VALUE"""),1.0)</f>
        <v>1</v>
      </c>
      <c r="J869" s="9">
        <f>IFERROR(__xludf.DUMMYFUNCTION("""COMPUTED_VALUE"""),0.0)</f>
        <v>0</v>
      </c>
    </row>
    <row r="870">
      <c r="A870" s="1">
        <v>4.5</v>
      </c>
      <c r="B870" s="5" t="s">
        <v>7763</v>
      </c>
      <c r="C870" s="5" t="s">
        <v>7764</v>
      </c>
      <c r="D870" s="9" t="str">
        <f>IFERROR(__xludf.DUMMYFUNCTION("""COMPUTED_VALUE"""),"pro looks good sectional copy decent designs round edgescons pages are a little thin but you will find them of decent quality the total number of sheets is color pages in between sheets sheets in each section i e total of pages you can t choose the design"&amp;" quality was awesome but the appearance is not same the notebook is super but if you oder this then you might get the same as picture or different their are two types you might get plastic binding spiral metallic binding spiralmy option take metallic bind"&amp;" it is best and if you got plastic bind then you can replace it paper is really smooth bought of them each great deal like book with premium quality pages very nice")</f>
        <v>pro looks good sectional copy decent designs round edgescons pages are a little thin but you will find them of decent quality the total number of sheets is color pages in between sheets sheets in each section i e total of pages you can t choose the design quality was awesome but the appearance is not same the notebook is super but if you oder this then you might get the same as picture or different their are two types you might get plastic binding spiral metallic binding spiralmy option take metallic bind it is best and if you got plastic bind then you can replace it paper is really smooth bought of them each great deal like book with premium quality pages very nice</v>
      </c>
      <c r="E870" s="1" t="s">
        <v>7757</v>
      </c>
      <c r="F870" s="9" t="s">
        <v>6042</v>
      </c>
      <c r="G870" s="9">
        <f>IFERROR(__xludf.DUMMYFUNCTION("""COMPUTED_VALUE"""),0.0)</f>
        <v>0</v>
      </c>
      <c r="H870" s="9">
        <f>IFERROR(__xludf.DUMMYFUNCTION("""COMPUTED_VALUE"""),0.0)</f>
        <v>0</v>
      </c>
      <c r="I870" s="9">
        <f>IFERROR(__xludf.DUMMYFUNCTION("""COMPUTED_VALUE"""),0.0)</f>
        <v>0</v>
      </c>
      <c r="J870" s="9">
        <f>IFERROR(__xludf.DUMMYFUNCTION("""COMPUTED_VALUE"""),0.0)</f>
        <v>0</v>
      </c>
    </row>
    <row r="871">
      <c r="A871" s="1">
        <v>4.3</v>
      </c>
      <c r="B871" s="5" t="s">
        <v>484</v>
      </c>
      <c r="C871" s="5" t="s">
        <v>485</v>
      </c>
      <c r="D871" s="9" t="str">
        <f>IFERROR(__xludf.DUMMYFUNCTION("""COMPUTED_VALUE"""),"easy to use it s good and useful had been using this for quite sometime supports dual bands signal coverage is yet like others good use easy to install and use excellent product revived by old laptop i got this product because for some reason my laptop s "&amp;"internal wifi and bluetooth stopped working now there are options to buy two separate devices but this solves my purpose and it doesn t sticks out as well it s having dual wifi but i will suggest you to use on ghz as the ghz is a bit slow slower then the "&amp;"regular ghz it s a good device good strength plug and play so no installation needed but got a defective device first which malfunction immediately on plugging replaced it with a new one and it s been working well using it for a couple of months now this "&amp;"has proved to be the much helpful adapter i needed when i moved my pc from wired to wireless in a different room getting speeds of mbps in my mbps subscription speeds")</f>
        <v>easy to use it s good and useful had been using this for quite sometime supports dual bands signal coverage is yet like others good use easy to install and use excellent product revived by old laptop i got this product because for some reason my laptop s internal wifi and bluetooth stopped working now there are options to buy two separate devices but this solves my purpose and it doesn t sticks out as well it s having dual wifi but i will suggest you to use on ghz as the ghz is a bit slow slower then the regular ghz it s a good device good strength plug and play so no installation needed but got a defective device first which malfunction immediately on plugging replaced it with a new one and it s been working well using it for a couple of months now this has proved to be the much helpful adapter i needed when i moved my pc from wired to wireless in a different room getting speeds of mbps in my mbps subscription speeds</v>
      </c>
      <c r="E871" s="1" t="s">
        <v>477</v>
      </c>
      <c r="F871" s="9" t="s">
        <v>113</v>
      </c>
      <c r="G871" s="9">
        <f>IFERROR(__xludf.DUMMYFUNCTION("""COMPUTED_VALUE"""),1.0)</f>
        <v>1</v>
      </c>
      <c r="H871" s="9">
        <f>IFERROR(__xludf.DUMMYFUNCTION("""COMPUTED_VALUE"""),0.0)</f>
        <v>0</v>
      </c>
      <c r="I871" s="9">
        <f>IFERROR(__xludf.DUMMYFUNCTION("""COMPUTED_VALUE"""),0.0)</f>
        <v>0</v>
      </c>
      <c r="J871" s="9">
        <f>IFERROR(__xludf.DUMMYFUNCTION("""COMPUTED_VALUE"""),0.0)</f>
        <v>0</v>
      </c>
    </row>
    <row r="872">
      <c r="A872" s="1">
        <v>3.3</v>
      </c>
      <c r="B872" s="5" t="s">
        <v>7775</v>
      </c>
      <c r="C872" s="5" t="s">
        <v>7776</v>
      </c>
      <c r="D872" s="9" t="str">
        <f>IFERROR(__xludf.DUMMYFUNCTION("""COMPUTED_VALUE"""),"fine product not much happy but better than nothing it s small in size transparency is not too good value for money as per cost the length is slightly longer but the product is worth for the cost it s quality is also good just okay quality is good little "&amp;"big for laptops but overall okay the product s durability is better and the quality also you may purchase it freely with the intension to protect your laptop from the dust")</f>
        <v>fine product not much happy but better than nothing it s small in size transparency is not too good value for money as per cost the length is slightly longer but the product is worth for the cost it s quality is also good just okay quality is good little big for laptops but overall okay the product s durability is better and the quality also you may purchase it freely with the intension to protect your laptop from the dust</v>
      </c>
      <c r="E872" s="1" t="s">
        <v>7769</v>
      </c>
      <c r="F872" s="9" t="s">
        <v>5668</v>
      </c>
      <c r="G872" s="9">
        <f>IFERROR(__xludf.DUMMYFUNCTION("""COMPUTED_VALUE"""),0.0)</f>
        <v>0</v>
      </c>
      <c r="H872" s="9">
        <f>IFERROR(__xludf.DUMMYFUNCTION("""COMPUTED_VALUE"""),0.0)</f>
        <v>0</v>
      </c>
      <c r="I872" s="9">
        <f>IFERROR(__xludf.DUMMYFUNCTION("""COMPUTED_VALUE"""),0.0)</f>
        <v>0</v>
      </c>
      <c r="J872" s="9">
        <f>IFERROR(__xludf.DUMMYFUNCTION("""COMPUTED_VALUE"""),0.0)</f>
        <v>0</v>
      </c>
    </row>
    <row r="873">
      <c r="A873" s="1">
        <v>4.1</v>
      </c>
      <c r="B873" s="5" t="s">
        <v>7785</v>
      </c>
      <c r="C873" s="5" t="s">
        <v>7786</v>
      </c>
      <c r="D873" s="9" t="str">
        <f>IFERROR(__xludf.DUMMYFUNCTION("""COMPUTED_VALUE"""),"a little slippery to write but ok and after writing on the tab scratches left their good best to writing for kids it s easily erasable and my kid enjoyed after receiving it quality wise it looks fine i ordered a black coloured pad but received green one a"&amp;"nd also there is a change in battery socket they provide a tray in which we can place battery when i received it was confuse that will i change battery at the end i liked this product very much super")</f>
        <v>a little slippery to write but ok and after writing on the tab scratches left their good best to writing for kids it s easily erasable and my kid enjoyed after receiving it quality wise it looks fine i ordered a black coloured pad but received green one and also there is a change in battery socket they provide a tray in which we can place battery when i received it was confuse that will i change battery at the end i liked this product very much super</v>
      </c>
      <c r="E873" s="1" t="s">
        <v>7779</v>
      </c>
      <c r="F873" s="9" t="s">
        <v>5218</v>
      </c>
      <c r="G873" s="9">
        <f>IFERROR(__xludf.DUMMYFUNCTION("""COMPUTED_VALUE"""),0.0)</f>
        <v>0</v>
      </c>
      <c r="H873" s="9">
        <f>IFERROR(__xludf.DUMMYFUNCTION("""COMPUTED_VALUE"""),0.0)</f>
        <v>0</v>
      </c>
      <c r="I873" s="9">
        <f>IFERROR(__xludf.DUMMYFUNCTION("""COMPUTED_VALUE"""),0.0)</f>
        <v>0</v>
      </c>
      <c r="J873" s="9">
        <f>IFERROR(__xludf.DUMMYFUNCTION("""COMPUTED_VALUE"""),0.0)</f>
        <v>0</v>
      </c>
    </row>
    <row r="874">
      <c r="A874" s="1">
        <v>3.8</v>
      </c>
      <c r="B874" s="5" t="s">
        <v>7796</v>
      </c>
      <c r="C874" s="5" t="s">
        <v>7797</v>
      </c>
      <c r="D874" s="9" t="str">
        <f>IFERROR(__xludf.DUMMYFUNCTION("""COMPUTED_VALUE"""),"great product go for it very nice picture quality is good good product quality this camera is very good option if you have wifi connection with good speed its worth money product picture good two way talk is not work cp plus all cameras is best 👌😊")</f>
        <v>great product go for it very nice picture quality is good good product quality this camera is very good option if you have wifi connection with good speed its worth money product picture good two way talk is not work cp plus all cameras is best 👌😊</v>
      </c>
      <c r="E874" s="1" t="s">
        <v>7789</v>
      </c>
      <c r="F874" s="9" t="s">
        <v>6345</v>
      </c>
      <c r="G874" s="9">
        <f>IFERROR(__xludf.DUMMYFUNCTION("""COMPUTED_VALUE"""),0.0)</f>
        <v>0</v>
      </c>
      <c r="H874" s="9">
        <f>IFERROR(__xludf.DUMMYFUNCTION("""COMPUTED_VALUE"""),0.0)</f>
        <v>0</v>
      </c>
      <c r="I874" s="9">
        <f>IFERROR(__xludf.DUMMYFUNCTION("""COMPUTED_VALUE"""),0.0)</f>
        <v>0</v>
      </c>
      <c r="J874" s="9">
        <f>IFERROR(__xludf.DUMMYFUNCTION("""COMPUTED_VALUE"""),0.0)</f>
        <v>0</v>
      </c>
    </row>
    <row r="875">
      <c r="A875" s="1">
        <v>3.5</v>
      </c>
      <c r="B875" s="5" t="s">
        <v>7808</v>
      </c>
      <c r="C875" s="5" t="s">
        <v>7809</v>
      </c>
      <c r="D875" s="9" t="str">
        <f>IFERROR(__xludf.DUMMYFUNCTION("""COMPUTED_VALUE"""),"qualitywise the plastic body used is fragile like you get a feel that it might break although they have provided a paper for instructions with images on how to set it up it s very difficult for a new person to understand and then install it a video link m"&amp;"ight help or you need to search on youtube print quality wise also it s not the best but not worst also it s i feel it s a bit overpriced as well i connected to my windows laptop it asked me to download hp software from microsoft windows store and a few n"&amp;"ext next next things setup was quick you just sign in with your email address registered to hp it s a product but will give because i feel it s a bit overpriced and paper might also get jammed sometimes caution hp ink catridges are infamous for ink level "&amp;"reuction from to just after printing color picture in glossy paperbefore buying this printer consider the above the ridiculous reduction in ink level occurs due toink drying in catridgeor due to using already used counterfeit catridgesmajor cause is ink d"&amp;"rying that will happen even if you buy from official hp storealmost of all hp ink catridges reviews tell thatso it means chance that you will recieve a catrige that will print pages rather than pagesit is better if you see those reviews from amazon yourse"&amp;"lves ink color xl tri color and blackafter printing glossy paper color photo ink level of pre installed catridges reduced from to photo print max resolution x dpiuses tri color hp and black inkcolor catrige are cheaper than canon but can print th that of "&amp;"other company catridgesdirect scan and print without pc yes x dpiwireless nosupport mobile printing nousb pages suppoted a b a dl envelope media types plain paper photo paper brochure paperduplex print manualhp thermal inkjet printingcatridge and costhp t"&amp;"ri color original ink cartridge pages yield in reality only pages min to pages max hp xl tri color high yield original ink cartridge pages yield in reality pages min to pages max comes with color and black catridges pre installed at ink levelspaper feeder"&amp;" and roller can be cleaned manuallypaper feeder max page at a timepaper output page max print speed black iso up to ppmprint speed color iso up to ppmauto off yeswt only kg borderless printingno i bought this in for printing kids worksheets and assignment"&amp;"s it worked great only for few prints after that we changed the cartridge that also worked for only one month should have gone a high end printer instead of this very useful very poor quality after month used printer print only print on refile also color "&amp;"print not working or not recognized does the job but it s damn slow have to wait for ages super printer but ink will get empty fast and depend on your usage if you are a heavy user i don t recommand this printer if you are light user i recommend this prin"&amp;"ter print quality is super i m using with mobile for printing only and also easy to use xerox but some times at printing getting error stopped printing trouble and getting print was slow best budget product")</f>
        <v>qualitywise the plastic body used is fragile like you get a feel that it might break although they have provided a paper for instructions with images on how to set it up it s very difficult for a new person to understand and then install it a video link might help or you need to search on youtube print quality wise also it s not the best but not worst also it s i feel it s a bit overpriced as well i connected to my windows laptop it asked me to download hp software from microsoft windows store and a few next next next things setup was quick you just sign in with your email address registered to hp it s a product but will give because i feel it s a bit overpriced and paper might also get jammed sometimes caution hp ink catridges are infamous for ink level reuction from to just after printing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of all hp ink catridges reviews tell thatso it means chance that you will recieve a catrige that will print pages rather than pagesit is better if you see those reviews from amazon yourselves ink color xl tri color and blackafter printing glossy paper color photo ink level of pre installed catridges reduced from to photo print max resolution x dpiuses tri color hp and black inkcolor catrige are cheaper than canon but can print th that of other company catridgesdirect scan and print without pc yes x dpiwireless nosupport mobile printing nousb pages suppoted a b a dl envelope media types plain paper photo paper brochure paperduplex print manualhp thermal inkjet printingcatridge and costhp tri color original ink cartridge pages yield in reality only pages min to pages max hp xl tri color high yield original ink cartridge pages yield in reality pages min to pages max comes with color and black catridges pre installed at ink levelspaper feeder and roller can be cleaned manuallypaper feeder max page at a timepaper output page max print speed black iso up to ppmprint speed color iso up to ppmauto off yeswt only kg borderless printingno i bought this in for printing kids worksheets and assignments it worked great only for few prints after that we changed the cartridge that also worked for only one month should have gone a high end printer instead of this very useful very poor quality after month used printer print only print on refile also color print not working or not recognized does the job but it s damn slow have to wait for ages super printer but ink will get empty fast and depend on your usage if you are a heavy user i don t recommand this printer if you are light user i recommend this printer print quality is super i m using with mobile for printing only and also easy to use xerox but some times at printing getting error stopped printing trouble and getting print was slow best budget product</v>
      </c>
      <c r="E875" s="1" t="s">
        <v>7800</v>
      </c>
      <c r="F875" s="9" t="s">
        <v>7802</v>
      </c>
      <c r="G875" s="9">
        <f>IFERROR(__xludf.DUMMYFUNCTION("""COMPUTED_VALUE"""),1.0)</f>
        <v>1</v>
      </c>
      <c r="H875" s="9">
        <f>IFERROR(__xludf.DUMMYFUNCTION("""COMPUTED_VALUE"""),0.0)</f>
        <v>0</v>
      </c>
      <c r="I875" s="9">
        <f>IFERROR(__xludf.DUMMYFUNCTION("""COMPUTED_VALUE"""),0.0)</f>
        <v>0</v>
      </c>
      <c r="J875" s="9">
        <f>IFERROR(__xludf.DUMMYFUNCTION("""COMPUTED_VALUE"""),0.0)</f>
        <v>0</v>
      </c>
    </row>
    <row r="876">
      <c r="A876" s="1">
        <v>4.1</v>
      </c>
      <c r="B876" s="5" t="s">
        <v>7818</v>
      </c>
      <c r="C876" s="5" t="s">
        <v>7819</v>
      </c>
      <c r="D876" s="9" t="str">
        <f>IFERROR(__xludf.DUMMYFUNCTION("""COMPUTED_VALUE"""),"very good connectivity update to my below review issue was mac authentication for anyone with pppoe broad band connection make a note of ur existing routers mac address go in the settings and see not the mac address on the sticker and use it while setting"&amp;" up this otherwise reach out to your isp they can update your new mac address not sure what is going on but pppoe broadband connection is failing i already have an iball router which works just fine but had some wifi issues hence i bought this so set this"&amp;" one as an access point from my iball router wifi is decent gets around mbps on my mbps connection as of now it is working fine the product is quite cost effective rj cabel is missing good gives less speed compared to others less range good quality no pro"&amp;"blem till now as of now i’m using it almost more than a year wireless range is not too much good")</f>
        <v>very good connectivity 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 not sure what is going on but pppoe broadband connection is failing i already have an iball router which works just fine but had some wifi issues hence i bought this so set this one as an access point from my iball router wifi is decent gets around mbps on my mbps connection as of now it is working fine the product is quite cost effective rj cabel is missing good gives less speed compared to others less range good quality no problem till now as of now i’m using it almost more than a year wireless range is not too much good</v>
      </c>
      <c r="E876" s="1" t="s">
        <v>7812</v>
      </c>
      <c r="F876" s="9" t="s">
        <v>5848</v>
      </c>
      <c r="G876" s="9">
        <f>IFERROR(__xludf.DUMMYFUNCTION("""COMPUTED_VALUE"""),1.0)</f>
        <v>1</v>
      </c>
      <c r="H876" s="9">
        <f>IFERROR(__xludf.DUMMYFUNCTION("""COMPUTED_VALUE"""),0.0)</f>
        <v>0</v>
      </c>
      <c r="I876" s="9">
        <f>IFERROR(__xludf.DUMMYFUNCTION("""COMPUTED_VALUE"""),0.0)</f>
        <v>0</v>
      </c>
      <c r="J876" s="9">
        <f>IFERROR(__xludf.DUMMYFUNCTION("""COMPUTED_VALUE"""),0.0)</f>
        <v>0</v>
      </c>
    </row>
    <row r="877">
      <c r="A877" s="1">
        <v>4.5</v>
      </c>
      <c r="B877" s="5" t="s">
        <v>7829</v>
      </c>
      <c r="C877" s="5" t="s">
        <v>7830</v>
      </c>
      <c r="D877" s="9" t="str">
        <f>IFERROR(__xludf.DUMMYFUNCTION("""COMPUTED_VALUE"""),"there are folds when i have received the product i am writing this review after using it for months it s working fine there is no wear and tear as of now as per look it looks good on my black table you can just put keyboard and mouse on it nothing much ca"&amp;"n be placed grip to the table is also really good the size is alright material is good too but holy cow it reeks of cheap rubber fairenough looking at price tag it is really a good product using this from months without any problem i am not sure about gam"&amp;"ing but overall daily usage its really good value for money for strater for yr you can go for it but for those who are looking for another new one the there is more than this in market good the material is good feel and mouse travels good just it doesn’t "&amp;"seems very long lasting but great product")</f>
        <v>there are folds when i have received the product i am writing this review after using it for months it s working fine there is no wear and tear as of now as per look it looks good on my black table you can just put keyboard and mouse on it nothing much can be placed grip to the table is also really good the size is alright material is good too but holy cow it reeks of cheap rubber fairenough looking at price tag it is really a good product using this from months without any problem i am not sure about gaming but overall daily usage its really good value for money for strater for yr you can go for it but for those who are looking for another new one the there is more than this in market good the material is good feel and mouse travels good just it doesn’t seems very long lasting but great product</v>
      </c>
      <c r="E877" s="1" t="s">
        <v>7822</v>
      </c>
      <c r="F877" s="9" t="s">
        <v>5756</v>
      </c>
      <c r="G877" s="9">
        <f>IFERROR(__xludf.DUMMYFUNCTION("""COMPUTED_VALUE"""),1.0)</f>
        <v>1</v>
      </c>
      <c r="H877" s="9">
        <f>IFERROR(__xludf.DUMMYFUNCTION("""COMPUTED_VALUE"""),0.0)</f>
        <v>0</v>
      </c>
      <c r="I877" s="9">
        <f>IFERROR(__xludf.DUMMYFUNCTION("""COMPUTED_VALUE"""),0.0)</f>
        <v>0</v>
      </c>
      <c r="J877" s="9">
        <f>IFERROR(__xludf.DUMMYFUNCTION("""COMPUTED_VALUE"""),0.0)</f>
        <v>0</v>
      </c>
    </row>
    <row r="878">
      <c r="A878" s="1">
        <v>4.4</v>
      </c>
      <c r="B878" s="5" t="s">
        <v>7840</v>
      </c>
      <c r="C878" s="5" t="s">
        <v>7841</v>
      </c>
      <c r="D878" s="9" t="str">
        <f>IFERROR(__xludf.DUMMYFUNCTION("""COMPUTED_VALUE"""),"if you are want to uses pen tablet so that you can buy this is very nic product previously purchased one is not working accurate after a few months of use movement of culsur become uncontrollable and inaccurate and the new one i purchased the same product"&amp;" but now its click function by touch the pen on the tablet is not working totally disappointed 😔 product quality is very low and never expect a best experience after months of usage the tablet is nice no latency and writes very well not a lot of scratche"&amp;"s good quality tablet and overall a very nice experience good for beginners for learning the device is easy to use edu lovers only it is easy to use recommend for all i was skeptical about switching from ipad with apple pencil to this but this is much bet"&amp;"ter if you re a beginner you will find this extremely easy to use its a good product easy to use lightweight but bit small in dimension but apart from it its good for beginners")</f>
        <v>if you are want to uses pen tablet so that you can buy this is very nic product previously purchased one is not working accurate after a few months of use movement of culsur become uncontrollable and inaccurate and the new one i purchased the same product but now its click function by touch the pen on the tablet is not working totally disappointed 😔 product quality is very low and never expect a best experience after months of usage the tablet is nice no latency and writes very well not a lot of scratches good quality tablet and overall a very nice experience good for beginners for learning the device is easy to use edu lovers only it is easy to use recommend for all i was skeptical about switching from ipad with apple pencil to this but this is much better if you re a beginner you will find this extremely easy to use its a good product easy to use lightweight but bit small in dimension but apart from it its good for beginners</v>
      </c>
      <c r="E878" s="1" t="s">
        <v>7833</v>
      </c>
      <c r="F878" s="9" t="s">
        <v>5218</v>
      </c>
      <c r="G878" s="9">
        <f>IFERROR(__xludf.DUMMYFUNCTION("""COMPUTED_VALUE"""),1.0)</f>
        <v>1</v>
      </c>
      <c r="H878" s="9">
        <f>IFERROR(__xludf.DUMMYFUNCTION("""COMPUTED_VALUE"""),1.0)</f>
        <v>1</v>
      </c>
      <c r="I878" s="9">
        <f>IFERROR(__xludf.DUMMYFUNCTION("""COMPUTED_VALUE"""),0.0)</f>
        <v>0</v>
      </c>
      <c r="J878" s="9">
        <f>IFERROR(__xludf.DUMMYFUNCTION("""COMPUTED_VALUE"""),1.0)</f>
        <v>1</v>
      </c>
    </row>
    <row r="879">
      <c r="A879" s="1">
        <v>4.1</v>
      </c>
      <c r="B879" s="5" t="s">
        <v>7852</v>
      </c>
      <c r="C879" s="5" t="s">
        <v>7853</v>
      </c>
      <c r="D879" s="9" t="str">
        <f>IFERROR(__xludf.DUMMYFUNCTION("""COMPUTED_VALUE"""),"picture quality and camera build is good very nice web cam by lenovo picture quality is very good havent seen its video quality but what i see on screen is just wao wide angle coverage is a very good feature added as i wont have to rotate the camera while"&amp;" taking in pic of the person sitting beside me or making video its not even that too much easy adjusting just plugging in thats it havent used for video call yet but as far as i see pic quality is stable even if we move on camera and very firm thankyou am"&amp;"azon and lenovo for the product not able to connect with mi company android tv can you please help me out read title fullfills your current need suitabke at this budget 👍🏻good value for money hands down the best budget camera out there way better than l"&amp;"ogitech c quick tip pair it with obs if you are using it for streaming or recording and using some filters it will be real good however if you are in dark environment the video will have grain texture which is justified since at this price it should be ex"&amp;"pected but its fixable if you can adjust the iso and get a good lighting tube lights doesn t work good enough and since i got direct source of sunlight the day light gives me enough to have a good quality the range of the screen is very widegives a clear "&amp;"image")</f>
        <v>picture quality and camera build is good very nice web cam by lenovo picture quality is very good havent seen its video quality but what i see on screen is just wao wide angle coverage is a very good feature added as i wont have to rotate the camera while taking in pic of the person sitting beside me or making video its not even that too much easy adjusting just plugging in thats it havent used for video call yet but as far as i see pic quality is stable even if we move on camera and very firm thankyou amazon and lenovo for the product not able to connect with mi company android tv can you please help me out read title fullfills your current need suitabke at this budget 👍🏻good value for money hands down the best budget camera out there way better than logitech c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 t work good enough and since i got direct source of sunlight the day light gives me enough to have a good quality the range of the screen is very widegives a clear image</v>
      </c>
      <c r="E879" s="1" t="s">
        <v>7844</v>
      </c>
      <c r="F879" s="9" t="s">
        <v>7050</v>
      </c>
      <c r="G879" s="9">
        <f>IFERROR(__xludf.DUMMYFUNCTION("""COMPUTED_VALUE"""),0.0)</f>
        <v>0</v>
      </c>
      <c r="H879" s="9">
        <f>IFERROR(__xludf.DUMMYFUNCTION("""COMPUTED_VALUE"""),0.0)</f>
        <v>0</v>
      </c>
      <c r="I879" s="9">
        <f>IFERROR(__xludf.DUMMYFUNCTION("""COMPUTED_VALUE"""),0.0)</f>
        <v>0</v>
      </c>
      <c r="J879" s="9">
        <f>IFERROR(__xludf.DUMMYFUNCTION("""COMPUTED_VALUE"""),0.0)</f>
        <v>0</v>
      </c>
    </row>
    <row r="880">
      <c r="A880" s="1">
        <v>4.3</v>
      </c>
      <c r="B880" s="5" t="s">
        <v>7862</v>
      </c>
      <c r="C880" s="5" t="s">
        <v>7863</v>
      </c>
      <c r="D880" s="9" t="str">
        <f>IFERROR(__xludf.DUMMYFUNCTION("""COMPUTED_VALUE"""),"i use parker ink for calligraphy and it is working good but price little bit high the best thing is you can use it for any pen you want i personally see this as a smudge proof product worth buying good p nice pimentation good flow of the ink and smooth wr"&amp;"itting what else is expected i loved it just go for it good quality ink just go for it i m using it for calligraphy it s perfect very dark obviously better than most of the inks out there at this price it s the best option i d say it s adequately dark i m"&amp;" loving the experience received black quink in bottle without plastic cover at bottle neck")</f>
        <v>i use parker ink for calligraphy and it is working good but price little bit high the best thing is you can use it for any pen you want i personally see this as a smudge proof product worth buying good p nice pimentation good flow of the ink and smooth writting what else is expected i loved it just go for it good quality ink just go for it i m using it for calligraphy it s perfect very dark obviously better than most of the inks out there at this price it s the best option i d say it s adequately dark i m loving the experience received black quink in bottle without plastic cover at bottle neck</v>
      </c>
      <c r="E880" s="1" t="s">
        <v>7856</v>
      </c>
      <c r="F880" s="9" t="s">
        <v>6685</v>
      </c>
      <c r="G880" s="9">
        <f>IFERROR(__xludf.DUMMYFUNCTION("""COMPUTED_VALUE"""),0.0)</f>
        <v>0</v>
      </c>
      <c r="H880" s="9">
        <f>IFERROR(__xludf.DUMMYFUNCTION("""COMPUTED_VALUE"""),0.0)</f>
        <v>0</v>
      </c>
      <c r="I880" s="9">
        <f>IFERROR(__xludf.DUMMYFUNCTION("""COMPUTED_VALUE"""),0.0)</f>
        <v>0</v>
      </c>
      <c r="J880" s="9">
        <f>IFERROR(__xludf.DUMMYFUNCTION("""COMPUTED_VALUE"""),0.0)</f>
        <v>0</v>
      </c>
    </row>
    <row r="881">
      <c r="A881" s="1">
        <v>3.6</v>
      </c>
      <c r="B881" s="5" t="s">
        <v>7873</v>
      </c>
      <c r="C881" s="5" t="s">
        <v>7874</v>
      </c>
      <c r="D881" s="9" t="str">
        <f>IFERROR(__xludf.DUMMYFUNCTION("""COMPUTED_VALUE"""),"let me start with something no one writes about ui power on hold the center button for seconds and the earphones with say in a japanese indian woman s voice power on battery about she does not sound chinese like the cheap chinese headphones her voice volu"&amp;"me level is not very high either bt pairing turn off the headset press and hold to center button but keep holding the same button the headsets voice will say bluetooth pairing once connected it will say bluetooth connected if bt disconnects the voice says"&amp;" bluetooth disconnected next track press and hold the button for seconds and the headset will make a cute chime and load the next song in the playlist of any app i like this feature of the chime because this way i know the headset has accepted the command"&amp;" and loading the next track however holding the button for second everytime you want to change songs can get annoying and painful if you want to skip a couple of songs of just skipping endlessly waiting for the right song to play buttons aren t very soft "&amp;"but do have a tactile click to ensure you feel the click when pressed power off just like power on hold the center button for seconds and the headset will turn off volume up down no audible feedback just volume increase or decrease status led blue when on"&amp;" and slow blinking when connected to bt when in pairing mode the same light blinks quickly in the same blue colour orange while charging solid on green off and above physical clues tiny nub on the left ear plug to denote left side only reputed brands have"&amp;" it same tiny bump is made in the volume up button on the controller to denote volume coloured dots on the plastic controller to denotr left and right channel ear plugs are colour coded and fit very well in my ears most of the ear plugs fall out of my ear"&amp;"s while talking these don t i use the smallest one what does sony offer a very neat guide on how to insert the ear plugs in your ears the most comfortable way and ensure the best seal for clear audio i ve never known that you can pull you ear up from the "&amp;"top corner and gently place the ear plug into your ear canal once placed comfortably drop the ear and let the ear canal seal in audio app it s basically a music player designed to detect the sony earphones if you use spotify you can use this app to setup "&amp;"an equaliser it plays mp from your storage too my phone already has a built in equalizer i don t use any eq because the sound stage on these is flat so all types of audio sounds great faqis it flimsy no but feels like you might damage it if you re not car"&amp;"eful does it really last hr yes i ve tested it sort of and never managed to run out of battery how much did you spend on it kaudio lag none i tested it with android tv lg web os android phone ps and ipad no issues of lag or disconnection or audio drop on "&amp;"super quiet moments of the song bass very decent and controlled vocals very cleartreble sharp and crisp loudness you can listen at full volume without much discomfort but i d suggest not to i compared it with jbl wave tws the sound is very similar but a w"&amp;"e bit less bass on flat eq better than boat airdopes better than oneplus bulletsz after using it for a week i returned it here s my understanding pros music quality mids and highs are well defined if u want u can add bass from eq that also provides bass w"&amp;"ith quality not boomy and unsubtle fast pairing pairs instantly hardware level eq u can tweek it to your own desire good mic qualitycons no multi pair support i e u can t switch between ur lap and mobile instantly or in standby cable quality the provided "&amp;"cable are so thin and fragile causes me to restrict my movements on wearing no magnetic tips for auto play pause if wear it to sleep it can t be turned off by simply removing and sticking it together like other neackbands u have to use or phone or the but"&amp;"tons to pause the music conclusion i returned it and bought realme neackband though it was horrible boosted bass and mediocre sound quality simply because of better features but i still prefer the sony on music quality grip to the ear need to improve good"&amp;" the product is well packed and tamper proof packed with sony hologram in the box cons this is compatible with new edge bluetooth version so might not work with old phones like in my case with sony r plus and xperia m works with redmi pro in my case this "&amp;"is not exactly band but lr connected with thik wire which might fall if jumping or during workout sound is lower to sony wired headphones pros clear and balance sound with sony quality music hearing experience base feels sufficient and clear not like unco"&amp;"mfortable the connecting wire instead of hard plastic band makes it light flexible and weightless to wear and packing in the luggage mic clearity is pure and your voice is very clear and sharp to the front person not like others it s complete value for mo"&amp;"ney as this is perfect in its quality which many brands in this price tag is not able to do this can be folded and packed in conclusion go for it if you are riding and puting this inside ur collar not open else it will fly not suggested for gym as it will"&amp;" fall function are smart and easy to usesimply it gives you the best quality at this price and connectivity with mobile is strong too not for magic expecters youtube insta the voyager ad sound quality is good battery life is great with good sound quality "&amp;"audio quality of phone call is poor keep this in mind if you are using this product more for calling quality of the product and its sound is good but it always slips from the neck there is nothing to hold it in place keeps falling and i am afraid i might "&amp;"lose it")</f>
        <v>let me start with something no one writes about ui power on hold the center button for seconds and the earphones with say in a japanese indian woman s voice power on battery about she does not sound chinese like the cheap chinese headphones her voice volume level is not very high either bt pairing turn off the headset press and hold to center button but keep holding the same button the headsets voice will say bluetooth pairing once connected it will say bluetooth connected if bt disconnects the voice says bluetooth disconnected next track press and hold the button for seconds and the headset will make a cute chime and load the next song in the playlist of any app i like this feature of the chime because this way i know the headset has accepted the command and loading the next track however holding the button for second everytime you want to change songs can get annoying and painful if you want to skip a couple of songs of just skipping endlessly waiting for the right song to play buttons aren t very soft but do have a tactile click to ensure you feel the click when pressed power off just like power on hold the center button for seconds and the headset will turn off volume up down no audible feedback just volume increase or decrease status led blue when on and slow blinking when connected to bt when in pairing mode the same light blinks quickly in the same blue colour orange while charging solid on green off and above physical clues tiny nub on the left ear plug to denote left side only reputed brands have it same tiny bump is made in the volume up button on the controller to denote volume coloured dots on the plastic controller to denotr left and right channel ear plugs are colour coded and fit very well in my ears most of the ear plugs fall out of my ears while talking these don t i use the smallest one what does sony offer a very neat guide on how to insert the ear plugs in your ears the most comfortable way and ensure the best seal for clear audio i ve never known that you can pull you ear up from the top corner and gently place the ear plug into your ear canal once placed comfortably drop the ear and let the ear canal seal in audio app it s basically a music player designed to detect the sony earphones if you use spotify you can use this app to setup an equaliser it plays mp from your storage too my phone already has a built in equalizer i don t use any eq because the sound stage on these is flat so all types of audio sounds great faqis it flimsy no but feels like you might damage it if you re not careful does it really last hr yes i ve tested it sort of and never managed to run out of battery how much did you spend on it kaudio lag none i tested it with android tv lg web os android phone ps and ipad no issues of lag or disconnection or audio drop on super quiet moments of the song bass very decent and controlled vocals very cleartreble sharp and crisp loudness you can listen at full volume without much discomfort but i d suggest not to i compared it with jbl wave tws the sound is very similar but a we bit less bass on flat eq better than boat airdopes better than oneplus bulletsz after using it for a week i returned it here s my understanding pros music quality mids and highs are well defined if u want u can add bass from eq that also provides bass with quality not boomy and unsubtle fast pairing pairs instantly hardware level eq u can tweek it to your own desire good mic qualitycons no multi pair support i e u can t switch between ur lap and mobile instantly or in standby cable quality the provided cable are so thin and fragile causes me to restrict my movements on wearing no magnetic tips for auto play pause if wear it to sleep it can t be turned off by simply removing and sticking it together like other neackbands u have to use or phone or the buttons to pause the music conclusion i returned it and bought realme neackband though it was horrible boosted bass and mediocre sound quality simply because of better features but i still prefer the sony on music quality grip to the ear need to improve good the product is well packed and tamper proof packed with sony hologram in the box cons this is compatible with new edge bluetooth version so might not work with old phones like in my case with sony r plus and xperia m works with redmi pro in my case this is not exactly band but lr connected with thik wire which might fall if jumping or during workout sound is lower to sony wired headphones pros clear and balance sound with sony quality music hearing experience base feels sufficient and clear not like uncomfortable the connecting wire instead of hard plastic band makes it light flexible and weightless to wear and packing in the luggage mic clearity is pure and your voice is very clear and sharp to the front person not like others it s complete value for money as this is perfect in its quality which many brands in this price tag is not able to do this can be folded and packed in conclusion go for it if you are riding and puting this inside ur collar not open else it will fly not suggested for gym as it will fall function are smart and easy to usesimply it gives you the best quality at this price and connectivity with mobile is strong too not for magic expecters youtube insta the voyager ad sound quality is good battery life is great with good sound quality audio quality of phone call is poor keep this in mind if you are using this product more for calling quality of the product and its sound is good but it always slips from the neck there is nothing to hold it in place keeps falling and i am afraid i might lose it</v>
      </c>
      <c r="E881" s="1" t="s">
        <v>7866</v>
      </c>
      <c r="F881" s="9" t="s">
        <v>3347</v>
      </c>
      <c r="G881" s="9">
        <f>IFERROR(__xludf.DUMMYFUNCTION("""COMPUTED_VALUE"""),1.0)</f>
        <v>1</v>
      </c>
      <c r="H881" s="9">
        <f>IFERROR(__xludf.DUMMYFUNCTION("""COMPUTED_VALUE"""),0.0)</f>
        <v>0</v>
      </c>
      <c r="I881" s="9">
        <f>IFERROR(__xludf.DUMMYFUNCTION("""COMPUTED_VALUE"""),1.0)</f>
        <v>1</v>
      </c>
      <c r="J881" s="9">
        <f>IFERROR(__xludf.DUMMYFUNCTION("""COMPUTED_VALUE"""),0.0)</f>
        <v>0</v>
      </c>
    </row>
    <row r="882">
      <c r="A882" s="1">
        <v>4.0</v>
      </c>
      <c r="B882" s="5" t="s">
        <v>7883</v>
      </c>
      <c r="C882" s="5" t="s">
        <v>7884</v>
      </c>
      <c r="D882" s="9" t="str">
        <f>IFERROR(__xludf.DUMMYFUNCTION("""COMPUTED_VALUE"""),"it is working as expected so farno complaints godod the product is definitely worth the price and keeps the laptop super cool i am not a gamer and this review is not for a gaming pc its very convenient for my office work the cooling pad has an additional "&amp;"usb and it helps in case an additional usb port is required when using the cooling pad not in mostly use good product but fan speed is little slow i tried it on my gaming and office laptop there was difference in temperatures on gaming laptop office lapto"&amp;"p hp core i th gen did feel slightly cool to touch with the cooling pad but its ergonomics aren t greatbut its value for money the two fans offer very little airflow and audible noise in winters body is sturdy enough but the laptop slips from the top gril"&amp;"land when you use the non slip clips on the front they come in the way of your hands while working on the laptop your hand essentially rests on those clips and it hurtsdesign needs improvement and fans should have higher airflow accordingly a customer wou"&amp;"ldn t mind slightly higher price it is a decent product and economic in this price range fan speed is decent for better speed give power from your charger not recommended for high end performance laptops a good product that keeps that decreases the laptop"&amp;" heat my dell vostro with th gen i would hover at around c during regular use such as browsing movies youtube ps emulation etc but with this cooler the temps came down to c during heavy gaming tested with fallout new vegas cpu igpu the laptop heated up as"&amp;" if there was no cooling pad but the laptop surface felt cooler please note that i live in a hill station and the climate is generally cool so your experience may be different i have not tested this with a gaming laptop")</f>
        <v>it is working as expected so farno complaints godod 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 not in mostly use good product but fan speed is little slow i tried it on my gaming and office laptop there was difference in temperatures on gaming laptop office laptop hp core i th gen did feel slightly cool to touch with the cooling pad but its ergonomics aren t greatbut its value for money the two fans offer very little airflow and audible noise in winters body is sturdy enough but the laptop slips from the top grilland when you use the non slip clips on the front they come in the way of your hands while working on the laptop your hand essentially rests on those clips and it hurtsdesign needs improvement and fans should have higher airflow accordingly a customer wouldn t mind slightly higher price it is a decent product and economic in this price range fan speed is decent for better speed give power from your charger not recommended for high end performance laptops a good product that keeps that decreases the laptop heat my dell vostro with th gen i would hover at around c during regular use such as browsing movies youtube ps emulation etc but with this cooler the temps came down to c during heavy gaming tested with fallout new vegas cpu igpu the laptop heated up as if there was no cooling pad but the laptop surface felt cooler please note that i live in a hill station and the climate is generally cool so your experience may be different i have not tested this with a gaming laptop</v>
      </c>
      <c r="E882" s="1" t="s">
        <v>7877</v>
      </c>
      <c r="F882" s="9" t="s">
        <v>7081</v>
      </c>
      <c r="G882" s="9">
        <f>IFERROR(__xludf.DUMMYFUNCTION("""COMPUTED_VALUE"""),0.0)</f>
        <v>0</v>
      </c>
      <c r="H882" s="9">
        <f>IFERROR(__xludf.DUMMYFUNCTION("""COMPUTED_VALUE"""),0.0)</f>
        <v>0</v>
      </c>
      <c r="I882" s="9">
        <f>IFERROR(__xludf.DUMMYFUNCTION("""COMPUTED_VALUE"""),0.0)</f>
        <v>0</v>
      </c>
      <c r="J882" s="9">
        <f>IFERROR(__xludf.DUMMYFUNCTION("""COMPUTED_VALUE"""),0.0)</f>
        <v>0</v>
      </c>
    </row>
    <row r="883">
      <c r="A883" s="1">
        <v>4.1</v>
      </c>
      <c r="B883" s="5" t="s">
        <v>512</v>
      </c>
      <c r="C883" s="5" t="s">
        <v>513</v>
      </c>
      <c r="D883" s="9" t="str">
        <f>IFERROR(__xludf.DUMMYFUNCTION("""COMPUTED_VALUE"""),"good quality tool from d linkwifi signal is good nice product overall good and a better experience it funcions properly and useful to me i you want to buy it for cp plus orange dvr it works nice its not plug an play u need to install the driver and will s"&amp;"upport till ghz not above that im using in jio wifi so its not supporting g connectivity as its the first reason i bought this item was to have a surveillance camera in my house to view it on my mobile used etc")</f>
        <v>good quality tool from d linkwifi signal is good nice product overall good and a better experience it funcions properly and useful to me i you want to buy it for cp plus orange dvr it works nice its not plug an play u need to install the driver and will support till ghz not above that im using in jio wifi so its not supporting g connectivity as its the first reason i bought this item was to have a surveillance camera in my house to view it on my mobile used etc</v>
      </c>
      <c r="E883" s="1" t="s">
        <v>504</v>
      </c>
      <c r="F883" s="9" t="s">
        <v>113</v>
      </c>
      <c r="G883" s="9">
        <f>IFERROR(__xludf.DUMMYFUNCTION("""COMPUTED_VALUE"""),0.0)</f>
        <v>0</v>
      </c>
      <c r="H883" s="9">
        <f>IFERROR(__xludf.DUMMYFUNCTION("""COMPUTED_VALUE"""),0.0)</f>
        <v>0</v>
      </c>
      <c r="I883" s="9">
        <f>IFERROR(__xludf.DUMMYFUNCTION("""COMPUTED_VALUE"""),0.0)</f>
        <v>0</v>
      </c>
      <c r="J883" s="9">
        <f>IFERROR(__xludf.DUMMYFUNCTION("""COMPUTED_VALUE"""),0.0)</f>
        <v>0</v>
      </c>
    </row>
    <row r="884">
      <c r="A884" s="1">
        <v>4.5</v>
      </c>
      <c r="B884" s="5" t="s">
        <v>7895</v>
      </c>
      <c r="C884" s="5" t="s">
        <v>7896</v>
      </c>
      <c r="D884" s="9" t="str">
        <f>IFERROR(__xludf.DUMMYFUNCTION("""COMPUTED_VALUE"""),"good product saves your palm from the rough surfaces it s ok so far the external material deteriorated a little but nothing like it has become unuable or something other than that all good i am super satisfied with this mouse pad i have been using this fo"&amp;"r office work as well as gaming for the past few months and i have to say it provides extraordinary comfort definitely will recommend everyone to go for this as it exceeded my expectation ggreat mouse pad month using after post review using this product s"&amp;"ince months soft and really useful for daily use bought it for bucks i will recommend buying this product it is a wonderful product and gives the best experience and reasonable price build quality and smoothness is excellent it totally gives a premium in "&amp;"hand feel would definitely recommend it absolutely terrific purchase worth the price it s very sturdy at the bottom so it doesn t move when you use the mouse and the the grip is also great i purchase this after my hand got scratched because of the table w"&amp;"here i keep my hand when using the mouse now the problem is resolved value of money different colour should be available")</f>
        <v>good product saves your palm from the rough surfaces it s ok so far the external material deteriorated a little but nothing like it has become unuable or something other than that all good i am super satisfied with this mouse pad i have been using this for office work as well as gaming for the past few months and i have to say it provides extraordinary comfort definitely will recommend everyone to go for this as it exceeded my expectation ggreat mouse pad month using after post review using this product since months soft and really useful for daily use bought it for bucks i will recommend buying this product it is a wonderful product and gives the best experience and reasonable price build quality and smoothness is excellent it totally gives a premium in hand feel would definitely recommend it absolutely terrific purchase worth the price it s very sturdy at the bottom so it doesn t move when you use the mouse and the the grip is also great i purchase this after my hand got scratched because of the table where i keep my hand when using the mouse now the problem is resolved value of money different colour should be available</v>
      </c>
      <c r="E884" s="1" t="s">
        <v>7889</v>
      </c>
      <c r="F884" s="9" t="s">
        <v>5756</v>
      </c>
      <c r="G884" s="9">
        <f>IFERROR(__xludf.DUMMYFUNCTION("""COMPUTED_VALUE"""),0.0)</f>
        <v>0</v>
      </c>
      <c r="H884" s="9">
        <f>IFERROR(__xludf.DUMMYFUNCTION("""COMPUTED_VALUE"""),0.0)</f>
        <v>0</v>
      </c>
      <c r="I884" s="9">
        <f>IFERROR(__xludf.DUMMYFUNCTION("""COMPUTED_VALUE"""),0.0)</f>
        <v>0</v>
      </c>
      <c r="J884" s="9">
        <f>IFERROR(__xludf.DUMMYFUNCTION("""COMPUTED_VALUE"""),0.0)</f>
        <v>0</v>
      </c>
    </row>
    <row r="885">
      <c r="A885" s="1">
        <v>4.2</v>
      </c>
      <c r="B885" s="5" t="s">
        <v>7905</v>
      </c>
      <c r="C885" s="5" t="s">
        <v>7906</v>
      </c>
      <c r="D885" s="9" t="str">
        <f>IFERROR(__xludf.DUMMYFUNCTION("""COMPUTED_VALUE"""),"well i had a notion that cheap bt headphones could not produce good sound well i was wrong n im glad i use iem in ear wired headphones usually used sony skullcandy soundmagic kz m not gonna say its better then all of the above but u will be satisfied with"&amp;" the product sound quality is awesome bass is good not like in ear but still wonderful and enough u cant have the effect of an in ear earphones bass quality in a cheap bt for that u need to spend at least k i think it has a passive sound isolation nd its "&amp;"great due to its fit and the foam half of the outer noise gets substacted just by putting it on then the rest go out while the music is on dual mode is good but don t think anyone would use the normal mode cant use the phone eq on nt headphones thats a do"&amp;"wn side but u can use other third party eq or the eq in spotify or saavn works the headphones itself might feel it could break cos all of it is made of plastic but feels like its a good one and wont break the pads are soft it dosent hurt the head or the e"&amp;"ar used it for hours been hearing from a lot of review about the sound quality of these but believe me most of them r giving the review after using it for the first time headphone guide u need to burn the drivers i mean u need to use the headphones for a "&amp;"couple of days to get its full potential and sound quality is very good vocals are easyly separated bass is enough treble is the right amount the way i like it sound stage is good due to being a on ear with big dynamic driver and u would feel the richness"&amp;" of the sound cos of the brand a better headphone is the one which creates good and detailed sound not those who are loud so yeah i would recommend this over boat and one last thing due to it being only a bt headphone and no aux cable is available the sou"&amp;"nd quality deepeneds on the device ur using the bluetooth quality and the amount of sound out put it can produce u can charge it with ur nrml charger if its v do not use fast charger been using it for two days now need to burn them drivers more and will u"&amp;"pdate on the sound quality and yeah the battery back up is really good have used it for almost hours still charge left it shows in the bt connectivity sec on ur phone at the end if ur looking for a headphone with a good premium look a well reputed brand a"&amp;"nd great sound quality do buy this without a doubt this r satisfactory very much go for it p s amazon delivery is really not up to the mark even being a reputed company and all ow and another thing saw some complain about it being manufactured in china mi"&amp;"ne says manufactured in malaysia yes its a original one have registered it with harman audio everything the bass the battery is superb 👌🏻just a big and only problem it doesn t support dual connectivity 🙁 which is available in even boat s below ₹ headph"&amp;"ones dual connectivity is very much required for many as we have to work together on smartphone laptop simultaneously so again again disconnecting from lapy the connecting to mobile is just pain 😢so harman please include dual connectivity bought this at "&amp;"k good one but sound is low who wants to listen music veru loud with high bass it s not for them also it s not covering for me sometimes it s giving pain while using long hours good good product good quality agar build quility ko chhor diya jay to to yah "&amp;"headphone tak k best headphone h ok")</f>
        <v>well i had a notion that cheap bt headphones could not produce good sound well i was wrong n im glad i use iem in ear wired headphones usually used sony skullcandy soundmagic kz m not gonna say its better then all of the above but u will be satisfied with the product sound quality is awesome bass is good not like in ear but still wonderful and enough u cant have the effect of an in ear earphones bass quality in a cheap bt for that u need to spend at least k i think it has a passive sound isolation nd its great due to its fit and the foam half of the outer noise gets substacted just by putting it on then the rest go out while the music is on dual mode is good but don 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the pads are soft it dosent hurt the head or the ear used it for hours been hearing from a lot of review about the sound quality of these but believe me most of them r giving the review after using it for the first time headphone guide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v do not use fast charger been using it for two days now need to burn them drivers more and will update on the sound quality and yeah the battery back up is really good have used it for almost hours still charge left it shows in the bt connectivity sec on ur phone at the end if ur looking for a headphone with a good premium look a well reputed brand and great sound quality do buy this without a doubt this r satisfactory very much go for it p s amazon delivery is really not up to the mark even being a reputed company and all ow and another thing saw some complain about it being manufactured in china mine says manufactured in malaysia yes its a original one have registered it with harman audio everything the bass the battery is superb 👌🏻just a big and only problem it doesn t support dual connectivity 🙁 which is available in even boat s below ₹ headphones dual connectivity is very much required for many as we have to work together on smartphone laptop simultaneously so again again disconnecting from lapy the connecting to mobile is just pain 😢so harman please include dual connectivity bought this at k good one but sound is low who wants to listen music veru loud with high bass it s not for them also it s not covering for me sometimes it s giving pain while using long hours good good product good quality agar build quility ko chhor diya jay to to yah headphone tak k best headphone h ok</v>
      </c>
      <c r="E885" s="1" t="s">
        <v>7899</v>
      </c>
      <c r="F885" s="9" t="s">
        <v>4761</v>
      </c>
      <c r="G885" s="9">
        <f>IFERROR(__xludf.DUMMYFUNCTION("""COMPUTED_VALUE"""),1.0)</f>
        <v>1</v>
      </c>
      <c r="H885" s="9">
        <f>IFERROR(__xludf.DUMMYFUNCTION("""COMPUTED_VALUE"""),1.0)</f>
        <v>1</v>
      </c>
      <c r="I885" s="9">
        <f>IFERROR(__xludf.DUMMYFUNCTION("""COMPUTED_VALUE"""),0.0)</f>
        <v>0</v>
      </c>
      <c r="J885" s="9">
        <f>IFERROR(__xludf.DUMMYFUNCTION("""COMPUTED_VALUE"""),0.0)</f>
        <v>0</v>
      </c>
    </row>
    <row r="886">
      <c r="A886" s="1">
        <v>4.3</v>
      </c>
      <c r="B886" s="5" t="s">
        <v>7915</v>
      </c>
      <c r="C886" s="5" t="s">
        <v>7916</v>
      </c>
      <c r="D886" s="9" t="str">
        <f>IFERROR(__xludf.DUMMYFUNCTION("""COMPUTED_VALUE"""),"very thin and sleek premium quality over all good waluable product for a student worth for the moneysuitable for hard use it s been a week since i got this and so far it s good does the job i really am enjoying using my ipad even more really worth it colo"&amp;"ur is also very good you can definitely go for it overall the product quality is good fyi if you are looking for an ipad cover with pencil holder this may not be the best option")</f>
        <v>very thin and sleek premium quality over all good waluable product for a student worth for the moneysuitable for hard use it s been a week since i got this and so far it s good does the job i really am enjoying using my ipad even more really worth it colour is also very good you can definitely go for it overall the product quality is good fyi if you are looking for an ipad cover with pencil holder this may not be the best option</v>
      </c>
      <c r="E886" s="1" t="s">
        <v>7909</v>
      </c>
      <c r="F886" s="9" t="s">
        <v>7574</v>
      </c>
      <c r="G886" s="9">
        <f>IFERROR(__xludf.DUMMYFUNCTION("""COMPUTED_VALUE"""),0.0)</f>
        <v>0</v>
      </c>
      <c r="H886" s="9">
        <f>IFERROR(__xludf.DUMMYFUNCTION("""COMPUTED_VALUE"""),0.0)</f>
        <v>0</v>
      </c>
      <c r="I886" s="9">
        <f>IFERROR(__xludf.DUMMYFUNCTION("""COMPUTED_VALUE"""),0.0)</f>
        <v>0</v>
      </c>
      <c r="J886" s="9">
        <f>IFERROR(__xludf.DUMMYFUNCTION("""COMPUTED_VALUE"""),0.0)</f>
        <v>0</v>
      </c>
    </row>
    <row r="887">
      <c r="A887" s="1">
        <v>4.2</v>
      </c>
      <c r="B887" s="5" t="s">
        <v>541</v>
      </c>
      <c r="C887" s="5" t="s">
        <v>542</v>
      </c>
      <c r="D887" s="9" t="str">
        <f>IFERROR(__xludf.DUMMYFUNCTION("""COMPUTED_VALUE"""),"about amazonbasics xxxxxxxxxxxxxxxxxxxxxxxxxxxxxxamazon basics was launched in is amazon’s own inhouse brand for fast moving small electronic consumer goods here amazon uses its massive collection of sales data to launch products that are in huge demand a"&amp;"lready exist in the market but at lower prices simply put up a similar replica for something successful but at much affordable prices if something isn’t an immediate hit amazon pulls it and moves on amazon otherwise is like an online marketplace where it "&amp;"provides a portal for various sellers to sell their product but with amazonbasics amazon is selling its own product at its own marketplace here it derives the benefit of eliminating any intermediate distributors or retailers hence amazonbasics branded pro"&amp;"ducts are available for a lower price attracting bulk customers online as an additional benefit amazonbasics products are delivered free to prime members are covered under amazon warranty for all and hence any claim or replacement procedures are highly st"&amp;"reamlined immediately taken care of about our product requirement vs actual xxxxxxxxxxxxxxxxxxxxxxxxxxxxxxxxxxxxxxxxxxxxxxxxxxxxxxi recently purchased a new qualcomm qbix car charger was looking for a cable with usb a to micro b connector i listed my prio"&amp;"rities under various heads to come up with a conclusion and let us compare the actual product based upon my initial requirements data exchange since it was to be primarily used for fast mobile devices charging in car data exchange capability was not much "&amp;"of my concern preference though would surely have been a usb but it didn’t bother me if i could only get a usb too actual product i did try to copy a movie file just for the sake of testing data exchange and i found it to be pretty well i did not capture "&amp;"any speed data but then we all know speed of data transfer also varies with the type of data being transferred the more variety of data being transferred simultaneously the lower will be the speed length of the cable again since i could not afford to have"&amp;" a lengthy loop of cable bunched around my gear knob i preferred to keep it short simple hence my only lookout was upto around a meter or below actual product the cable came nicely packed in a paper packet and was precisely meters or approximately feet lo"&amp;"ng the length was sufficient for me to plug in any of the mobile devices to my car charger at the drivers or the side passenger’s seat tangle free flexibility strength standards i am not particularly a fan of those stubborn braided wires which are so hard"&amp;" that they retain the shape in which they are bent i wanted something that was thick yet flexible enough to acquire a circular shape when bunched actual product the cable received looked exactly as shown over the site with good flexibility reasonable thic"&amp;"kness a sturdy intermediate cable the whole construction of the cable due it’s cable size flexibility is almost tangle free the associated cable was not exactly thick but can’t be termed as thin or delicate too it’s not the thickest i’ve seen but then thi"&amp;"ckest doesn’t always means most durable given my application it’s more than just suitable the overall built quality of the cable insulation looks promising enough to last few years even if used for other than car charging it looks durable enough to last l"&amp;"ong i had further shortlisted mansaa an amkette cable for the same purpose but they were too long for my requirement compact moulded connectors had an inclination towards moulded connectors to avoid any issues where the connectors break open exposing the "&amp;"terminal pcbs actual product there are no complaints regarding the connectors of the actual cable the connectors are perfectly moulded without any joints or risks of splitting open the connector casings are further quite compact at terminals to fit in com"&amp;"fortably at scarce spaces the connector ports are sturdy enough both at usb a micro b ports the micro b port pins lock securely onto the charging mobile devices which is quite good no signs of loose construction being gold plated is more of a misleading f"&amp;"ancy term in this case as most of the metal ports designed today already have a corrosion resistance nobody is going to use them in saline sea water anyways availability of ties velcro straps as per my intended use in a car where compactness was of paramo"&amp;"unt importance i expected an included cable tie or a velcro strap would be a nice add on to properly adjust arrange the cable as per requirement actual product this i miss the most in the provided actual cable there is no provision of an included strap or"&amp;" cable tie through which i could adjust my required cable length easily decent current handling capability on the newest qc certified chargers the current transmission can go up to amps in certain cases hence the cable needed to have a decent current hand"&amp;"ling ability actual product the actual cable has a nameplate rating of handling up to amps against demands at new qc chargers that could go up to amps here let me clear out that the latest qc chargers vary voltage to current ratios to achieve desired fast"&amp;" charging thus it is not like a continuous flow of amps is there it keeps on reducing hence cable ratings designed for a continuous current handling of anything above amps would sufficiently work with qc chargers have tried it safely multiple times chargi"&amp;"ng my samsung s from without the cable getting hot warranty comes with a year warranty as expected not the best in the industry but reasonable other observations apart from the above listed features the other details of the actual product received worth m"&amp;"entioning are the cable is manufactured in china imported by amazon warehouse dealers under the brand name philosophy of amazonbasics the cable has a manufacturing date of oct it was imported to india in dec the cable has a mrp tag of bucks however i purc"&amp;"hased it online for bucks being a prime member shipping was free a customer care toll free number email is also printed over the label for registration of any consumer grievances final verdict xxxxxxxxxxxxxxxxxxit has been few days since i have received b"&amp;"een using this product so far everything from construction to performance seems to be convincing enough to recommend it and for a price of around i suppose its worth it will surely update if any malfunction is observed worth for buy the quality that amazo"&amp;"n basics at times give at cheap prices is beyond imagination simply superb goverment shouldnt hinder amazon products amazon products rather gives competition to local qualityless products which consumers are forced to buy beacause they have no quality com"&amp;"petition make in india is good but if the make in india products are simple cheap copies of branded products without any investment in r and d without r and d make in india would never be successfull and ousting companies like amazon will only lead to los"&amp;"s for consumers govt should infact encourage such competition amazon basics provides one of the best cables available for charging your phone or connecting devices as an past customer of many cables from amazon this cable doesn t also disappoint supports "&amp;"fast charging for all my samsung phones i use samsung a pro samsung s plus which this cable is compatible with very sturdy thick and very long ftvery affordable pricing thanks amazoni also use a usb c cable for my samsung s fe super product charging is ok"&amp;" however it s mere foot in length the vendor could have mentioned correct product description there is no need to mislead too early to say performance as i have received it today good i have bought many cheap chinese micro usb cable in rs and rs of ubon a"&amp;"nd of many other chinese local companies and none of them worked properly finall i decided to go for this and it is charging as well transferring data without any issue and i am very happy with my purchasemy advice dont buy cheap chinese local cables of y"&amp;"ou will have to throw them in dustbean after some time better buy this one")</f>
        <v>about amazonbasics xxxxxxxxxxxxxxxxxxxxxxxxxxxxxxamazon basics was launched in is amazon’s own inhouse brand for fast moving small electronic consumer goods here amazon uses its massive collection of sales data to launch products that are in huge demand already exist in the market but at lower prices simply put up a similar replica for something successful but at much affordable prices if something isn’t an immediate hit amazon pulls it and moves on amazon otherwise is like an online marketplace where it provides a portal for various sellers to sell their product but with amazonbasics amazon is selling its own product at its own marketplace here it derives the benefit of eliminating any intermediate distributors or retailers hence amazonbasics branded products are available for a lower price attracting bulk customers online as an additional benefit amazonbasics products are delivered free to prime members are covered under amazon warranty for all and hence any claim or replacement procedures are highly streamlined immediately taken care of about our product requirement vs actual xxxxxxxxxxxxxxxxxxxxxxxxxxxxxxxxxxxxxxxxxxxxxxxxxxxxxxi recently purchased a new qualcomm qbix car charger was looking for a cable with usb a to micro b connector i listed my priorities under various heads to come up with a conclusion and let us compare the actual product based upon my initial requirements data exchange since it was to be primarily used for fast mobile devices charging in car data exchange capability was not much of my concern preference though would surely have been a usb but it didn’t bother me if i could only get a usb too 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 length of the cable again since i could not afford to have a lengthy loop of cable bunched around my gear knob i preferred to keep it short simple hence my only lookout was upto around a meter or below actual product the cable came nicely packed in a paper packet and was precisely meters or approximately feet long the length was sufficient for me to plug in any of the mobile devices to my car charger at the drivers or the side passenger’s seat tangle free flexibility strength standards i am not particularly a fan of those stubborn braided wires which are so hard that they retain the shape in which they are bent i wanted something that was thick yet flexible enough to acquire a circular shape when bunched actual product the cable received looked exactly as shown over the site with good flexibility reasonable thickness a sturdy intermediate cable the whole construction of the cable due it’s cable size flexibility is almost tangle free the associated cable was not exactly thick but can’t be termed as thin or delicate too it’s not the thickest i’ve seen but then thickest doesn’t always means most durable given my application it’s more than just suitable the overall built quality of the cable insulation looks promising enough to last few years even if used for other than car charging it looks durable enough to last long i had further shortlisted mansaa an amkette cable for the same purpose but they were too long for my requirement compact moulded connectors had an inclination towards moulded connectors to avoid any issues where the connectors break open exposing the terminal pcbs actual product there are no complaints regarding the connectors of the actual cable the connectors are perfectly moulded without any joints or risks of splitting open the connector casings are further quite compact at terminals to fit in comfortably at scarce spaces the connector ports are sturdy enough both at usb a micro b ports the micro b port pins lock securely onto the charging mobile devices which is quite good no signs of loose construction being gold plated is more of a misleading fancy term in this case as most of the metal ports designed today already have a corrosion resistance nobody is going to use them in saline sea water anyways availability of ties velcro straps as per my intended use in a car where compactness was of paramount importance i expected an included cable tie or a velcro strap would be a nice add on to properly adjust arrange the cable as per requirement actual product this i miss the most in the provided actual cable there is no provision of an included strap or cable tie through which i could adjust my required cable length easily decent current handling capability on the newest qc certified chargers the current transmission can go up to amps in certain cases hence the cable needed to have a decent current handling ability actual product the actual cable has a nameplate rating of handling up to amps against demands at new qc chargers that could go up to amps here let me clear out that the latest qc chargers vary voltage to current ratios to achieve desired fast charging thus it is not like a continuous flow of amps is there it keeps on reducing hence cable ratings designed for a continuous current handling of anything above amps would sufficiently work with qc chargers have tried it safely multiple times charging my samsung s from without the cable getting hot warranty comes with a year warranty as expected not the best in the industry but reasonable other observations apart from the above listed features the other details of the actual product received worth mentioning are the cable is manufactured in china imported by amazon warehouse dealers under the brand name philosophy of amazonbasics the cable has a manufacturing date of oct it was imported to india in dec the cable has a mrp tag of bucks however i purchased it online for bucks being a prime member shipping was free a customer care toll free number email is also printed over the label for registration of any consumer grievances final verdict xxxxxxxxxxxxxxxxxxit has been few days since i have received been using this product so far everything from construction to performance seems to be convincing enough to recommend it and for a price of around i suppose its worth it will surely update if any malfunction is observed worth for buy the quality that amazon basics at times give at cheap prices is beyond imagination simply superb goverment shouldnt hinder amazon products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govt should infact encourage such competition amazon basics provides one of the best cables available for charging your phone or connecting devices as an past customer of many cables from amazon this cable doesn t also disappoint supports fast charging for all my samsung phones i use samsung a pro samsung s plus which this cable is compatible with very sturdy thick and very long ftvery affordable pricing thanks amazoni also use a usb c cable for my samsung s fe super product charging is ok however it s mere foot in length the vendor could have mentioned correct product description there is no need to mislead too early to say performance as i have received it today good i have bought many cheap chinese micro usb cable in rs and rs of ubon and of many other chinese local companies and none of them worked properly finall i decided to go for this and it is charging as well transferring data without any issue and i am very happy with my purchasemy advice dont buy cheap chinese local cables of you will have to throw them in dustbean after some time better buy this one</v>
      </c>
      <c r="E887" s="1" t="s">
        <v>534</v>
      </c>
      <c r="F887" s="9" t="s">
        <v>18</v>
      </c>
      <c r="G887" s="9">
        <f>IFERROR(__xludf.DUMMYFUNCTION("""COMPUTED_VALUE"""),1.0)</f>
        <v>1</v>
      </c>
      <c r="H887" s="9">
        <f>IFERROR(__xludf.DUMMYFUNCTION("""COMPUTED_VALUE"""),1.0)</f>
        <v>1</v>
      </c>
      <c r="I887" s="9">
        <f>IFERROR(__xludf.DUMMYFUNCTION("""COMPUTED_VALUE"""),0.0)</f>
        <v>0</v>
      </c>
      <c r="J887" s="9">
        <f>IFERROR(__xludf.DUMMYFUNCTION("""COMPUTED_VALUE"""),1.0)</f>
        <v>1</v>
      </c>
    </row>
    <row r="888">
      <c r="A888" s="1">
        <v>4.6</v>
      </c>
      <c r="B888" s="5" t="s">
        <v>7927</v>
      </c>
      <c r="C888" s="5" t="s">
        <v>7928</v>
      </c>
      <c r="D888" s="9" t="str">
        <f>IFERROR(__xludf.DUMMYFUNCTION("""COMPUTED_VALUE"""),"excellent piece of wireless mouse reasonable price and worth every penny one problem i faced is the scroll stopped working now performance is good and very silent 🐭🐭🐭 good mouse cursor movement is good click is literally noiseless size could have been "&amp;"a little big overall good it s a good one like very soft to hand no clicking sound very favorable for it guys who wants quiet environment for size of the mouse neither too small nor very big in hand dislike you can consider it very less as it is a very so"&amp;"ft to hand care in uses must be taken good i got this mouse because sometimes it is easy and conserves space also i wanted to be a bit away from my laptop screen please note that it is best if you buy even a wireless keyboard then you are truly away i bou"&amp;"ght this for this is a very good wireless mouse works seamlessly fits superb on your hand and is simple plug and play the grip on the hand is amazing and the size is just right for everything from simple browsing to playing the game mouse is sensitive on "&amp;"any surface and doesn t require a pad i use it on the bed without any issue just go for it giving five stars so that you could notice it")</f>
        <v>excellent piece of wireless mouse reasonable price and worth every penny one problem i faced is the scroll stopped working now performance is good and very silent 🐭🐭🐭 good mouse cursor movement is good click is literally noiseless size could have been a little big overall good it s a good one like very soft to hand no clicking sound very favorable for it guys who wants quiet environment for size of the mouse neither too small nor very big in hand dislike you can consider it very less as it is a very soft to hand care in uses must be taken good i got this mouse because sometimes it is easy and conserves space also i wanted to be a bit away from my laptop screen please note that it is best if you buy even a wireless keyboard then you are truly away i bought this for this is a very good wireless mouse works seamlessly fits superb on your hand and is simple plug and play the grip on the hand is amazing and the size is just right for everything from simple browsing to playing the game mouse is sensitive on any surface and doesn t require a pad i use it on the bed without any issue just go for it giving five stars so that you could notice it</v>
      </c>
      <c r="E888" s="1" t="s">
        <v>7920</v>
      </c>
      <c r="F888" s="9" t="s">
        <v>5206</v>
      </c>
      <c r="G888" s="9">
        <f>IFERROR(__xludf.DUMMYFUNCTION("""COMPUTED_VALUE"""),0.0)</f>
        <v>0</v>
      </c>
      <c r="H888" s="9">
        <f>IFERROR(__xludf.DUMMYFUNCTION("""COMPUTED_VALUE"""),0.0)</f>
        <v>0</v>
      </c>
      <c r="I888" s="9">
        <f>IFERROR(__xludf.DUMMYFUNCTION("""COMPUTED_VALUE"""),0.0)</f>
        <v>0</v>
      </c>
      <c r="J888" s="9">
        <f>IFERROR(__xludf.DUMMYFUNCTION("""COMPUTED_VALUE"""),1.0)</f>
        <v>1</v>
      </c>
    </row>
    <row r="889">
      <c r="A889" s="1">
        <v>4.5</v>
      </c>
      <c r="B889" s="5" t="s">
        <v>7938</v>
      </c>
      <c r="C889" s="5" t="s">
        <v>7939</v>
      </c>
      <c r="D889" s="9" t="str">
        <f>IFERROR(__xludf.DUMMYFUNCTION("""COMPUTED_VALUE"""),"r super good love them nice nice good product bahut acche lagte hain my daughter liked these acrylic paint tunes nice colors")</f>
        <v>r super good love them nice nice good product bahut acche lagte hain my daughter liked these acrylic paint tunes nice colors</v>
      </c>
      <c r="E889" s="1" t="s">
        <v>7931</v>
      </c>
      <c r="F889" s="9" t="s">
        <v>5744</v>
      </c>
      <c r="G889" s="9">
        <f>IFERROR(__xludf.DUMMYFUNCTION("""COMPUTED_VALUE"""),0.0)</f>
        <v>0</v>
      </c>
      <c r="H889" s="9">
        <f>IFERROR(__xludf.DUMMYFUNCTION("""COMPUTED_VALUE"""),0.0)</f>
        <v>0</v>
      </c>
      <c r="I889" s="9">
        <f>IFERROR(__xludf.DUMMYFUNCTION("""COMPUTED_VALUE"""),0.0)</f>
        <v>0</v>
      </c>
      <c r="J889" s="9">
        <f>IFERROR(__xludf.DUMMYFUNCTION("""COMPUTED_VALUE"""),0.0)</f>
        <v>0</v>
      </c>
    </row>
    <row r="890">
      <c r="A890" s="1">
        <v>4.3</v>
      </c>
      <c r="B890" s="5" t="s">
        <v>4793</v>
      </c>
      <c r="C890" s="5" t="s">
        <v>4794</v>
      </c>
      <c r="D890" s="9" t="str">
        <f>IFERROR(__xludf.DUMMYFUNCTION("""COMPUTED_VALUE"""),"productliramark webcam cover slideevents datesorder date delivery date review date statusreceived and acceptedratings descriptionused terms in the description slider sliding part of webcam cover static frame   static back frame of webcam cover screen fram"&amp;"e the laptop s screen framethe product is sturdy invisible for the mutual color theme for device and product and well manufactured if the device has the same matte black theme this webcam cover can easily be merged and becomes a part of the device s body "&amp;"as you can see my laptop has a matte black screen frame and astonishingly the product has merged with it the little plastic container in the package will act as storage for the rest of the webcam covers it is ultra thin as described by the company with ac"&amp;"quiring about a millimeter thickness this thickness can cope with the windows laptops as they are having the rubber buffers on the top side of the screen frame because those buffers act as a spacer between the screen and the lower up body keyboard of the "&amp;"laptop to avoid any harm to the screen  this spacer is advantageous to the webcam cover as closing the lid will not harm the screen screen frame and laptop lower up body but still don t put pressure on the location where the webcam cover is installed as t"&amp;"he thickness of the webcam cover is slightly more in the micrometers than the rubber buffers of the laptop itself the sliding function is very smooth but be sure to push only the slider part and not the whole static part as it will make the grip weak over"&amp;" time of usage the device can be used with any phone and monitor as they have no issue with opening and closing the lids now for the mac laptop users it is not a product for your laptop and never try this product for your mac laptops as the mac laptops ha"&amp;"ve a stunning plain glass screen that is covering the whole screen frame part and has no spacers that is there s no space left after closing the laptop lid and hence upon installation of this product will damage crack break the plain glass screen installa"&amp;"tion is easy remove the blue tape and carefully stick the cover as a sticker using the scale for support or else you could stick it a little inclined after sticking rub your palm for heat generation and grab the screen frame from both palms and apply the "&amp;"ultra light pressure and hold the position up to a good to minutes and there you go for your satisfied invisible life important even if not in use slide it times once a week and clean it as per your device cleaning schedule to avoid jamming due to debris "&amp;"or dust overall it is a good product for me it has worked awesome green signal from here thank you suggestionsto the manufacturer notice the static frame of the webcam cover and make its edges the edges close to the slider smooth rounding off or fillet so"&amp;" that upon sliding the slider with a fat finger it can easily slide over the edges of the static frame hence do not put an unnecessary force on a static frame to the seller well packagingto the consumer check for the rubber spacers buffers provided in the"&amp;" laptop like windows laptops if it is then you can use the webcam cover if not like mac laptops it s not the product for you even for windows laptops after installing a webcam cover try not to put pressure on the webcam cover location for long slide it ti"&amp;"mes once a week to avoid jamming disclaimerthe review s and rating s has ve been made upon personal usage s experiment s experience s perspective s for specific product s acquired delivered i usually don t trust my webcam so i thought of giving this produ"&amp;"ct a try it was delivered within days after placing the order i received it on th june first impressions were really good i always had a fear that it would crack my screen when i close my laptop lid after reading the reviews but it s been months and there"&amp;" s not even a single crack in my screen 𝗕𝘂𝗶𝗹𝗱 𝗤𝘂𝗮𝗹𝗶𝘁𝘆 𝟰 𝟱 𝟱you will get webcams covers in the package it s extremely thin so it won t cause any issues when you close the laptop hp pavilion gaming used here but it might cause issues in the c"&amp;"ase of laptops with thin screens like macbook air asus tuf asus rog while closing the lid due to the pressure on the screen at the end it s your choice 𝗔𝗱𝗵𝗲𝘀𝗶𝗼𝗻 𝟯 𝟱i am sorry to say that the adhesion of this product is quite weak it literally fa"&amp;"lls off after a week of applying it i had to throw of it as it became useless i only had the last piece remaining 𝗦𝗼𝗹𝘂𝘁𝗶𝗼𝗻 𝗳𝗼𝗿 𝗔𝗱𝗵𝗲𝘀𝗶𝗼𝗻 eventually i was able to find a solution for this problem • remove the stock adhesion by gently appl"&amp;"ying isopropyl alcohol • then apply a strong adhesive glue i used fevi kwick apply it only on the back edges of the webcam cover since it s extremely thin i used thin needle to apply super glue gently on it or else the superglue will spill out and make a "&amp;"mess • immediately you have to place it on the webcam of our laptop and then you re good to go its been months after using the super glue technique forget about about falling it has not even moved a bit no effect on the quality of my webcam the cover won "&amp;"t interfere when you are using your webcam in meetings and fully covers it when you want privacy overall its a good product except for the fact that it has poor adhesion good product i wish i had known this before ordering luckily a friend made me aware t"&amp;"he very same day i had applied it apple urges people not to close their macbook macbook air or macbook pro while such camera covers are applied because it can lead to cracks in the screen when closing your macbook it may also affect the ambience light sen"&amp;"sor but that is the lesser issue as compared to a potentially cracked screen and high repair costs macbooks are designed in a way that when closing no foreign object thicker than an average printer paper mm should ever be between the screen and the body o"&amp;"f the laptop this item is inches thick that is mm six times the recommended thickness if you are going to use it on your macbook be sure to completely remove it before closing your laptop you can use it without worry on imac as it s a desktop and doesn t "&amp;"get closed you can also use it with any normal laptop where the camera isn t embedded inside the glass screen if you have a laptop where the camera is embedded in the plastic frame around the screen it should be okay for disappointed macbook users like me"&amp;" there are two options one is you trust apple who are saying their camera is hardwired to the green camera light according to them one cannot work without the other so even if someone hacks your camera you will know it is on because the green light will b"&amp;"e glowing if you re not sure about their reliability and you still want to cover your camera use a piece of thin tape apple does advice against anything which could leave adhesive residue on their screen but frankly if you just clean it with some screen c"&amp;"leanser after removing i don t see how there could be an issue why am i still giving this product stars it reached in good condition is easy to install and use and it will still be useful to people with other laptops or desktop screens with inbuilt camera"&amp;" it s not a bad product they just need to stop advertising it for macbooks")</f>
        <v>productliramark webcam cover slideevents datesorder date delivery date review date statusreceived and acceptedratings descriptionused terms in the description slider sliding part of webcam cover static frame   static back frame of webcam cover screen frame the laptop s screen framethe product is sturdy invisible for the mutual color theme for device and product and well manufactured if the device has the same matte black theme this webcam cover can easily be merged and becomes a part of the device s body as you can see my laptop has a matte black screen frame and astonishingly the product has merged with it the little plastic container in the package will act as storage for the rest of the webcam covers it is ultra thin as described by the company with acquiring about a millimeter thickness this thickness can cope with the windows laptops as they are having the rubber buffers on the top side of the screen frame because those buffers act as a spacer between the screen and the lower up body keyboard of the laptop to avoid any harm to the screen  this spacer is advantageous to the webcam cover as closing the lid will not harm the screen screen frame and laptop lower up body but still don 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 the device can be used with any phone and monitor as they have no issue with opening and closing the lids now for the mac laptop users it is not a product for your laptop and never try this product for your mac laptops as the mac laptops have a stunning plain glass screen that is covering the whole screen frame part and has no spacers that is there s no space left after closing the laptop lid and hence upon installation of this product will damage crack break the plain glass screen installation is easy remove the blue tape and carefully stick the cover as a sticker using the scale for support or else you could stick it a little inclined after sticking rub your palm for heat generation and grab the screen frame from both palms and apply the ultra light pressure and hold the position up to a good to minutes and there you go for your satisfied invisible life important even if not in use slide it times once a week and clean it as per your device cleaning schedule to avoid jamming due to debris or dust overall it is a good product for me it has worked awesome green signal from here thank you suggestionsto the manufacturer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 to the seller well packagingto the consumer check for the rubber spacers buffers provided in the laptop like windows laptops if it is then you can use the webcam cover if not like mac laptops it s not the product for you even for windows laptops after installing a webcam cover try not to put pressure on the webcam cover location for long slide it times once a week to avoid jamming disclaimerthe review s and rating s has ve been made upon personal usage s experiment s experience s perspective s for specific product s acquired delivered i usually don t trust my webcam so i thought of giving this product a try it was delivered within days after placing the order i received it on th june first impressions were really good i always had a fear that it would crack my screen when i close my laptop lid after reading the reviews but it s been months and there s not even a single crack in my screen 𝗕𝘂𝗶𝗹𝗱 𝗤𝘂𝗮𝗹𝗶𝘁𝘆 𝟰 𝟱 𝟱you will get webcams covers in the package it s extremely thin so it won t cause any issues when you close the laptop hp pavilion gaming used here but it might cause issues in the case of laptops with thin screens like macbook air asus tuf asus rog while closing the lid due to the pressure on the screen at the end it s your choice 𝗔𝗱𝗵𝗲𝘀𝗶𝗼𝗻 𝟯 𝟱i am sorry to say that the adhesion of this product is quite weak it literally falls off after a week of applying it i had to throw of it as it became useless i only had the last piece remaining 𝗦𝗼𝗹𝘂𝘁𝗶𝗼𝗻 𝗳𝗼𝗿 𝗔𝗱𝗵𝗲𝘀𝗶𝗼𝗻 eventually i was able to find a solution for this problem • remove the stock adhesion by gently applying isopropyl alcohol • then apply a strong adhesive glue i used fevi kwick apply it only on the back edges of the webcam cover since it s extremely thin i used thin needle to apply super glue gently on it or else the superglue will spill out and make a mess • immediately you have to place it on the webcam of our laptop and then you re good to go its been months after using the super glue technique forget about about falling it has not even moved a bit no effect on the quality of my webcam the cover won t interfere when you are using your webcam in meetings and fully covers it when you want privacy overall its a good product except for the fact that it has poor adhesion good product i wish i had known this before ordering luckily a friend made me aware the very same day i had applied it 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 macbooks are designed in a way that when closing no foreign object thicker than an average printer paper mm should ever be between the screen and the body of the laptop this item is inches thick that is mm six times the recommended thickness if you are going to use it on your macbook be sure to completely remove it before closing your laptop you can use it without worry on imac as it s a desktop and doesn t get closed you can also use it with any normal laptop where the camera isn t embedded inside the glass screen if you have a laptop where the camera is embedded in the plastic frame around the screen it should be okay 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 if you re not sure about their reliability and you still want to cover your camera use a piece of thin tape apple does advice against anything which could leave adhesive residue on their screen but frankly if you just clean it with some screen cleanser after removing i don t see how there could be an issue why am i still giving this product stars it reached in good condition is easy to install and use and it will still be useful to people with other laptops or desktop screens with inbuilt camera it s not a bad product they just need to stop advertising it for macbooks</v>
      </c>
      <c r="E890" s="1" t="s">
        <v>4786</v>
      </c>
      <c r="F890" s="9" t="s">
        <v>4788</v>
      </c>
      <c r="G890" s="9">
        <f>IFERROR(__xludf.DUMMYFUNCTION("""COMPUTED_VALUE"""),0.0)</f>
        <v>0</v>
      </c>
      <c r="H890" s="9">
        <f>IFERROR(__xludf.DUMMYFUNCTION("""COMPUTED_VALUE"""),1.0)</f>
        <v>1</v>
      </c>
      <c r="I890" s="9">
        <f>IFERROR(__xludf.DUMMYFUNCTION("""COMPUTED_VALUE"""),1.0)</f>
        <v>1</v>
      </c>
      <c r="J890" s="9">
        <f>IFERROR(__xludf.DUMMYFUNCTION("""COMPUTED_VALUE"""),1.0)</f>
        <v>1</v>
      </c>
    </row>
    <row r="891">
      <c r="A891" s="1">
        <v>4.1</v>
      </c>
      <c r="B891" s="5" t="s">
        <v>7950</v>
      </c>
      <c r="C891" s="5" t="s">
        <v>7951</v>
      </c>
      <c r="D891" s="9" t="str">
        <f>IFERROR(__xludf.DUMMYFUNCTION("""COMPUTED_VALUE"""),"quite affordable but got a few issues just got one usb connector that connects both mouse and keyboard what if someone wanted to use them separately mouse sleeps after a long time and you have to press a key in keyboard inorder to make the mouse active ag"&amp;"ain amazing i really really like it this keyboard or mouse using daily feel good and more interest at work to do i bought this for daily use for my devices but since has only one receptor so it can only be used with either kvm or single machine at once al"&amp;"so the battery hole on the keyboard will only accomodate lr aa batteries only and is not even suitable for the normal aa batteries so you will have to have differnet kind of batteries for both the mouse and the keyboard also there is always a lag in the t"&amp;"yping of the keyboard its not as efficient like if i press keys pretty quickly one after the other so either it will pick only one key stroke or the second key stroke before the first one yes this combo is pretty good if you are going to have a normal usa"&amp;"ge at home with just one pc in place then it is one of the most worth the money products but for all rest and regurous usage this will not satisfy the needs and you would need to go higher ranges of combo pros built quality design mouse design and accurac"&amp;"y cons seems small keyboard no num pad same as apple keyboard size if your budget under go for it smooth key press there should be a switch button device is very good suitable for travelers i like the size of the product and operation easy to fit in the l"&amp;"aptop bag evencarry for presentations outside to operate from a distance")</f>
        <v>quite affordable but got a few issues just got one usb connector that connects both mouse and keyboard what if someone wanted to use them separately mouse sleeps after a long time and you have to press a key in keyboard inorder to make the mouse active again amazing i really really like it this keyboard or mouse using daily feel good and more interest at work to do i bought this for daily use for my devices but since has only one receptor so it can only be used with either kvm or single machine at once also the battery hole on the keyboard will only accomodate lr aa batteries only and is not even suitable for the normal aa batteries so you will have to have differnet kind of batteries for both the mouse and the keyboard also there is always a lag in the typing of the keyboard its not as efficient like if i press keys pretty quickly one after the other so either it will pick only one key stroke or the second key stroke before the first one yes this combo is pretty good if you are going to have a normal usage at home with just one pc in place then it is one of the most worth the money products but for all rest and regurous usage this will not satisfy the needs and you would need to go higher ranges of combo pros built quality design mouse design and accuracy cons seems small keyboard no num pad same as apple keyboard size if your budget under go for it smooth key press there should be a switch button device is very good suitable for travelers i like the size of the product and operation easy to fit in the laptop bag evencarry for presentations outside to operate from a distance</v>
      </c>
      <c r="E891" s="1" t="s">
        <v>7944</v>
      </c>
      <c r="F891" s="9" t="s">
        <v>5479</v>
      </c>
      <c r="G891" s="9">
        <f>IFERROR(__xludf.DUMMYFUNCTION("""COMPUTED_VALUE"""),0.0)</f>
        <v>0</v>
      </c>
      <c r="H891" s="9">
        <f>IFERROR(__xludf.DUMMYFUNCTION("""COMPUTED_VALUE"""),0.0)</f>
        <v>0</v>
      </c>
      <c r="I891" s="9">
        <f>IFERROR(__xludf.DUMMYFUNCTION("""COMPUTED_VALUE"""),0.0)</f>
        <v>0</v>
      </c>
      <c r="J891" s="9">
        <f>IFERROR(__xludf.DUMMYFUNCTION("""COMPUTED_VALUE"""),0.0)</f>
        <v>0</v>
      </c>
    </row>
    <row r="892">
      <c r="A892" s="1">
        <v>4.5</v>
      </c>
      <c r="B892" s="5" t="s">
        <v>7960</v>
      </c>
      <c r="C892" s="5" t="s">
        <v>7961</v>
      </c>
      <c r="D892" s="9" t="str">
        <f>IFERROR(__xludf.DUMMYFUNCTION("""COMPUTED_VALUE"""),"i want laptop size stand good product hi i brought this product since a colleague also used same product i got to know that this is worth the product buy from this vendor i saw it is more than worth it and performs as shown in product images and descripti"&amp;"on i can feel i can work for long hours with my laptop with this stand after buying this product felt i made a good choice with seller also product quality is awesome i am writing this after using the product for more than a month easy to use and carry ea"&amp;"sy to use light weight and multi functional this is a great product i am using for my laptop as a stand this helps me to adjust screen angle easily light on weight and good flexibility it s save space and easy to handle")</f>
        <v>i want laptop size stand good product hi i brought this product since a colleague also used same product i got to know that this is worth the product buy from this vendor i saw it is more than worth it and performs as shown in product images and description i can feel i can work for long hours with my laptop with this stand after buying this product felt i made a good choice with seller also product quality is awesome i am writing this after using the product for more than a month easy to use and carry easy to use light weight and multi functional this is a great product i am using for my laptop as a stand this helps me to adjust screen angle easily light on weight and good flexibility it s save space and easy to handle</v>
      </c>
      <c r="E892" s="1" t="s">
        <v>7954</v>
      </c>
      <c r="F892" s="9" t="s">
        <v>5242</v>
      </c>
      <c r="G892" s="9">
        <f>IFERROR(__xludf.DUMMYFUNCTION("""COMPUTED_VALUE"""),0.0)</f>
        <v>0</v>
      </c>
      <c r="H892" s="9">
        <f>IFERROR(__xludf.DUMMYFUNCTION("""COMPUTED_VALUE"""),0.0)</f>
        <v>0</v>
      </c>
      <c r="I892" s="9">
        <f>IFERROR(__xludf.DUMMYFUNCTION("""COMPUTED_VALUE"""),0.0)</f>
        <v>0</v>
      </c>
      <c r="J892" s="9">
        <f>IFERROR(__xludf.DUMMYFUNCTION("""COMPUTED_VALUE"""),0.0)</f>
        <v>0</v>
      </c>
    </row>
    <row r="893">
      <c r="A893" s="1">
        <v>3.5</v>
      </c>
      <c r="B893" s="5" t="s">
        <v>7971</v>
      </c>
      <c r="C893" s="5" t="s">
        <v>7972</v>
      </c>
      <c r="D893" s="9" t="str">
        <f>IFERROR(__xludf.DUMMYFUNCTION("""COMPUTED_VALUE"""),"it’s a good product in this price i would hardly get any worst thing about the product as far i am using this it’s totally fine battery life is good case is good looks is good and the sound is great this range this product is good if you are thinking abou"&amp;"t other companies than that’s also fine first compare than buy you will enjoy the music for sure it s loud with decent bass but if you are picking this up for calls it s ok when you are in silent sapce it s definitely not a good option if you have to use "&amp;"them for calls during a ride or in a noisy public places not good for callig good for music you get what you pay for does the job the button is very sensetive so even when you when to press them to go back right into your ears something or the other gets "&amp;"happens may be it s too early for me to get use to it over all alright product for the price bluetooth connectivity good too small need to be careful if ur moving around well only time will answer if it s worth the price does not fit in ear always falls r"&amp;"est is ok")</f>
        <v>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 you will enjoy the music for sure it s loud with decent bass but if you are picking this up for calls it s ok when you are in silent sapce it s definitely not a good option if you have to use them for calls during a ride or in a noisy public places not good for callig good for music you get what you pay for does the job the button is very sensetive so even when you when to press them to go back right into your ears something or the other gets happens may be it s too early for me to get use to it over all alright product for the price bluetooth connectivity good too small need to be careful if ur moving around well only time will answer if it s worth the price does not fit in ear always falls rest is ok</v>
      </c>
      <c r="E893" s="1" t="s">
        <v>7964</v>
      </c>
      <c r="F893" s="9" t="s">
        <v>3347</v>
      </c>
      <c r="G893" s="9">
        <f>IFERROR(__xludf.DUMMYFUNCTION("""COMPUTED_VALUE"""),0.0)</f>
        <v>0</v>
      </c>
      <c r="H893" s="9">
        <f>IFERROR(__xludf.DUMMYFUNCTION("""COMPUTED_VALUE"""),0.0)</f>
        <v>0</v>
      </c>
      <c r="I893" s="9">
        <f>IFERROR(__xludf.DUMMYFUNCTION("""COMPUTED_VALUE"""),0.0)</f>
        <v>0</v>
      </c>
      <c r="J893" s="9">
        <f>IFERROR(__xludf.DUMMYFUNCTION("""COMPUTED_VALUE"""),0.0)</f>
        <v>0</v>
      </c>
    </row>
    <row r="894">
      <c r="A894" s="1">
        <v>4.4</v>
      </c>
      <c r="B894" s="5" t="s">
        <v>7983</v>
      </c>
      <c r="C894" s="5" t="s">
        <v>7984</v>
      </c>
      <c r="D894" s="9" t="str">
        <f>IFERROR(__xludf.DUMMYFUNCTION("""COMPUTED_VALUE"""),"wd only names enjoyed product good speed is as it shows on package good one should be baught product was good but delivery people behaviour was in rude and reckless manner they simply throwing the packages even though i object that way of doing they irrec"&amp;"klessly giving answers like we r throwing packages as it is tell to anybody whom you want please cancel the licences of of amazon delivery agency hi i write this review after a long working period without any trouble in sdd compare with hdd this sdd have "&amp;"boot my laptop much faster than old hdd and r wr speed is good trust to buy with more capacity in feature thanks for the good product i was looking for nd hdd for backup ssd purpose it s not high speed io disk but getting all the advantages of ssd along w"&amp;"ith name of wd best product i personally recommend using the product superb fast verry usefull for boosting speed of pc")</f>
        <v>wd only names enjoyed product good speed is as it shows on package good one should be baught product was good but delivery people behaviour was in rude and reckless manner they simply throwing the packages even though i object that way of doing they irrecklessly giving answers like we r throwing packages as it is tell to anybody whom you want please cancel the licences of of amazon delivery agency hi i write this review after a long working period without any trouble in sdd compare with hdd this sdd have boot my laptop much faster than old hdd and r wr speed is good trust to buy with more capacity in feature thanks for the good product i was looking for nd hdd for backup ssd purpose it s not high speed io disk but getting all the advantages of ssd along with name of wd best product i personally recommend using the product superb fast verry usefull for boosting speed of pc</v>
      </c>
      <c r="E894" s="1" t="s">
        <v>7975</v>
      </c>
      <c r="F894" s="9" t="s">
        <v>7214</v>
      </c>
      <c r="G894" s="9">
        <f>IFERROR(__xludf.DUMMYFUNCTION("""COMPUTED_VALUE"""),0.0)</f>
        <v>0</v>
      </c>
      <c r="H894" s="9">
        <f>IFERROR(__xludf.DUMMYFUNCTION("""COMPUTED_VALUE"""),1.0)</f>
        <v>1</v>
      </c>
      <c r="I894" s="9">
        <f>IFERROR(__xludf.DUMMYFUNCTION("""COMPUTED_VALUE"""),1.0)</f>
        <v>1</v>
      </c>
      <c r="J894" s="9">
        <f>IFERROR(__xludf.DUMMYFUNCTION("""COMPUTED_VALUE"""),0.0)</f>
        <v>0</v>
      </c>
    </row>
    <row r="895">
      <c r="A895" s="1">
        <v>4.2</v>
      </c>
      <c r="B895" s="5" t="s">
        <v>7993</v>
      </c>
      <c r="C895" s="5" t="s">
        <v>7994</v>
      </c>
      <c r="D895" s="9" t="str">
        <f>IFERROR(__xludf.DUMMYFUNCTION("""COMPUTED_VALUE"""),"impression of the pen were good handling grip is also ok can be recommended to buy for money excellent performance it will stop writing in between eventually and has smooth area at first when writing after some time the grip will be comfortable received o"&amp;"nly pens pens are missing although pens r very gud it gives a smooth writing and a stylish look as well… product is nice and it works smoothly but i didn t get the refils otherwise it is very nice reasonably okay why only pens it said there are pens")</f>
        <v>impression of the pen were good handling grip is also ok can be recommended to buy for money excellent performance it will stop writing in between eventually and has smooth area at first when writing after some time the grip will be comfortable received only pens pens are missing although pens r very gud it gives a smooth writing and a stylish look as well… product is nice and it works smoothly but i didn t get the refils otherwise it is very nice reasonably okay why only pens it said there are pens</v>
      </c>
      <c r="E895" s="1" t="s">
        <v>7987</v>
      </c>
      <c r="F895" s="9" t="s">
        <v>5431</v>
      </c>
      <c r="G895" s="9">
        <f>IFERROR(__xludf.DUMMYFUNCTION("""COMPUTED_VALUE"""),0.0)</f>
        <v>0</v>
      </c>
      <c r="H895" s="9">
        <f>IFERROR(__xludf.DUMMYFUNCTION("""COMPUTED_VALUE"""),0.0)</f>
        <v>0</v>
      </c>
      <c r="I895" s="9">
        <f>IFERROR(__xludf.DUMMYFUNCTION("""COMPUTED_VALUE"""),0.0)</f>
        <v>0</v>
      </c>
      <c r="J895" s="9">
        <f>IFERROR(__xludf.DUMMYFUNCTION("""COMPUTED_VALUE"""),0.0)</f>
        <v>0</v>
      </c>
    </row>
    <row r="896">
      <c r="A896" s="1">
        <v>4.4</v>
      </c>
      <c r="B896" s="5" t="s">
        <v>553</v>
      </c>
      <c r="C896" s="5" t="s">
        <v>554</v>
      </c>
      <c r="D896" s="9" t="str">
        <f>IFERROR(__xludf.DUMMYFUNCTION("""COMPUTED_VALUE"""),"i am using this on an old mac mini since the broadcom proprietary drivers aren t available and the replacement b drivers don t allow for sufficient download speeds at least in my experience i got this device up and running with ubuntu with linux generic g"&amp;"oogle search for morrownr au and use the driver on github i m using the product tp link ac btw if you are using the other variant sold on amazon use lsusb and find out which network interface you are going to have to install drivers for giyf i will admit "&amp;"this is probably going to be hard for someone who is not generally comfortable with a shell bash for example but even though i had never used dkms or iw before the github repo along with the build tools available in the jammy repo made it easy enough to g"&amp;"et the device working read the github readme to be sure i first got the drivers working in a local ubuntu vm using guest additions to connect to the usb device directly from the guest os which also worked ultimately i installed the os on the host and setu"&amp;"p the drivers using usb tethering i then got the same download speed using this device i was previously getting on my other network interfaces on windows and mac but now on ubuntu the device itself is a bit sensitive to the antenna direction when it comes"&amp;" to the impact on download speed have been using for about a month now without complaints do not go for reviews that say that it do not support kali me and some of my friends all are using it for wi fi hacking and it works really well it also supports mon"&amp;"itor mode if you are having issues in connecting it to your kali machine then just go through the web surf a bit and you will find relevant articles on how to connect this tp link adapter to your kali machine there is also a driver of realtek which you mi"&amp;"ght need to install to make it work in your kali machine i have given it stars just because the performance if not good as the alpha adapters which is reasonable for this range of price but in this range and for as a beginner it is the best adapter you ca"&amp;"n buy nice product working fine my pc is now g price is too high so giving star got the wi fi in one of the rooms from to has been working well since a month now good alternative to a repeater if only a single device needs to access the wi fi from a corne"&amp;"r the product is very nice and have good wifi signal using this for over a month now no complain but when it for the first time you need to install the driver on your desktop laptop from the tp link website to make it operational which is not very well ex"&amp;"plained in the manual this product is very good i have buy this product because my laptop don’t support wifi ghz band in ghz i receive mbps speed only but my broadband plan is mbps easy to use plug and play windows good signal i am using another room from"&amp;" router no signal drop i receive full signal little bit expensive but go with this because of good signal i receive mbps download and mbps upload speed on ghz and my broadband plan is mbps i highly recommend this product i purchase this product for compan"&amp;"y use and this is a very good product")</f>
        <v>i am using this on an old mac mini since the broadcom proprietary drivers aren t available and the replacement b drivers don t allow for sufficient download speeds at least in my experience i got this device up and running with ubuntu with linux generic google search for morrownr au and use the driver on github i m using the product tp link ac btw if you are using the other variant sold on amazon use lsusb and find out which network interface you are going to have to install drivers for giyf 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 to be sure i first got the drivers working in a local ubuntu vm using guest additions to connect to the usb device directly from the guest os which also worked ultimately i installed the os on the host and setup the drivers using usb tethering i then got the same download speed using this device i was previously getting on my other network interfaces on windows and mac but now on ubuntu the device itself is a bit sensitive to the antenna direction when it comes to the impact on download speed have been using for about a month now without complaints do not go for reviews that say that it do not support kali me and some of my friends all are using it for wi 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 i have given it stars just because the performance if not good as the alpha adapters which is reasonable for this range of price but in this range and for as a beginner it is the best adapter you can buy nice product working fine my pc is now g price is too high so giving star got the wi fi in one of the rooms from to has been working well since a month now good alternative to a repeater if only a single device needs to access the wi fi from a corner the product is very nice and have good wifi signal using this for over a month now no complain but when it for the first time you need to install the driver on your desktop laptop from the tp link website to make it operational which is not very well explained in the manual this product is very good i have buy this product because my laptop don’t support wifi ghz band in ghz i receive mbps speed only but my broadband plan is mbps easy to use plug and play windows good signal i am using another room from router no signal drop i receive full signal little bit expensive but go with this because of good signal i receive mbps download and mbps upload speed on ghz and my broadband plan is mbps i highly recommend this product i purchase this product for company use and this is a very good product</v>
      </c>
      <c r="E896" s="1" t="s">
        <v>545</v>
      </c>
      <c r="F896" s="9" t="s">
        <v>113</v>
      </c>
      <c r="G896" s="9">
        <f>IFERROR(__xludf.DUMMYFUNCTION("""COMPUTED_VALUE"""),0.0)</f>
        <v>0</v>
      </c>
      <c r="H896" s="9">
        <f>IFERROR(__xludf.DUMMYFUNCTION("""COMPUTED_VALUE"""),0.0)</f>
        <v>0</v>
      </c>
      <c r="I896" s="9">
        <f>IFERROR(__xludf.DUMMYFUNCTION("""COMPUTED_VALUE"""),0.0)</f>
        <v>0</v>
      </c>
      <c r="J896" s="9">
        <f>IFERROR(__xludf.DUMMYFUNCTION("""COMPUTED_VALUE"""),0.0)</f>
        <v>0</v>
      </c>
    </row>
    <row r="897">
      <c r="A897" s="1">
        <v>4.4</v>
      </c>
      <c r="B897" s="5" t="s">
        <v>8005</v>
      </c>
      <c r="C897" s="5" t="s">
        <v>8006</v>
      </c>
      <c r="D897" s="9" t="str">
        <f>IFERROR(__xludf.DUMMYFUNCTION("""COMPUTED_VALUE"""),"nice combination for color sketches it glides great but is sometimes not smells bad when you open it cap grip not good all good just the little messed up gel ink is good but the cap isn t tight enough keeps coming off i literally like the flow which is sm"&amp;"ooth like butter plus this also contain golden and silver shades 👍")</f>
        <v>nice combination for color sketches it glides great but is sometimes not smells bad when you open it cap grip not good all good just the little messed up gel ink is good but the cap isn t tight enough keeps coming off i literally like the flow which is smooth like butter plus this also contain golden and silver shades 👍</v>
      </c>
      <c r="E897" s="1" t="s">
        <v>7998</v>
      </c>
      <c r="F897" s="9" t="s">
        <v>8000</v>
      </c>
      <c r="G897" s="9">
        <f>IFERROR(__xludf.DUMMYFUNCTION("""COMPUTED_VALUE"""),0.0)</f>
        <v>0</v>
      </c>
      <c r="H897" s="9">
        <f>IFERROR(__xludf.DUMMYFUNCTION("""COMPUTED_VALUE"""),0.0)</f>
        <v>0</v>
      </c>
      <c r="I897" s="9">
        <f>IFERROR(__xludf.DUMMYFUNCTION("""COMPUTED_VALUE"""),0.0)</f>
        <v>0</v>
      </c>
      <c r="J897" s="9">
        <f>IFERROR(__xludf.DUMMYFUNCTION("""COMPUTED_VALUE"""),0.0)</f>
        <v>0</v>
      </c>
    </row>
    <row r="898">
      <c r="A898" s="1">
        <v>4.2</v>
      </c>
      <c r="B898" s="5" t="s">
        <v>8016</v>
      </c>
      <c r="C898" s="5" t="s">
        <v>8017</v>
      </c>
      <c r="D898" s="9" t="str">
        <f>IFERROR(__xludf.DUMMYFUNCTION("""COMPUTED_VALUE"""),"single touch on off is very bad every time use and single touch any surface this pen is off please update works great only issue is it turn off suddenly after mins of use also power on and off sensor is very sensitive but oher than this issue works as it "&amp;"should charging is not so longer pretty decent for money good product at reasonable price perfect fit for amazon basics pencil really awesome beyond my expectations after few days of usage works fine you can see youtube reviews for details one drawback is"&amp;" accidental touch on top tends to power off the device the charging c cable within the pack i got is defective doesn’t plug in correctly charge holds for good time over a day’s usage kingone is cheaper in agif sale and this one was relatively expensive bu"&amp;"t at price point compared to apple this is good for casual use")</f>
        <v>single touch on off is very bad every time use and single touch any surface this pen is off please update works great only issue is it turn off suddenly after mins of use also power on and off sensor is very sensitive but oher than this issue works as it should charging is not so longer pretty decent for money good product at reasonable price perfect fit for amazon basics pencil really awesome beyond my expectations after few days of usage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v>
      </c>
      <c r="E898" s="1" t="s">
        <v>8009</v>
      </c>
      <c r="F898" s="9" t="s">
        <v>4188</v>
      </c>
      <c r="G898" s="9">
        <f>IFERROR(__xludf.DUMMYFUNCTION("""COMPUTED_VALUE"""),1.0)</f>
        <v>1</v>
      </c>
      <c r="H898" s="9">
        <f>IFERROR(__xludf.DUMMYFUNCTION("""COMPUTED_VALUE"""),0.0)</f>
        <v>0</v>
      </c>
      <c r="I898" s="9">
        <f>IFERROR(__xludf.DUMMYFUNCTION("""COMPUTED_VALUE"""),0.0)</f>
        <v>0</v>
      </c>
      <c r="J898" s="9">
        <f>IFERROR(__xludf.DUMMYFUNCTION("""COMPUTED_VALUE"""),0.0)</f>
        <v>0</v>
      </c>
    </row>
    <row r="899">
      <c r="A899" s="1">
        <v>4.5</v>
      </c>
      <c r="B899" s="5" t="s">
        <v>8026</v>
      </c>
      <c r="C899" s="5" t="s">
        <v>8027</v>
      </c>
      <c r="D899" s="9" t="str">
        <f>IFERROR(__xludf.DUMMYFUNCTION("""COMPUTED_VALUE"""),"this turned out to be the worst mouse ever double clicking within a month and scroll wheel scrolling in the reverse direction randomly edit the warranty requires you to take the mouse to their service centre which was a pain as it took me a while to find "&amp;"the nearest service centre and the address was incorrect the service centre was helpful though as they replaced my mouse in a matter of minutes with no hassle will edit based on how the replacement works edit replacement mouse working well so far this mou"&amp;"se feels and looks awesome the slight rubbery texture feels premium and the build quality is also amazing but the clicks seems to be a little sensitive for regular use it’s amazing can’t get better but for gaming i would want a mouse with a little sturdie"&amp;"r click i click heavy during gaming and the mouse may take it but it remains in my head so even for light gaming it’s fine where use of click is less as compared to fps shooting games it is an awesome upgrade for beginner level gamers just changing mouse "&amp;"can actually improve your experience and gameplay my boyfriend recommended this to me as we play valorant together and my aim was persistently bad even though i tried so hard playing with regular bluetooth dell mouse changing from that to this piece was a"&amp;" great doing recommended if you re just starting to play anything like csgo valorant or any other first person shooter game on regular basis i purchased it on dec and i am writing this on dec and i ll be honest no other mouse can offer this much quality i"&amp;"n this price so if you can buy it just go ahead but but there s an alternative mouse by razer almost the same price razer deat ader i guess that s the name so you better check that one if rgb is not your priority yiu can choose that one bye go for it desi"&amp;"gn is easy to hold and there are extra buttons on right side which i find very useful its size is perfect for my hand just one bad thing is after using for some time its surface become smoother or upper layer gets removed good mouse but has poor wire qual"&amp;"ity it’s little big but the mouse is giving it’s best for gaming")</f>
        <v>this turned out to be the worst mouse ever double clicking within a month and scroll wheel scrolling in the reverse direction randomly edit 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 edit replacement mouse working well so far 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 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recommended if you re just starting to play anything like csgo valorant or any other first person shooter game on regular basis i purchased it on dec and i am writing this on dec and i ll be honest no other mouse can offer this much quality in this price so if you can buy it just go ahead but but there s an alternative mouse by razer almost the same price razer deat ader i guess that s the name so you better check that one if rgb is not your priority yiu can choose that one bye go for it design is easy to hold and there are extra buttons on right side which i find very useful its size is perfect for my hand just one bad thing is after using for some time its surface become smoother or upper layer gets removed good mouse but has poor wire quality it’s little big but the mouse is giving it’s best for gaming</v>
      </c>
      <c r="E899" s="1" t="s">
        <v>8020</v>
      </c>
      <c r="F899" s="9" t="s">
        <v>5733</v>
      </c>
      <c r="G899" s="9">
        <f>IFERROR(__xludf.DUMMYFUNCTION("""COMPUTED_VALUE"""),0.0)</f>
        <v>0</v>
      </c>
      <c r="H899" s="9">
        <f>IFERROR(__xludf.DUMMYFUNCTION("""COMPUTED_VALUE"""),0.0)</f>
        <v>0</v>
      </c>
      <c r="I899" s="9">
        <f>IFERROR(__xludf.DUMMYFUNCTION("""COMPUTED_VALUE"""),0.0)</f>
        <v>0</v>
      </c>
      <c r="J899" s="9">
        <f>IFERROR(__xludf.DUMMYFUNCTION("""COMPUTED_VALUE"""),0.0)</f>
        <v>0</v>
      </c>
    </row>
    <row r="900">
      <c r="A900" s="1">
        <v>4.3</v>
      </c>
      <c r="B900" s="5" t="s">
        <v>570</v>
      </c>
      <c r="C900" s="5" t="s">
        <v>571</v>
      </c>
      <c r="D900" s="9" t="str">
        <f>IFERROR(__xludf.DUMMYFUNCTION("""COMPUTED_VALUE"""),"it cost should be under rs buy it color is as per the photo but takes longer to charge also doesn’t charge on all sockets seems to work better when plugged in directly in the laptop length of the cable is long so that you can happily use it for long dista"&amp;"nce as week and quality is really good meter pink charging wire for iphone x long and strong one for use i have been using this lighting cable for almost a month now and the cable turned out exactly as it was shown i took the rose gold one that matches my"&amp;" phone’s color although the metal ends of the cable was rose gold but the whole cable was pink which i didn’t like i went for the m long cable so that i can use it conveniently even if it is charging though it’s kinda bulky yet serves it’s purpose chargin"&amp;"g speed is fast and efficient just like the original cable had also quite durable and sturdy my apple’s original lighting cable had some problem while charging so i purchased this one after watching many youtube videos and reviews it was indeed a good pur"&amp;"chase it’s long and good it’s a superb product in terms of sturdiness looks and charging speed")</f>
        <v>it cost should be under rs buy it color is as per the photo but takes longer to charge also doesn’t charge on all sockets seems to work better when plugged in directly in the laptop length of the cable is long so that you can happily use it for long distance as week and quality is really good meter pink charging wire for iphone x long and strong one for use i have been using this lighting cable for almost a month now and the cable turned out exactly as it was shown i took the rose gold one that matches my phone’s color although the metal ends of the cable was rose gold but the whole cable was pink which i didn’t like i went for the 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 it’s long and good it’s a superb product in terms of sturdiness looks and charging speed</v>
      </c>
      <c r="E900" s="1" t="s">
        <v>563</v>
      </c>
      <c r="F900" s="9" t="s">
        <v>18</v>
      </c>
      <c r="G900" s="9">
        <f>IFERROR(__xludf.DUMMYFUNCTION("""COMPUTED_VALUE"""),0.0)</f>
        <v>0</v>
      </c>
      <c r="H900" s="9">
        <f>IFERROR(__xludf.DUMMYFUNCTION("""COMPUTED_VALUE"""),0.0)</f>
        <v>0</v>
      </c>
      <c r="I900" s="9">
        <f>IFERROR(__xludf.DUMMYFUNCTION("""COMPUTED_VALUE"""),0.0)</f>
        <v>0</v>
      </c>
      <c r="J900" s="9">
        <f>IFERROR(__xludf.DUMMYFUNCTION("""COMPUTED_VALUE"""),0.0)</f>
        <v>0</v>
      </c>
    </row>
    <row r="901">
      <c r="A901" s="1">
        <v>3.8</v>
      </c>
      <c r="B901" s="5" t="s">
        <v>8038</v>
      </c>
      <c r="C901" s="5" t="s">
        <v>8039</v>
      </c>
      <c r="D901" s="9" t="str">
        <f>IFERROR(__xludf.DUMMYFUNCTION("""COMPUTED_VALUE"""),"onedra full prodact good but sometime sound doesn t clear best quality bluetooth speaker with great bass and sound enhancement problems charging cable is so poor in quality charging port could not be connected easily due to loose connection of ports some "&amp;"times a little shake will dis connect the charger charge percentage is not shown anywhere other than this little audio lag issue when video s are played but it doesn t happen all time advantages best solid bodysound quality is lit🔥best to watch movies wi"&amp;"th high quality audio thanks for this best product zebronicsplease resolve this little issues in this product thank you edit dec now i have problem replacement is also not available in amazon app charging port is not working properly every time automatica"&amp;"lly switch off in full charge also please replace my order zebronics with w sound is low switches are on the sides hence it s difficult to operate for mode same switch is there sound quality is average product is light weight charging taking more time sou"&amp;"nd quality is spuer bass effect is low but worth for this price important battery percentage not showing anywhere")</f>
        <v>onedra full prodact good but sometime sound doesn t clear best quality bluetooth speaker with great bass and sound enhancement problems charging cable is so poor in quality charging port could not be connected easily due to loose connection of ports some times a little shake will dis connect the charger charge percentage is not shown anywhere other than this little audio lag issue when video s are played but it doesn t happen all time advantages best solid bodysound quality is lit🔥best to watch movies with high quality audio thanks for this best product zebronicsplease resolve this little issues in this product thank you edit dec now i have problem replacement is also not available in amazon app charging port is not working properly every time automatically switch off in full charge also please replace my order zebronics with w sound is low switches are on the sides hence it s difficult to operate for mode same switch is there sound quality is average product is light weight charging taking more time sound quality is spuer bass effect is low but worth for this price important battery percentage not showing anywhere</v>
      </c>
      <c r="E901" s="1" t="s">
        <v>8032</v>
      </c>
      <c r="F901" s="9" t="s">
        <v>5924</v>
      </c>
      <c r="G901" s="9">
        <f>IFERROR(__xludf.DUMMYFUNCTION("""COMPUTED_VALUE"""),1.0)</f>
        <v>1</v>
      </c>
      <c r="H901" s="9">
        <f>IFERROR(__xludf.DUMMYFUNCTION("""COMPUTED_VALUE"""),0.0)</f>
        <v>0</v>
      </c>
      <c r="I901" s="9">
        <f>IFERROR(__xludf.DUMMYFUNCTION("""COMPUTED_VALUE"""),0.0)</f>
        <v>0</v>
      </c>
      <c r="J901" s="9">
        <f>IFERROR(__xludf.DUMMYFUNCTION("""COMPUTED_VALUE"""),0.0)</f>
        <v>0</v>
      </c>
    </row>
    <row r="902">
      <c r="A902" s="1">
        <v>3.9</v>
      </c>
      <c r="B902" s="5" t="s">
        <v>8049</v>
      </c>
      <c r="C902" s="5" t="s">
        <v>8050</v>
      </c>
      <c r="D902" s="9" t="str">
        <f>IFERROR(__xludf.DUMMYFUNCTION("""COMPUTED_VALUE"""),"it works great for my laptop this is a good accessory to connect sata drives to computer via usb interface the advantage is that there is no need to stop computer attach drive to sata then restart format etc this is faster to install without turning off t"&amp;"he computer the con is that the data transfer speed is less also this cannot be used to boot from so its just an accessory to transfer data to and from computer in easy way but one cannot boot into this like one can using usb drive it is very handy speed "&amp;"is awesome working flawlessly but the build quality is very delicate they should improve the build quality but the main job can be done without any problem and i m getting upto mbps speed the product is good for the use not cheap but its ok price also usb"&amp;" so its fast and the quality of the material is not that bad its plastic but good plastic amazon sent a replacement as the first delivered cable stopped functioning in one hour the product works it seems usb compliant but it is very flimsy for a product t"&amp;"hat could be used multiple times and will need to be connected and detached from a inch hdd or ssd the plastic housing for the sata port can be squished and it even bends and moves a little the cable is a foot long but is thin and needs to be thicker i ha"&amp;"ve another usb to sata port adapter but it is pretty sturdy if you are going to keep the sata part connected always then this product could be ok but not recommended for professionals who rely on such a cable to connect multiple drives in a day its workin"&amp;"g fine with old seagate hard disk okay product online price could be maximum strictly in my opinion")</f>
        <v>it works great for my laptop this is a good accessory to connect sata drives to computer via usb interface the advantage is that there is no need to stop computer attach drive to sata then restart format etc this is faster to install without turning off the computer the con is that the data transfer speed is less also this cannot be used to boot from so its just an accessory to transfer data to and from computer in easy way but one cannot boot into this like one can using usb drive it is very handy speed is awesome working flawlessly but the build quality is very delicate they should improve the build quality but the main job can be done without any problem and i m getting upto mbps speed the product is good for the use not cheap but its ok price also usb so its fast and the quality of the material is not that bad its plastic but good plastic amazon sent a replacement as the first delivered cable stopped functioning in one hour the product works it seems usb compliant but it is very flimsy for a product that could be used multiple times and will need to be connected and detached from a inch hdd or ssd the plastic housing for the sata port can be squished and it even bends and moves a little the cable is a foot long but is thin and needs to be thicker i have another usb to sata port adapter but it is pretty sturdy if you are going to keep the sata part connected always then this product could be ok but not recommended for professionals who rely on such a cable to connect multiple drives in a day its working fine with old seagate hard disk okay product online price could be maximum strictly in my opinion</v>
      </c>
      <c r="E902" s="1" t="s">
        <v>8042</v>
      </c>
      <c r="F902" s="9" t="s">
        <v>8044</v>
      </c>
      <c r="G902" s="9">
        <f>IFERROR(__xludf.DUMMYFUNCTION("""COMPUTED_VALUE"""),1.0)</f>
        <v>1</v>
      </c>
      <c r="H902" s="9">
        <f>IFERROR(__xludf.DUMMYFUNCTION("""COMPUTED_VALUE"""),0.0)</f>
        <v>0</v>
      </c>
      <c r="I902" s="9">
        <f>IFERROR(__xludf.DUMMYFUNCTION("""COMPUTED_VALUE"""),0.0)</f>
        <v>0</v>
      </c>
      <c r="J902" s="9">
        <f>IFERROR(__xludf.DUMMYFUNCTION("""COMPUTED_VALUE"""),0.0)</f>
        <v>0</v>
      </c>
    </row>
    <row r="903">
      <c r="A903" s="1">
        <v>4.0</v>
      </c>
      <c r="B903" s="5" t="s">
        <v>4911</v>
      </c>
      <c r="C903" s="5" t="s">
        <v>4912</v>
      </c>
      <c r="D903" s="9" t="str">
        <f>IFERROR(__xludf.DUMMYFUNCTION("""COMPUTED_VALUE"""),"good for the price nice one just ok for the price battery not working comfortable and small to useissue in power supply that melts the charger cable of smart watch pasand sleek etc yes but mine stopped working after months it has a moulded outer casing ie"&amp;" no screws to open repair if it stops working replace it in warranty else throw it away buy at your own risk high time indian consumers got righttorepair")</f>
        <v>good for the price nice one just ok for the price battery not working comfortable and small to useissue in power supply that melts the charger cable of smart watch pasand sleek etc yes but mine stopped working after months it has a moulded outer casing ie no screws to open repair if it stops working replace it in warranty else throw it away buy at your own risk high time indian consumers got righttorepair</v>
      </c>
      <c r="E903" s="1" t="s">
        <v>8053</v>
      </c>
      <c r="F903" s="9" t="s">
        <v>3252</v>
      </c>
      <c r="G903" s="9">
        <f>IFERROR(__xludf.DUMMYFUNCTION("""COMPUTED_VALUE"""),1.0)</f>
        <v>1</v>
      </c>
      <c r="H903" s="9">
        <f>IFERROR(__xludf.DUMMYFUNCTION("""COMPUTED_VALUE"""),0.0)</f>
        <v>0</v>
      </c>
      <c r="I903" s="9">
        <f>IFERROR(__xludf.DUMMYFUNCTION("""COMPUTED_VALUE"""),0.0)</f>
        <v>0</v>
      </c>
      <c r="J903" s="9">
        <f>IFERROR(__xludf.DUMMYFUNCTION("""COMPUTED_VALUE"""),0.0)</f>
        <v>0</v>
      </c>
    </row>
    <row r="904">
      <c r="A904" s="1">
        <v>4.1</v>
      </c>
      <c r="B904" s="5" t="s">
        <v>8064</v>
      </c>
      <c r="C904" s="5" t="s">
        <v>8065</v>
      </c>
      <c r="D904" s="9" t="str">
        <f>IFERROR(__xludf.DUMMYFUNCTION("""COMPUTED_VALUE"""),"giving this review after using it for months i am using more cameras from other brands which are china made i bought them or years ago and there are various issues with them wanted to buy this qubo camera and give it a try as this is made in india and fro"&amp;"m the famous hero group the product did live up to my expectation here are my observations pros excellent in performance accurate in motion detection can connect anytime from anywhere if the camera is connected to the internet led turns red when there is "&amp;"no internet connectivity crystal clear vision even in night cons had to struggle a bit in configuring it the usability of the app is not easy to understand figured out the right options to use after few trials hence giving star rating the led doesn t glow"&amp;" green when it is recording though the option is turned on keep it up hero group and looking forward to more such great products from your organization the qubo camera is great i am able to set it up for my kittens whom i can be assured once i leave my ho"&amp;"use for some time the best feature is the two way talk in which we can communicate via the camera itself product is very easy to install as well as setup and use it is excellent motion detection and also has person detection which is not available in this"&amp;" price range camera quality and clarity are good also having excellent features this camera was delivered on time and the tech support is also good the only missing feature is that this camera lacks storage to external nvr i bought this model for my livin"&amp;"g room it’s very decent and easy to install working very well it is i goo product i using it and i hai be over month and i have no issues with this product target has to fixed as it observed motion and went over there on wall it get stuck over there as no"&amp;" motion now next great product works well just faced couple of issues while setting up but after that it is working great")</f>
        <v>giving this review after using it for months i am using more cameras from other brands which are china made i bought them or years ago and there are various issues with them wanted to buy this qubo camera and give it a try as this is made in india and from the famous hero group the product did live up to my expectation here are my observations pros excellent in performance accurate in motion detection can connect anytime from anywhere if the camera is connected to the internet led turns red when there is no internet connectivity crystal clear vision even in night cons had to struggle a bit in configuring it the usability of the app is not easy to understand figured out the right options to use after few trials hence giving star rating the led doesn t glow green when it is recording though the option is turned on keep it up hero group and looking forward to more such great products from your organization the qubo camera is great i am able to set it up for my kittens whom i can be assured once i leave my house for some time the best feature is the two way talk in which we can communicate via the camera itself product is very easy to install as well as setup and use it is excellent motion detection and also has person detection which is not available in this price range camera quality and clarity are good also having excellent features this camera was delivered on time and the tech support is also good the only missing feature is that this camera lacks storage to external nvr i bought this model for my living room it’s very decent and easy to install working very well it is i goo product i using it and i hai be over month and i have no issues with this product target has to fixed as it observed motion and went over there on wall it get stuck over there as no motion now next great product works well just faced couple of issues while setting up but after that it is working great</v>
      </c>
      <c r="E904" s="1" t="s">
        <v>8058</v>
      </c>
      <c r="F904" s="9" t="s">
        <v>6345</v>
      </c>
      <c r="G904" s="9">
        <f>IFERROR(__xludf.DUMMYFUNCTION("""COMPUTED_VALUE"""),0.0)</f>
        <v>0</v>
      </c>
      <c r="H904" s="9">
        <f>IFERROR(__xludf.DUMMYFUNCTION("""COMPUTED_VALUE"""),0.0)</f>
        <v>0</v>
      </c>
      <c r="I904" s="9">
        <f>IFERROR(__xludf.DUMMYFUNCTION("""COMPUTED_VALUE"""),0.0)</f>
        <v>0</v>
      </c>
      <c r="J904" s="9">
        <f>IFERROR(__xludf.DUMMYFUNCTION("""COMPUTED_VALUE"""),0.0)</f>
        <v>0</v>
      </c>
    </row>
    <row r="905">
      <c r="A905" s="1">
        <v>4.4</v>
      </c>
      <c r="B905" s="5" t="s">
        <v>8076</v>
      </c>
      <c r="C905" s="5" t="s">
        <v>8077</v>
      </c>
      <c r="D905" s="9" t="str">
        <f>IFERROR(__xludf.DUMMYFUNCTION("""COMPUTED_VALUE"""),"very good why go for cheap chinese ones good cells some of cell is not at but they are at or price is low but stock is old rest ok got for just great good product i think but not great i have replaced old cr cell with this new one and all working good but"&amp;" it is providing dim light when pushed light button so i think this chota power is not providing sufficient power for my daughter s notepad the perfect cell which i received with fast delivery at home what else one can expect from amazon good quality")</f>
        <v>very good why go for cheap chinese ones good cells some of cell is not at but they are at or price is low but stock is old rest ok got for just great good product i think but not great i have replaced old cr cell with this new one and all working good but it is providing dim light when pushed light button so i think this chota power is not providing sufficient power for my daughter s notepad the perfect cell which i received with fast delivery at home what else one can expect from amazon good quality</v>
      </c>
      <c r="E905" s="1" t="s">
        <v>8068</v>
      </c>
      <c r="F905" s="9" t="s">
        <v>5941</v>
      </c>
      <c r="G905" s="9">
        <f>IFERROR(__xludf.DUMMYFUNCTION("""COMPUTED_VALUE"""),1.0)</f>
        <v>1</v>
      </c>
      <c r="H905" s="9">
        <f>IFERROR(__xludf.DUMMYFUNCTION("""COMPUTED_VALUE"""),1.0)</f>
        <v>1</v>
      </c>
      <c r="I905" s="9">
        <f>IFERROR(__xludf.DUMMYFUNCTION("""COMPUTED_VALUE"""),0.0)</f>
        <v>0</v>
      </c>
      <c r="J905" s="9">
        <f>IFERROR(__xludf.DUMMYFUNCTION("""COMPUTED_VALUE"""),0.0)</f>
        <v>0</v>
      </c>
    </row>
    <row r="906">
      <c r="A906" s="1">
        <v>4.4</v>
      </c>
      <c r="B906" s="5" t="s">
        <v>8086</v>
      </c>
      <c r="C906" s="5" t="s">
        <v>8087</v>
      </c>
      <c r="D906" s="9" t="str">
        <f>IFERROR(__xludf.DUMMYFUNCTION("""COMPUTED_VALUE"""),"the best thing is we can use it in different ways satisfied purchase price is lesser than in shops good one quality also is nice according to description satisfied excellent i like this product s quality i will try to add more pictures when i finished my "&amp;"drafting if it looks good very good to use like it nice colour texture")</f>
        <v>the best thing is we can use it in different ways satisfied purchase price is lesser than in shops good one quality also is nice according to description satisfied excellent i like this product s quality i will try to add more pictures when i finished my drafting if it looks good very good to use like it nice colour texture</v>
      </c>
      <c r="E906" s="1" t="s">
        <v>8080</v>
      </c>
      <c r="F906" s="9" t="s">
        <v>5744</v>
      </c>
      <c r="G906" s="9">
        <f>IFERROR(__xludf.DUMMYFUNCTION("""COMPUTED_VALUE"""),0.0)</f>
        <v>0</v>
      </c>
      <c r="H906" s="9">
        <f>IFERROR(__xludf.DUMMYFUNCTION("""COMPUTED_VALUE"""),0.0)</f>
        <v>0</v>
      </c>
      <c r="I906" s="9">
        <f>IFERROR(__xludf.DUMMYFUNCTION("""COMPUTED_VALUE"""),0.0)</f>
        <v>0</v>
      </c>
      <c r="J906" s="9">
        <f>IFERROR(__xludf.DUMMYFUNCTION("""COMPUTED_VALUE"""),0.0)</f>
        <v>0</v>
      </c>
    </row>
    <row r="907">
      <c r="A907" s="1">
        <v>4.4</v>
      </c>
      <c r="B907" s="5" t="s">
        <v>8097</v>
      </c>
      <c r="C907" s="5" t="s">
        <v>8098</v>
      </c>
      <c r="D907" s="9" t="str">
        <f>IFERROR(__xludf.DUMMYFUNCTION("""COMPUTED_VALUE"""),"nice product very good adpeator my laptop is ideapad i am looking for the company charger the charger specifications i hot got are ac adapter w and model adlx ccgi a it is a original charger and this is the exact charger which is same as my earlier origin"&amp;"al one i am happy for this product it is very good charger worked fine charged percent in hours let see how it will perform further any one looking for idea pad go for it no doubt it will suits your laptop got it for rupees this is the exact same charger "&amp;"i got with my ideapad ikb and it works great it s a genuine product with all the related papers in the box quite a steal at k as the buying the same from lenovo s website costs more than double the price of this fast delivery too go for it i saw this prod"&amp;"uct in service center for and here got on half price using from last months and working very good and a genuine product it s orginal lenovo charger should buy it so far so good looks like original and i think they are selling original go for this one same"&amp;" as my original one no poor feedback it charges my laptop in hours but my laptop battery is years old battery life is low otherwise charger is working fine for me")</f>
        <v>nice product very good adpeator my laptop is ideapad i am looking for the company charger the charger specifications i hot got are ac adapter w and model adlx ccgi a it is a original charger and this is the exact charger which is same as my earlier original one i am happy for this product it is very good charger worked fine charged percent in hours let see how it will perform further any one looking for idea pad go for it no doubt it will suits your laptop got it for rupees this is the exact same charger i got with my ideapad ikb and it works great it s a genuine product with all the related papers in the box quite a steal at k as the buying the same from lenovo s website costs more than double the price of this fast delivery too go for it i saw this product in service center for and here got on half price using from last months and working very good and a genuine product it s orginal lenovo charger should buy it so far so good looks like original and i think they are selling original go for this one same as my original one no poor feedback it charges my laptop in hours but my laptop battery is years old battery life is low otherwise charger is working fine for me</v>
      </c>
      <c r="E907" s="1" t="s">
        <v>8090</v>
      </c>
      <c r="F907" s="9" t="s">
        <v>7403</v>
      </c>
      <c r="G907" s="9">
        <f>IFERROR(__xludf.DUMMYFUNCTION("""COMPUTED_VALUE"""),0.0)</f>
        <v>0</v>
      </c>
      <c r="H907" s="9">
        <f>IFERROR(__xludf.DUMMYFUNCTION("""COMPUTED_VALUE"""),1.0)</f>
        <v>1</v>
      </c>
      <c r="I907" s="9">
        <f>IFERROR(__xludf.DUMMYFUNCTION("""COMPUTED_VALUE"""),1.0)</f>
        <v>1</v>
      </c>
      <c r="J907" s="9">
        <f>IFERROR(__xludf.DUMMYFUNCTION("""COMPUTED_VALUE"""),0.0)</f>
        <v>0</v>
      </c>
    </row>
    <row r="908">
      <c r="A908" s="1">
        <v>3.5</v>
      </c>
      <c r="B908" s="5" t="s">
        <v>8108</v>
      </c>
      <c r="C908" s="5" t="s">
        <v>8109</v>
      </c>
      <c r="D908" s="9" t="str">
        <f>IFERROR(__xludf.DUMMYFUNCTION("""COMPUTED_VALUE"""),"not a perfect fit for long usage one problem you may face if you use it continuously for a long time may be ear ache can be start although it s an hp product there s nothing to write home about this headphone it does what it is promised and there s value "&amp;"for money as you can trust the brand but don t expect anything extra no volume control or on off button comfortable to wear but not designed for comfort clear sound and a mic but no advanced features for either yet it s good for the price product would no"&amp;"t meet my expectation and sound quality is poor sound quality is good cancels the background noise not a bad deal build quality and sound quality was good base and noise cancelling is also good ☺️😊 i bought it in october month but now is not wprking prop"&amp;"erly")</f>
        <v>not a perfect fit for long usage one problem you may face if you use it continuously for a long time may be ear ache can be start although it s an hp product there s nothing to write home about this headphone it does what it is promised and there s value for money as you can trust the brand but don t expect anything extra no volume control or on off button comfortable to wear but not designed for comfort clear sound and a mic but no advanced features for either yet it s good for the price product would not meet my expectation and sound quality is poor sound quality is good cancels the background noise not a bad deal build quality and sound quality was good base and noise cancelling is also good ☺️😊 i bought it in october month but now is not wprking properly</v>
      </c>
      <c r="E908" s="1" t="s">
        <v>8101</v>
      </c>
      <c r="F908" s="9" t="s">
        <v>8103</v>
      </c>
      <c r="G908" s="9">
        <f>IFERROR(__xludf.DUMMYFUNCTION("""COMPUTED_VALUE"""),0.0)</f>
        <v>0</v>
      </c>
      <c r="H908" s="9">
        <f>IFERROR(__xludf.DUMMYFUNCTION("""COMPUTED_VALUE"""),0.0)</f>
        <v>0</v>
      </c>
      <c r="I908" s="9">
        <f>IFERROR(__xludf.DUMMYFUNCTION("""COMPUTED_VALUE"""),0.0)</f>
        <v>0</v>
      </c>
      <c r="J908" s="9">
        <f>IFERROR(__xludf.DUMMYFUNCTION("""COMPUTED_VALUE"""),0.0)</f>
        <v>0</v>
      </c>
    </row>
    <row r="909">
      <c r="A909" s="1">
        <v>4.5</v>
      </c>
      <c r="B909" s="5" t="s">
        <v>8120</v>
      </c>
      <c r="C909" s="5" t="s">
        <v>8121</v>
      </c>
      <c r="D909" s="9" t="str">
        <f>IFERROR(__xludf.DUMMYFUNCTION("""COMPUTED_VALUE"""),"get it get it get it it is my second time getting this keeb as i had modified foam tape mod and sold my first one which i had brought from elitehubs i was going to get it again from them but they lost my account from their server t t which i had a few cas"&amp;"hbacks balance on pro s hz polling rate confirmed and checked using usb viewer by microsoft best rgb leds i ve seen on a keyboard under k these things are bright vibrant af great clicks especially for a linear switch decent enough build quality angled usb"&amp;" c port at the side life saver for me feels great for typing and gaming looks great con s there aren t any con s if you get this keeb but just to be nit picky i would say that the switch and keycap puller that comes with this board is better if not used a"&amp;"s the quality of it a bit on the lower side and it has a tendency to damage switches while pulling them out the software is sweet and simple but some more features can be added that s it get it soon before the stock runs out must have mechanical keyboard "&amp;"for your typing and gaming needs the keys are hot swappable no drivers needed just plug and play must download the software if you want a specific rgb colour or transitions and macros excellent built quality swiftly delivered from origin shop in days pric"&amp;"e is justifiable for people using the uk layout keyboard press shift end key for press key above return key to type use fn wasd keys for navigation cheers too small for my hands i recommend the keys little more spaced and big for easy clickingthanks for r"&amp;"eading my review this is my first mechanical keyboard and i m so happy with this apart from the lights i like the sound the keys make the quick response and swift keys i d recommend it for people who might want to switch to the mechanical keyboard also th"&amp;"e grey and white colour is awesome the quality of the keyboard is goodthe sound n keys r impressivethe main point is the rgb which is excellent with soo many rgb modes which is always controlled by the software and the brightness is the best if u r lookin"&amp;"g for a red switches mechanical keyboard and you love rgb go for this one but its keyboard if u r a coader or needs arrows key ig you should choose something else but if non of problems u have just go for it using it from last monthgreat value for moneygr"&amp;"eat lightsthey provided extra switches also which was lifesaver for me i changed switches in kb cuz w key and backspace was broked easy to mod")</f>
        <v>get it get it get it it is my second time getting this keeb as i had modified foam tape mod and sold my first one which i had brought from elitehubs i was going to get it again from them but they lost my account from their server t t which i had a few cashbacks balance on pro s hz polling rate confirmed and checked using usb viewer by microsoft best rgb leds i ve seen on a keyboard under k these things are bright vibrant af great clicks especially for a linear switch decent enough build quality angled usb c port at the side life saver for me feels great for typing and gaming looks great con s there aren t any con s if you get this keeb but just to be nit picky i would say that the switch and keycap puller that comes with this board is better if not used as the quality of it a bit on the lower side and it has a tendency to damage switches while pulling them out the software is sweet and simple but some more features can be added that 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days price is justifiable for people using the uk layout keyboard press shift end key for press key above return key to type use fn wasd keys for navigation cheers too small for my hands i recommend the keys little more spaced and big for easy clickingthanks for reading my review this is my first mechanical keyboard and i m so happy with this apart from the lights i like the sound the keys make the quick response and swift keys i d recommend it for people who might want to switch to the mechanical keyboard also the grey and white colour is awesome the quality of the keyboard is goodthe sound n keys r impressivethe main point is the rgb which is excellent with soo many rgb modes which is always controlled by the software and the brightness is the best if u r looking for a red switches mechanical keyboard and you love rgb go for this one but its keyboard if u r a coader or needs arrows key ig you should choose something else but if non of problems u have just go for it using it from last monthgreat value for moneygreat lightsthey provided extra switches also which was lifesaver for me i changed switches in kb cuz w key and backspace was broked easy to mod</v>
      </c>
      <c r="E909" s="1" t="s">
        <v>8112</v>
      </c>
      <c r="F909" s="9" t="s">
        <v>8114</v>
      </c>
      <c r="G909" s="9">
        <f>IFERROR(__xludf.DUMMYFUNCTION("""COMPUTED_VALUE"""),0.0)</f>
        <v>0</v>
      </c>
      <c r="H909" s="9">
        <f>IFERROR(__xludf.DUMMYFUNCTION("""COMPUTED_VALUE"""),1.0)</f>
        <v>1</v>
      </c>
      <c r="I909" s="9">
        <f>IFERROR(__xludf.DUMMYFUNCTION("""COMPUTED_VALUE"""),1.0)</f>
        <v>1</v>
      </c>
      <c r="J909" s="9">
        <f>IFERROR(__xludf.DUMMYFUNCTION("""COMPUTED_VALUE"""),0.0)</f>
        <v>0</v>
      </c>
    </row>
    <row r="910">
      <c r="A910" s="1">
        <v>4.1</v>
      </c>
      <c r="B910" s="5" t="s">
        <v>593</v>
      </c>
      <c r="C910" s="5" t="s">
        <v>594</v>
      </c>
      <c r="D910" s="9" t="str">
        <f>IFERROR(__xludf.DUMMYFUNCTION("""COMPUTED_VALUE"""),"quality is ok ok only well go for it good cable useful product in this price very nice good charging speed supports up to v product quantity is excellent but very slow charging cable is absolutely good looking strong durable but not support fast charging "&amp;"as i expected i checked speed with stopwatch i am using realme phone with my original realme w charger and original cable the time takes to charge to is sec but with this ambrane cable it takes min sec to charge from to little disappointed with charging s"&amp;"peed overall product is goodhope this review help you guys")</f>
        <v>quality is ok ok only well go for it good cable useful product in this price very nice good charging speed supports up to v product quantity is excellent but very slow charging cable is absolutely good looking strong durable but not support fast charging as i expected i checked speed with stopwatch i am using realme phone with my original realme w charger and original cable the time takes to charge to is sec but with this ambrane cable it takes min sec to charge from to little disappointed with charging speed overall product is goodhope this review help you guys</v>
      </c>
      <c r="E910" s="1" t="s">
        <v>587</v>
      </c>
      <c r="F910" s="9" t="s">
        <v>18</v>
      </c>
      <c r="G910" s="9">
        <f>IFERROR(__xludf.DUMMYFUNCTION("""COMPUTED_VALUE"""),0.0)</f>
        <v>0</v>
      </c>
      <c r="H910" s="9">
        <f>IFERROR(__xludf.DUMMYFUNCTION("""COMPUTED_VALUE"""),0.0)</f>
        <v>0</v>
      </c>
      <c r="I910" s="9">
        <f>IFERROR(__xludf.DUMMYFUNCTION("""COMPUTED_VALUE"""),0.0)</f>
        <v>0</v>
      </c>
      <c r="J910" s="9">
        <f>IFERROR(__xludf.DUMMYFUNCTION("""COMPUTED_VALUE"""),1.0)</f>
        <v>1</v>
      </c>
    </row>
    <row r="911">
      <c r="A911" s="1">
        <v>4.4</v>
      </c>
      <c r="B911" s="5" t="s">
        <v>8134</v>
      </c>
      <c r="C911" s="5" t="s">
        <v>8135</v>
      </c>
      <c r="D911" s="9" t="str">
        <f>IFERROR(__xludf.DUMMYFUNCTION("""COMPUTED_VALUE"""),"i bought it months ago for my hp inktank it s working better than local ones colour quality is good like original colours not coming off from glossy photo paper i don t know about originality good to receive original hp ink from amazon it was also deliver"&amp;"ed in record time good for perfect printout the ink is missing otherwise it is a genuine product very good printing and no problem at all however as i said it is filled only or all buy original products to keep your product safe nice the ink quality is ve"&amp;"ry good original product i got perfectly packed bottles all sealed but the ink bottles are empty though the bottles are big and of large diameter so i guess it contains ml ink the mouth of the bottle is big and a ml syringe easily gets inside i used this "&amp;"ink to refill my canon pg cartridges i am surprise with the print quality and count of prints same deep black color like the original pg cartridge nearly th of the bottle is empty")</f>
        <v>i bought it months ago for my hp inktank it s working better than local ones colour quality is good like original colours not coming off from glossy photo paper i don t know about originality good to receive original hp ink from amazon it was also delivered in record time good for perfect printout the ink is missing otherwise it is a genuine product very good printing and no problem at all however as i said it is filled only or all buy original products to keep your product safe nice the ink quality is very good original product i got perfectly packed bottles all sealed but the ink bottles are empty though the bottles are big and of large diameter so i guess it contains ml ink the mouth of the bottle is big and a ml syringe easily gets inside i used this ink to refill my canon pg cartridges i am surprise with the print quality and count of prints same deep black color like the original pg cartridge nearly th of the bottle is empty</v>
      </c>
      <c r="E911" s="1" t="s">
        <v>8126</v>
      </c>
      <c r="F911" s="9" t="s">
        <v>5653</v>
      </c>
      <c r="G911" s="9">
        <f>IFERROR(__xludf.DUMMYFUNCTION("""COMPUTED_VALUE"""),0.0)</f>
        <v>0</v>
      </c>
      <c r="H911" s="9">
        <f>IFERROR(__xludf.DUMMYFUNCTION("""COMPUTED_VALUE"""),0.0)</f>
        <v>0</v>
      </c>
      <c r="I911" s="9">
        <f>IFERROR(__xludf.DUMMYFUNCTION("""COMPUTED_VALUE"""),1.0)</f>
        <v>1</v>
      </c>
      <c r="J911" s="9">
        <f>IFERROR(__xludf.DUMMYFUNCTION("""COMPUTED_VALUE"""),0.0)</f>
        <v>0</v>
      </c>
    </row>
    <row r="912">
      <c r="A912" s="1">
        <v>4.1</v>
      </c>
      <c r="B912" s="5" t="s">
        <v>4755</v>
      </c>
      <c r="C912" s="5" t="s">
        <v>4756</v>
      </c>
      <c r="D912" s="9" t="str">
        <f>IFERROR(__xludf.DUMMYFUNCTION("""COMPUTED_VALUE"""),"i liked the watch the battery of this watch is so good that before use i charged this watch and it s been weeks and this watch still have battery left and nagative side is i ordered black strap watch and i got grey strap watch and this is sellers mistake "&amp;"i tried to return this and i ve called amazon help line then hear my problem and see it online that i got wrong item and then they say they will connect me to other person who will solve this and then no one pick the call the ring just continue to ring an"&amp;"d after min i thought that no one is gonna pick the call ever and i disconnected and start using it watch have some basic futures and i like it one of the best product in this price range been using it for a year now and i have no complaints built quality"&amp;" is good steps count is not very accurate and we can say that the software lacks in accuracy in many ways when compared to other big brands apple fossil but i have seen worst touch is very smooth and the notification alerts works as expected this is water"&amp;" and swim resistant i am not sure if it has ip rating but i believe this is dust proof as well since i have been using it for almost a year now good product for this price range everytime sleep mode has to activate this should not be done it should be aut"&amp;"omatically good product bezels are big but it s ok for this price range and i am satisfied with the product watch is beautiful and upto mark only one con in this watch you can t attend the call and revert you can only revert by messages nice")</f>
        <v>i liked the watch the battery of this watch is so good that before use i charged this watch and it s been weeks and this watch still have battery left and nagative side is i ordered black strap watch and i got grey strap watch and this is sellers mistake i tried to return this and i ve called amazon help line then hear my problem and see it online that i got wrong item and then they say they will connect me to other person who will solve this and then no one pick the call the ring just continue to ring and after min i thought that no one is gonna pick the call ever and i disconnected and start using it watch have some basic futures and i like it one of the best product in this price range been using it for a year now and i have no complaints built quality is good steps count is not very accurate and we can say that the software lacks in accuracy in many ways when compared to other big brands apple fossil but i have seen worst touch is very smooth and the notification alerts works as expected this is water and swim resistant i am not sure if it has ip rating but i believe this is dust proof as well since i have been using it for almost a year now good product for this price range everytime sleep mode has to activate this should not be done it should be automatically good product bezels are big but it s ok for this price range and i am satisfied with the product watch is beautiful and upto mark only one con in this watch you can t attend the call and revert you can only revert by messages nice</v>
      </c>
      <c r="E912" s="1" t="s">
        <v>8138</v>
      </c>
      <c r="F912" s="9" t="s">
        <v>3219</v>
      </c>
      <c r="G912" s="9">
        <f>IFERROR(__xludf.DUMMYFUNCTION("""COMPUTED_VALUE"""),0.0)</f>
        <v>0</v>
      </c>
      <c r="H912" s="9">
        <f>IFERROR(__xludf.DUMMYFUNCTION("""COMPUTED_VALUE"""),0.0)</f>
        <v>0</v>
      </c>
      <c r="I912" s="9">
        <f>IFERROR(__xludf.DUMMYFUNCTION("""COMPUTED_VALUE"""),0.0)</f>
        <v>0</v>
      </c>
      <c r="J912" s="9">
        <f>IFERROR(__xludf.DUMMYFUNCTION("""COMPUTED_VALUE"""),0.0)</f>
        <v>0</v>
      </c>
    </row>
    <row r="913">
      <c r="A913" s="1">
        <v>4.2</v>
      </c>
      <c r="B913" s="5" t="s">
        <v>8150</v>
      </c>
      <c r="C913" s="5" t="s">
        <v>8151</v>
      </c>
      <c r="D913" s="9" t="str">
        <f>IFERROR(__xludf.DUMMYFUNCTION("""COMPUTED_VALUE"""),"short review really good product and sound quality is very nice good for living rooms about x ft or even bigger space i installed it and connected to tv using coaxial cable volume clarity bass everything is perfect overall value for money product long rev"&amp;"iew i have experience other company speakers like jbl and sony and had decided to buy those but this one is similar in sound quality treble is nice and crisp vocals sound nice even at higher volumes bass is amazing fills entire room with that boom sound w"&amp;"atching movies and listening to music is much better now with these speakers used these for about days and overall experience is good sound bar not subwoofer size is big considering this is w but for me this is perfect size as it matches my tv length and "&amp;"looks good subwoofer small and compact unit bass is amazing gives that boom effect in action scenes and when listening to music remote minimal but functional remote has all the required features in single click connectivity does not have optical spdif but"&amp;" that s ok as coaxial option is available and mostly all tvs have coax connectivity only take a look below for bluetooth connectivity overall bluetooth works very well except when you connect certain devices with newer hardware i have a smaller unit insta"&amp;"lled in another room and always used to watch movies on that speaker unit but after listening to this one i feel sound and bass of that other unit is just very low this one really sounds good and makes watching movies and listening to music a good experie"&amp;"nce note i think the unit uses bluetooth if you have devices with new bt drivers or hardware when you connect such newer devices treble and sound quality has minor issue not much but still you can hear it in some situations that treble and vocals are not "&amp;"clear this is not an issue when you use your mobile to connect using bluetooth i wanted crystal clear sound so i have connected using coaxial cable and sound quality is amazing over wired connection sound quality is average not up to the mark the best but"&amp;" aux mode not working it would be good it the sound system was more better 😁 best nice prodect remote playback so best mujhe to acha laga tag zebronic")</f>
        <v>short review really good product and sound quality is very nice good for living rooms about x ft or even bigger space i installed it and connected to tv using coaxial cable volume clarity bass everything is perfect overall value for money product long review i have experience other company speakers like jbl and sony and had decided to buy those but this one is similar in sound quality treble is nice and crisp vocals sound nice even at higher volumes bass is amazing fills entire room with that boom sound watching movies and listening to music is much better now with these speakers used these for about days and overall experience is good sound bar not subwoofer size is big considering this is w but for me this is perfect size as it matches my tv length and looks good subwoofer small and compact unit bass is amazing gives that boom effect in action scenes and when listening to music remote minimal but functional remote has all the required features in single click connectivity does not have optical spdif but that s ok as coaxial option is available and mostly all tvs have coax connectivity only take a look below for bluetooth connectivity overall bluetooth works very well except when you connect certain devices with newer hardware 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 note i think the unit uses bluetooth if you have devices with new bt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 sound quality is average not up to the mark the best but aux mode not working it would be good it the sound system was more better 😁 best nice prodect remote playback so best mujhe to acha laga tag zebronic</v>
      </c>
      <c r="E913" s="1" t="s">
        <v>8143</v>
      </c>
      <c r="F913" s="9" t="s">
        <v>8145</v>
      </c>
      <c r="G913" s="9">
        <f>IFERROR(__xludf.DUMMYFUNCTION("""COMPUTED_VALUE"""),1.0)</f>
        <v>1</v>
      </c>
      <c r="H913" s="9">
        <f>IFERROR(__xludf.DUMMYFUNCTION("""COMPUTED_VALUE"""),0.0)</f>
        <v>0</v>
      </c>
      <c r="I913" s="9">
        <f>IFERROR(__xludf.DUMMYFUNCTION("""COMPUTED_VALUE"""),0.0)</f>
        <v>0</v>
      </c>
      <c r="J913" s="9">
        <f>IFERROR(__xludf.DUMMYFUNCTION("""COMPUTED_VALUE"""),0.0)</f>
        <v>0</v>
      </c>
    </row>
    <row r="914">
      <c r="A914" s="1">
        <v>4.2</v>
      </c>
      <c r="B914" s="5" t="s">
        <v>8160</v>
      </c>
      <c r="C914" s="5" t="s">
        <v>8161</v>
      </c>
      <c r="D914" s="9" t="str">
        <f>IFERROR(__xludf.DUMMYFUNCTION("""COMPUTED_VALUE"""),"the sound quality is great 👍🏻 all the treble highs and mids are great but the bass is kinda okay okay i have bought it two times i like this i have been using it since january good quality earphones and bass yes bass is also best it s awesome like it go"&amp;"od the sound is just like other boat eraphones i ve tried slightly bass heavy not as balanced as you d expect from more expensive brands most people would like it tho pastel blue purple colour looks pretty good")</f>
        <v>the sound quality is great 👍🏻 all the treble highs and mids are great but the bass is kinda okay okay i have bought it two times i like this i have been using it since january good quality earphones and bass yes bass is also best it s awesome like it good the sound is just like other boat eraphones i ve tried slightly bass heavy not as balanced as you d expect from more expensive brands most people would like it tho pastel blue purple colour looks pretty good</v>
      </c>
      <c r="E914" s="1" t="s">
        <v>8154</v>
      </c>
      <c r="F914" s="9" t="s">
        <v>3347</v>
      </c>
      <c r="G914" s="9">
        <f>IFERROR(__xludf.DUMMYFUNCTION("""COMPUTED_VALUE"""),0.0)</f>
        <v>0</v>
      </c>
      <c r="H914" s="9">
        <f>IFERROR(__xludf.DUMMYFUNCTION("""COMPUTED_VALUE"""),0.0)</f>
        <v>0</v>
      </c>
      <c r="I914" s="9">
        <f>IFERROR(__xludf.DUMMYFUNCTION("""COMPUTED_VALUE"""),0.0)</f>
        <v>0</v>
      </c>
      <c r="J914" s="9">
        <f>IFERROR(__xludf.DUMMYFUNCTION("""COMPUTED_VALUE"""),0.0)</f>
        <v>0</v>
      </c>
    </row>
    <row r="915">
      <c r="A915" s="1">
        <v>4.3</v>
      </c>
      <c r="B915" s="5" t="s">
        <v>8170</v>
      </c>
      <c r="C915" s="5" t="s">
        <v>8171</v>
      </c>
      <c r="D915" s="9" t="str">
        <f>IFERROR(__xludf.DUMMYFUNCTION("""COMPUTED_VALUE"""),"👌 bati bati voltage and performance is not at par with other brands good quality batteries these cell are good replacement these are original duracell batteries my car fob key asks for a single cr so instead i put two cr one over other like a sandwich wo"&amp;"rks like normal but you don t try this hack i needed cr for my fasttrack watch so i ordered them but tried the above hack for my car keys and it worked do not try this at home lol tip when handling any kinda batteries make sure you don t touch both ve and"&amp;" ve side at the same time it discharges the battery sooner handle it with a plastic tweezer or with silicone gloves best li ion cells for car keys etc")</f>
        <v>👌 bati bati voltage and performance is not at par with other brands good quality batteries these cell are good replacement these are original duracell batteries my car fob key asks for a single cr so instead i put two cr one over other like a sandwich works like normal but you don t try this hack i needed cr for my fasttrack watch so i ordered them but tried the above hack for my car keys and it worked do not try this at home lol tip when handling any kinda batteries make sure you don t touch both ve and ve side at the same time it discharges the battery sooner handle it with a plastic tweezer or with silicone gloves best li ion cells for car keys etc</v>
      </c>
      <c r="E915" s="1" t="s">
        <v>8164</v>
      </c>
      <c r="F915" s="9" t="s">
        <v>5941</v>
      </c>
      <c r="G915" s="9">
        <f>IFERROR(__xludf.DUMMYFUNCTION("""COMPUTED_VALUE"""),0.0)</f>
        <v>0</v>
      </c>
      <c r="H915" s="9">
        <f>IFERROR(__xludf.DUMMYFUNCTION("""COMPUTED_VALUE"""),0.0)</f>
        <v>0</v>
      </c>
      <c r="I915" s="9">
        <f>IFERROR(__xludf.DUMMYFUNCTION("""COMPUTED_VALUE"""),0.0)</f>
        <v>0</v>
      </c>
      <c r="J915" s="9">
        <f>IFERROR(__xludf.DUMMYFUNCTION("""COMPUTED_VALUE"""),0.0)</f>
        <v>0</v>
      </c>
    </row>
    <row r="916">
      <c r="A916" s="1">
        <v>4.3</v>
      </c>
      <c r="B916" s="5" t="s">
        <v>8180</v>
      </c>
      <c r="C916" s="5" t="s">
        <v>8181</v>
      </c>
      <c r="D916" s="9" t="str">
        <f>IFERROR(__xludf.DUMMYFUNCTION("""COMPUTED_VALUE"""),"i ordered this mi camera recieved the product but it was defective not working properly so i called customer care and placed the request for replacementthe replacement order was supposed to be delivered by dec but today is rd jan it is yet not delivered i"&amp;" am being told the package has been lost you return the defective product and you will get the refund after waiting so long the product is not delivered and i will get the refund very bad service from amazon night vision is good sometimes person detected "&amp;"notification will be delayed and motion detection sometimes doesn t work other than that everything is good the camera supports gb of memory card while the online storage as mentioned in the details of days rollover in india is missing remember nothing is"&amp;" perfect xiaomi has already released home security cameras using other brands such as yi and the home security camera market is yet to be adapted in large so you can expect a lot of misunderstanding on how everything works together in a home security came"&amp;"ra in general initial setup it is a breeze for some but pain for others see the star ratings if you want proof i had trouble getting this camera recognized by its own app mi home it took about hour to recognize after trying with different lighting conditi"&amp;"ons the camera got disconnected from the app after i switched the ssid of the router so i had to pair it again this time it took more than a day of trial and error i had to keep the camera under bright sun light in order to get recognized by the mi home a"&amp;"pp lesson learned in a hard way bandwidth requirement this camera requires x connectivity with solid internet connection and with good upload bandwidth even if you have mbps connection this camera can only be connected via wireless so longer the distance "&amp;"from the router shorter the bandwidth this camera hangs up if it doesn t have enough bandwidth if you add nas storage you d need even more bandwidth between the camera and the router the camera is very sensitive if you set up any conflicting configuration"&amp;"s it d just hang and would not record anything at all even in the on board sd card storage if the camera hangs for a particular reason you have to restart it it is a pain to troubleshoot things when you are miles away from home in another city mi home app"&amp;" requires almost all the permissions from your phone but i was able to disable most permissions except location and storage what s more you get ads in the app right after opening it on the dashboard where you see the list of devices since version released"&amp;" on dec i wish xiaomi released a dedicated app for home security cameras like other companies have done google assistance isn t compatible with this camera if you are into that sort of thing some other cameras from xiaomi not released in india are support"&amp;"ed though once paired to the app and once you have the perfect setup with nas and good wireless bandwidth to from the camera you may become addicted to use it under different conditions such as with total darkness if you are technically sound and have aro"&amp;"und k budget raspberry pi based home security is a better option if you are on a budget and if you don t want to spend a lot of time on technical things then xiaomi mi home security camera is the best home monitoring camera you can get good enough it work"&amp;"s as it shown nice camera and easy to install only issus is motion censor doesn t work it s good but price is high and sometime it s not working so good can t take motion recording not up to mark")</f>
        <v>i ordered this mi camera recieved the product but it was defective not working properly so i called customer care and placed the request for replacementthe replacement order was supposed to be delivered by dec but today is rd jan it is yet not delivered i am being told the package has been lost you return the defective product and you will get the refund after waiting so long the product is not delivered and i will get the refund very bad service from amazon night vision is good sometimes person detected notification will be delayed and motion detection sometimes doesn t work other than that everything is good the camera supports gb of memory card while the online storage as mentioned in the details of days rollover in india is missing 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 initial setup it is a breeze for some but pain for others see the star ratings if you want proof i had trouble getting this camera recognized by its own app mi home it took about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 bandwidth requirement this camera requires x connectivity with solid internet connection and with good upload bandwidth even if you have mbps connection this camera can only be connected via wireless so longer the distance from the router shorter the bandwidth this camera hangs up if it doesn t have enough bandwidth if you add nas storage you d need even more bandwidth between the camera and the router the camera is very sensitive if you set up any conflicting configurations it d just hang and would not record anything at all even in the on board sd card storage if the camera hangs for a particular reason you have to restart it it is a pain to troubleshoot things when you are miles away from home in another city mi home app requires almost all the permissions from your phone but i was able to disable most permissions except location and storage what s more you get ads in the app right after opening it on the dashboard where you see the list of devices since version released on dec i wish xiaomi released a dedicated app for home security cameras like other companies have done google assistance isn t compatible with this camera if you are into that sort of thing some other cameras from xiaomi not released in india are supported though once paired to the app and once you have the perfect setup with nas and good wireless bandwidth to from the camera you may become addicted to use it under different conditions such as with total darkness if you are technically sound and have around k budget raspberry pi based home security is a better option if you are on a budget and if you don t want to spend a lot of time on technical things then xiaomi mi home security camera is the best home monitoring camera you can get good enough it works as it shown nice camera and easy to install only issus is motion censor doesn t work it s good but price is high and sometime it s not working so good can t take motion recording not up to mark</v>
      </c>
      <c r="E916" s="1" t="s">
        <v>8174</v>
      </c>
      <c r="F916" s="9" t="s">
        <v>6345</v>
      </c>
      <c r="G916" s="9">
        <f>IFERROR(__xludf.DUMMYFUNCTION("""COMPUTED_VALUE"""),1.0)</f>
        <v>1</v>
      </c>
      <c r="H916" s="9">
        <f>IFERROR(__xludf.DUMMYFUNCTION("""COMPUTED_VALUE"""),1.0)</f>
        <v>1</v>
      </c>
      <c r="I916" s="9">
        <f>IFERROR(__xludf.DUMMYFUNCTION("""COMPUTED_VALUE"""),1.0)</f>
        <v>1</v>
      </c>
      <c r="J916" s="9">
        <f>IFERROR(__xludf.DUMMYFUNCTION("""COMPUTED_VALUE"""),0.0)</f>
        <v>0</v>
      </c>
    </row>
    <row r="917">
      <c r="A917" s="1">
        <v>3.7</v>
      </c>
      <c r="B917" s="5" t="s">
        <v>8191</v>
      </c>
      <c r="C917" s="5" t="s">
        <v>8192</v>
      </c>
      <c r="D917" s="9" t="str">
        <f>IFERROR(__xludf.DUMMYFUNCTION("""COMPUTED_VALUE"""),"good excellent for mouse keyboard p d i brought it for mi tv it works well with laptop while connection to tv hard disk is not detected on time deliverynice productall ports workig it has been purchased it has additional external power but adapter is not "&amp;"easily available purpose is not fullfill good product and useful for laptops that have lesser number of ports good i liked this product its worthful thank you amazon for this")</f>
        <v>good excellent for mouse keyboard p d i brought it for mi tv it works well with laptop while connection to tv hard disk is not detected on time deliverynice productall ports workig it has been purchased it has additional external power but adapter is not easily available purpose is not fullfill good product and useful for laptops that have lesser number of ports good i liked this product its worthful thank you amazon for this</v>
      </c>
      <c r="E917" s="1" t="s">
        <v>8184</v>
      </c>
      <c r="F917" s="9" t="s">
        <v>6550</v>
      </c>
      <c r="G917" s="9">
        <f>IFERROR(__xludf.DUMMYFUNCTION("""COMPUTED_VALUE"""),0.0)</f>
        <v>0</v>
      </c>
      <c r="H917" s="9">
        <f>IFERROR(__xludf.DUMMYFUNCTION("""COMPUTED_VALUE"""),1.0)</f>
        <v>1</v>
      </c>
      <c r="I917" s="9">
        <f>IFERROR(__xludf.DUMMYFUNCTION("""COMPUTED_VALUE"""),0.0)</f>
        <v>0</v>
      </c>
      <c r="J917" s="9">
        <f>IFERROR(__xludf.DUMMYFUNCTION("""COMPUTED_VALUE"""),0.0)</f>
        <v>0</v>
      </c>
    </row>
    <row r="918">
      <c r="A918" s="1">
        <v>3.9</v>
      </c>
      <c r="B918" s="5" t="s">
        <v>8201</v>
      </c>
      <c r="C918" s="5" t="s">
        <v>8202</v>
      </c>
      <c r="D918" s="9" t="str">
        <f>IFERROR(__xludf.DUMMYFUNCTION("""COMPUTED_VALUE"""),"stopped working after a month of use don t waste your money on this product everything is best but build quality is avg lets get directly into the pros cons sry it will be a long review coz the review have to be useful for everyone who plans to buy this p"&amp;"ros the price given to this price bracket its the best one i can suggest from the built quality to the audio quality its superior for the price i got for this price tag then the comfort everybody complaining about the earpads i dont know why if your going"&amp;" for over the ear type u have to be known that u cant wear it all day long the most expensive products also tend to warm your ears and get a little uncomfortable so if its not preffered u can go for earphones or earbuds as i bought multiple ober the ear h"&amp;"eadphones there will be rought cloth like texture that will irritate your ears but this one has soft cushion like material im really comfortable with this one and next the audio quality i have previosuly owned boult in ear earphones so i know the bass qua"&amp;"lity and vocal quality so i booked this without even thinking twice and it has delivered what it can the best part is im really comfortable in this one than my in ear earphones the sound is even better and you dont get high volume levels like those local "&amp;"cheap products on the markets but the bass and clarity will give you some extra feel especially the bass its really engaging if ur a bass lover go for it then the quality i know the boult for sometime but for over the ear headphones at this price point i "&amp;"was little skeptical about the build quality before the delivery and it suprised me dont think that build quality is extraordinary like sennheiser or sony coz ur not paying that much for this so for this price its so good even better than the boat headpho"&amp;"nes which is slightly high in the price tag now cons little skeptical about the warranty because when i gone to register this and both while i was registered my boult in ear earphones they didnt asked for invoice slips and no serial number is asked then h"&amp;"ow can they proceed if we call for the warranty claims but hopefully i think this will last long as seeing the quality next is the cable quality i didnt complaining about it but they mentioned in amazon as its an kevlar cable so i expected a lott but its "&amp;"a normal cable bt its sturdy enough i didnt check the mic on it i make a call on this the other person was able to understand me but i dont know hows the quality to help you guys i have metioned every aspect in detailed manner so it can helpful for people"&amp;" who spend their valuable money coz every single rupee counts have a nice and safe shopping bye☺️ achhi product he got the product delivered unharmed in days i got it for ₹ this is the best branded product in this price range sound quality is pretty good "&amp;"considering the price bass is good but the loudness is a bit low you have to listen them above the level of your mobile clearity is very good i bought them for online lectures and they worked great for the purpose ear cups are comfortable and reduces much"&amp;" background noise besides they aren t known for passive noise cancellation the wire attached to the ear cups is a bit delicate and may break if pulled forcefully so you have to handle it carefully i have attached a pic with side by side comparison of my o"&amp;"ld boat rockerz which i bought for ₹ in and they lasted for a very long duration of years the boult audio q looks a bit delicate as compared to boat rockerz but don t forget there s a double price difference between them let s see how long it goes summing"&amp;" up this is the best product in this price segment ₹ just go for it if you get the same noise level is so high i couldn t listen more than minutes so i like to choose another brand please refund for this product quality not as expected level i use this pr"&amp;"oduct for mostly in gaming and listening songs but there are no mic in it")</f>
        <v>stopped working after a month of use don t waste your money on this product everything is best but build quality is avg lets get directly into the pros cons sry it will be a long review coz the review have to be useful for everyone who plans to buy this pros the price given to this price bracket its the best one i can suggest from the built quality to the audio quality its superior for the price i got for this price tag 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 and next the audio quality i have previosuly owned boult in ear earphones so i know the bass quality and vocal quality so i booked this without even thinking twice and it has delivered what it can the best part is im really comfortable in this one than my in ear earphones the sound is even better and you dont get high volume levels like those local cheap products on the markets but the bass and clarity will give you some extra feel especially the bass its really engaging if ur a bass lover go for it 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 now cons little skeptical about the warranty because when i gone to register this and both while i was registered my boult in 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 to help you guys i have metioned every aspect in detailed manner so it can helpful for people who spend their valuable money coz every single rupee counts have a nice and safe shopping bye☺️ achhi product he got the product delivered unharmed in days i got it for ₹ this is the best branded product in this price range sound quality is pretty good considering the price bass is good but the loudness is a bit low you have to listen them above the level of your mobile clearity is very good i bought them for online lectures and they worked great for the purpose ear cups are comfortable and reduces much background noise besides they aren t known for passive noise cancellation the wire attached to the ear cups is a bit delicate and may break if pulled forcefully so you have to handle it carefully i have attached a pic with side by side comparison of my old boat rockerz which i bought for ₹ in and they lasted for a very long duration of years the boult audio q looks a bit delicate as compared to boat rockerz but don t forget there s a double price difference between them let s see how long it goes summing up this is the best product in this price segment ₹ just go for it if you get the same noise level is so high i couldn t listen more than minutes so i like to choose another brand please refund for this product quality not as expected level i use this product for mostly in gaming and listening songs but there are no mic in it</v>
      </c>
      <c r="E918" s="1" t="s">
        <v>8195</v>
      </c>
      <c r="F918" s="9" t="s">
        <v>5859</v>
      </c>
      <c r="G918" s="9">
        <f>IFERROR(__xludf.DUMMYFUNCTION("""COMPUTED_VALUE"""),1.0)</f>
        <v>1</v>
      </c>
      <c r="H918" s="9">
        <f>IFERROR(__xludf.DUMMYFUNCTION("""COMPUTED_VALUE"""),1.0)</f>
        <v>1</v>
      </c>
      <c r="I918" s="9">
        <f>IFERROR(__xludf.DUMMYFUNCTION("""COMPUTED_VALUE"""),0.0)</f>
        <v>0</v>
      </c>
      <c r="J918" s="9">
        <f>IFERROR(__xludf.DUMMYFUNCTION("""COMPUTED_VALUE"""),0.0)</f>
        <v>0</v>
      </c>
    </row>
    <row r="919">
      <c r="A919" s="1">
        <v>4.5</v>
      </c>
      <c r="B919" s="5" t="s">
        <v>8212</v>
      </c>
      <c r="C919" s="5" t="s">
        <v>8213</v>
      </c>
      <c r="D919" s="9" t="str">
        <f>IFERROR(__xludf.DUMMYFUNCTION("""COMPUTED_VALUE"""),"it is good and fragile simply affixed on screen there was a little difficulty faces as guide frame supplied is not according to glass but some how i fixed it successfully and thanks to seller for supply a pair of screen guard packaging was also good it s "&amp;"really of good quality i have read problems like the apple pencil doesn t work after applying this protector but i honestly didn t feel any lag i rated because one of the protectors created a bubble at a specific area and didn t get out even after trying "&amp;"so hard and following all the instructions properly and i had to use another one which got applied properly without creating any bubbles 👍🏻✅ i ended up wasting one tempered glass because of air bubbles that wouldn’t go away i skipped wiping with micro f"&amp;"ibre cloth which may have led to the problem however the other glass worked fine i had to take off my ipad cover to enable the application the previous one wouldn’t align with the cover in place adhesion of the first one gave up as soon as i tried to lift"&amp;" and reapply again might be attributable to the fact that i didn’t get rid of the dust particles like i should have the one that i successfully applied works just fine good product decent alignment great product theres no such anti glare thing also not re"&amp;"ally good for using apple pencil i mean the surface is not paper like thats why one more thing it gets fingerprints really fast…application is very easy but take care there is no dust on the ipad because if a bubble’s formed you cannot correct it good")</f>
        <v>it is good and fragile simply affixed on screen there was a little difficulty faces as guide frame supplied is not according to glass but some how i fixed it successfully and thanks to seller for supply a pair of screen guard packaging was also good it s really of good quality i have read problems like the apple pencil doesn t work after applying this protector but i honestly didn t feel any lag i rated because one of the protectors created a bubble at a specific area and didn t get out even after trying so hard and following all the instructions properly and i had to use another one which got applied properly without creating any bubbles 👍🏻✅ 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 the one that i successfully applied works just fine good product decent alignment 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 good</v>
      </c>
      <c r="E919" s="1" t="s">
        <v>8205</v>
      </c>
      <c r="F919" s="9" t="s">
        <v>6440</v>
      </c>
      <c r="G919" s="9">
        <f>IFERROR(__xludf.DUMMYFUNCTION("""COMPUTED_VALUE"""),0.0)</f>
        <v>0</v>
      </c>
      <c r="H919" s="9">
        <f>IFERROR(__xludf.DUMMYFUNCTION("""COMPUTED_VALUE"""),0.0)</f>
        <v>0</v>
      </c>
      <c r="I919" s="9">
        <f>IFERROR(__xludf.DUMMYFUNCTION("""COMPUTED_VALUE"""),0.0)</f>
        <v>0</v>
      </c>
      <c r="J919" s="9">
        <f>IFERROR(__xludf.DUMMYFUNCTION("""COMPUTED_VALUE"""),0.0)</f>
        <v>0</v>
      </c>
    </row>
    <row r="920">
      <c r="A920" s="1">
        <v>4.1</v>
      </c>
      <c r="B920" s="5" t="s">
        <v>4767</v>
      </c>
      <c r="C920" s="5" t="s">
        <v>4768</v>
      </c>
      <c r="D920" s="9" t="str">
        <f>IFERROR(__xludf.DUMMYFUNCTION("""COMPUTED_VALUE"""),"update it s been months since i first got boat rockerz some of the dislikes i ve mentioned earlier in my review are no more dislikes i said the sound is more or less on a flatter side but i m quite used to it and i m loving it the second point is i said i"&amp;"f you are an audiophile then you may not like it but i was wrong you might ask why here is why after a long gap i visited my father who is an audiophile he has numerous high end headphones but unfortunately he got the attention of my headphone and he just"&amp;" wanted to try it i said yes i regret it he paired it with his device and played a song boy you got to see the grin on his face d he said i m keeping it you buy another one poor me was forced to buy another one a few days back i got another one one thing "&amp;"i noticed in two of my purchase isthe audio cable is no good both my audio cable had the same issue so the moral of the story is hide it from your audiophile dad or brother they will unceremoniously snatch it from you jokes apart people you can t go wrong"&amp;" with this purchase it s worth every square inch happy shopping end of update i got this product days back and i got it for rs lightning deal of course this is an honest unbiased review keeping in mind the price of the product three days might not be a su"&amp;"fficient time to review this product but sorry i can t help the excitement likes good built quality it is sturdy for the price the build quality is great it is not flimsy the ear cushions are good enough sound quality if you are an audiophile this is not "&amp;"for you bass is decent nothing to go overboard as noticed in other reviews bass is deep enough for the price connectivity pairing is easy connects like a breeze dual mode wired and wireless boat rockerz comes with an aux cable if you run out of charge you"&amp;" could always connect the aux cable and use it as a wired headphone i couldn t find a substantial difference in the quality of music between wired and wireless though i absolutely loved this feature battery backup i m impressed with the battery backup of "&amp;"this beast i ve been using it for days for hrs a day still its running so i guess the hr backup per charge is not a marketing gimmick i presume it s true so far so good will update it after a month s usage dislikes sound quality is more on the flatter sid"&amp;"e when you compare it with budget wired headphones like sennheiser cx street ii bass is not too deep you won t get that ambiance boat s website says don t just be loud be loud and clear nope sorry i ve to disappoint you on this when it s loud it s not at "&amp;"all clear a lot of distortions are there when you are loud comfort believe me it s not at all comfortable for prolonged usage your ear will beg you to take it off after mins if you have high fortitude you can push it till hrs if you could go more than tha"&amp;"t without taking it off for a minute then you are superhuman range boats says meters range in my experience if you go beyond meters then the voice will break you will never ever get mtrs range trust me on that and i m experiencing occasional breaks in the"&amp;" streaming nothing intrusive so far but i don t know whether it will be a problem down the line will let you guys know about it later if it s a problem flimsy aux cable i can t complain too much about the aux cable keeping the price in mind remember i pai"&amp;"d only for it but with certain devices the aux was not working properly mi note had issues mi also had issues with aux not sure whether it s the problem with my device but it worked flawlessly on my laptop wafer thin service centers boat gives yr warranty"&amp;" but what good is it if you can t find any service centers near you this is a hit or miss guys voice cancellation i didn t find this effective maybe it s just me not sure microphone is pretty much useless you can t make calls with this headset some altern"&amp;"atives these are all wired headphones comparing them with a wireless may not be a good idea but still i compare it with them because boat rockerz comes with an aux cable and if you are looking for an alternative irrespective of wired or wireless it might "&amp;"be of some use to you sennheiser cx street ii i don t think boat can beat this one s quality the sound is incomparable the base is deep nice fidelity nice ambiance and for a price of this is unbeatable budget wired in ear headphone i own of this beauty to"&amp;"tal value for money if you are an audiophile and are on a tight budget then i can t a better alternative than this soundmagic e c in ear headphones with mic black gold this is another tvfm earphone sony extra bass mdr xb on ear headphones don t buy it if "&amp;"you are an audiophile obviously audiophiles will go only for wired headphones d if you intend to use it for long hours buy it if you are looking for a budget wireless headphone with decent built quality and performance if you require a wired and wireless "&amp;"package in one verdict i d give this headphone a score of if you are on a budget and you want to enjoy a hassle free bluetooth headphone with good performance then close your eyes and buy this beast trust me you won t regret it you won t be disappointed i"&amp;"n this price range i couldn t find any other headphone with such a performance we don t have many options do we p pthe actual price is rs and amazon claim they are giving discount pls don t fall for that i would not recommend paying more than rupees for t"&amp;"his headphone note i m not an expert in this field this is just a lay man s review thank you for reading the review and i hope this will help you with your purchase decision my boat wired in ears were giving out after hard use and i wanted a new pair of h"&amp;"eadphones and i wanted them to be over the head types like this one i also wanted one with both aux and bluetooth options since i would be using it for the tv laptop and my phone i have fumbled with this strata of the headphone market previously and after"&amp;" buying good for nothing ones from motorola i chanced upon this value for moneygood bassnice sound qualitygood build but not premiumif you can get it below rs then it is a very good deal its difficult to let go of my boat headphones i bought this on for a"&amp;" k price on sale the bluetooth was working fine but it went off after an year i know this would happen and thats when the legendary aux cable comes in ive been using it with the aux cable for almost years again but later the top headphone band broke off i"&amp;" used a fevistick to stick it up and used it i stretched it even further but it broke again but there is no difference in soundquality what so ever so far its been a soldi years since usage of this product still trying to stretch it further if it doesnt w"&amp;"ork i may hvae to say good by to this beast of a product and its sad to note that the current boat products on offer fail to deliver this robust quality they ve become the company that focuses on quantity over quality nowadays evolutions aside i gotta res"&amp;"pect this product for what it has given me so far i genuinely reviewed after years and it s still working but once head strip was broke i fixed it by using youtube video overall it s very good purchase for me don’t think about specs you can blindly buy be"&amp;"cause it worth it i recently purchased the boat rockerz bluetooth headphones they have great sound quality and the soft padded ear cushions are very comfortable the battery life is also impressive with up to hours of playback overall i m very happy with m"&amp;"y purchase and would recommend them to anyone looking for a good pair of bluetooth headphones under rs it is best head phone sound quality super bass good noise cancelation not bad product weight not heavy nice headphone nhi bole to jhakas😜sound quality "&amp;"is very good and bass is also good but i was expecting more like theatre bass but not like that hhh laalach karna buri chijh h🤩🤩 hum sudhrenge nhi kabhi😂😂i think u r bored sum of this headphone mast hai😂😂 enjoying good quality easily connected my lg"&amp;" k smart tv")</f>
        <v>update it s been months since i first got boat rockerz some of the dislikes i ve mentioned earlier in my review are no more dislikes i said the sound is more or less on a flatter side but i m quite used to it and i m loving it the second point is i said if you are an audiophile then you may not like it but i was wrong you might ask why here is why after a long gap i visited my father who is an audiophile he has numerous high end headphones but unfortunately he got the attention of my headphone and he just wanted to try it i said yes i regret it he paired it with his device and played a song boy you got to see the grin on his face d he said i m keeping it you buy another one poor me was forced to buy another one a few days back i got another one one thing i noticed in two of my purchase isthe audio cable is no good both my audio cable had the same issue so the moral of the story is hide it from your audiophile dad or brother they will unceremoniously snatch it from you jokes apart people you can t go wrong with this purchase it s worth every square inch happy shopping end of update i got this product days back and i got it for rs lightning deal of course this is an honest unbiased review keeping in mind the price of the product three days might not be a sufficient time to review this product but sorry i can t help the excitement likes good built quality it is sturdy for the price the build quality is great it is not flimsy the ear cushions are good enough sound quality if you are an audiophile this is not for you bass is decent nothing to go overboard as noticed in other reviews bass is deep enough for the price connectivity pairing is easy connects like a breeze dual mode wired and wireless boat rockerz comes with an aux cable if you run out of charge you could always connect the aux cable and use it as a wired headphone i couldn t find a substantial difference in the quality of music between wired and wireless though i absolutely loved this feature battery backup i m impressed with the battery backup of this beast i ve been using it for days for hrs a day still its running so i guess the hr backup per charge is not a marketing gimmick i presume it s true so far so good will update it after a month s usage dislikes sound quality is more on the flatter side when you compare it with budget wired headphones like sennheiser cx street ii bass is not too deep you won t get that ambiance boat s website says don t just be loud be loud and clear nope sorry i ve to disappoint you on this when it s loud it s not at all clear a lot of distortions are there when you are loud comfort believe me it s not at all comfortable for prolonged usage your ear will beg you to take it off after mins if you have high fortitude you can push it till hrs if you could go more than that without taking it off for a minute then you are superhuman range boats says meters range in my experience if you go beyond meters then the voice will break you will never ever get mtrs range trust me on that and i m experiencing occasional breaks in the streaming nothing intrusive so far but i don t know whether it will be a problem down the line will let you guys know about it later if it s a problem flimsy aux cable i can t complain too much about the aux cable keeping the price in mind remember i paid only for it but with certain devices the aux was not working properly mi note had issues mi also had issues with aux not sure whether it s the problem with my device but it worked flawlessly on my laptop wafer thin service centers boat gives yr warranty but what good is it if you can t find any service centers near you this is a hit or miss guys voice cancellation i didn t find this effective maybe it s just me not sure microphone is pretty much useless you can t make calls with this headset 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 sennheiser cx street ii i don t think boat can beat this one s quality the sound is incomparable the base is deep nice fidelity nice ambiance and for a price of this is unbeatable budget wired in ear headphone i own of this beauty total value for money if you are an audiophile and are on a tight budget then i can t a better alternative than this soundmagic e c in ear headphones with mic black gold this is another tvfm earphone sony extra bass mdr xb on ear headphones don t buy it if you are an audiophile obviously audiophiles will go only for wired headphones d if you intend to use it for long hours buy it if you are looking for a budget wireless headphone with decent built quality and performance if you require a wired and wireless package in one verdict i d give this headphone a score of if you are on a budget and you want to enjoy a hassle free bluetooth headphone with good performance then close your eyes and buy this beast trust me you won t regret it you won t be disappointed in this price range i couldn t find any other headphone with such a performance we don t have many options do we p pthe actual price is rs and amazon claim they are giving discount pls don t fall for that i would not recommend paying more than rupees for this headphone note i m not an expert in this field this is just a lay man s review thank you for reading the review and i hope this will help you with your purchase decision 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 value for moneygood bassnice sound qualitygood build but not premiumif you can get it below rs then it is a very good deal its difficult to let go of my boat headphones i bought this on for a k price on sale the bluetooth was working fine but it went off after an year i know this would happen and thats when the legendary aux cable comes in ive been using it with the aux cable for almost years again but later the top headphone band broke off i used a fevistick to stick it up and used it i stretched it even further but it broke again but there is no difference in soundquality what so ever so far its been a soldi years since usage of this product still trying to stretch it further if it doesnt work i may hvae to say good by to this beast of a product and its sad to note that the current boat products on offer fail to deliver this robust quality they ve become the company that focuses on quantity over quality nowadays evolutions aside i gotta respect this product for what it has given me so far i genuinely reviewed after years and it s still working but once head strip was broke i fixed it by using youtube video overall it s very good purchase for me don’t think about specs you can blindly buy because it worth it i recently purchased the boat rockerz bluetooth headphones they have great sound quality and the soft padded ear cushions are very comfortable the battery life is also impressive with up to hours of playback overall i m very happy with my purchase and would recommend them to anyone looking for a good pair of bluetooth headphones under rs it is best head phone sound quality super bass good noise cancelation not bad product weight not heavy nice headphone nhi bole to jhakas😜sound quality is very good and bass is also good but i was expecting more like theatre bass but not like that hhh laalach karna buri chijh h🤩🤩 hum sudhrenge nhi kabhi😂😂i think u r bored sum of this headphone mast hai😂😂 enjoying good quality easily connected my lg k smart tv</v>
      </c>
      <c r="E920" s="1" t="s">
        <v>4759</v>
      </c>
      <c r="F920" s="9" t="s">
        <v>4761</v>
      </c>
      <c r="G920" s="9">
        <f>IFERROR(__xludf.DUMMYFUNCTION("""COMPUTED_VALUE"""),1.0)</f>
        <v>1</v>
      </c>
      <c r="H920" s="9">
        <f>IFERROR(__xludf.DUMMYFUNCTION("""COMPUTED_VALUE"""),1.0)</f>
        <v>1</v>
      </c>
      <c r="I920" s="9">
        <f>IFERROR(__xludf.DUMMYFUNCTION("""COMPUTED_VALUE"""),1.0)</f>
        <v>1</v>
      </c>
      <c r="J920" s="9">
        <f>IFERROR(__xludf.DUMMYFUNCTION("""COMPUTED_VALUE"""),1.0)</f>
        <v>1</v>
      </c>
    </row>
    <row r="921">
      <c r="A921" s="1">
        <v>4.0</v>
      </c>
      <c r="B921" s="5" t="s">
        <v>8225</v>
      </c>
      <c r="C921" s="5" t="s">
        <v>8226</v>
      </c>
      <c r="D921" s="9" t="str">
        <f>IFERROR(__xludf.DUMMYFUNCTION("""COMPUTED_VALUE"""),"can buy but only when price is less it s not tht oomph feel to write considering the name parker it s like regular ball pensrather can tell the ink is too dull compared to other ball penslot of money taken under the name parkerit s the worth of i thought "&amp;"parker would be good compared to the lousy pen it s uncomfortable i don t use it at all moneywise good i use parker pen because it runs fine the pen has a black body but blue jotter refill in it the blue jotter writes awfully the ink flow has reduced over"&amp;" time i m using this from last years im happy with the product nice packaging quality look")</f>
        <v>can buy but only when price is less it s not tht oomph feel to write considering the name parker it s like regular ball pensrather can tell the ink is too dull compared to other ball penslot of money taken under the name parkerit s the worth of i thought parker would be good compared to the lousy pen it s uncomfortable i don t use it at all moneywise good i use parker pen because it runs fine the pen has a black body but blue jotter refill in it the blue jotter writes awfully the ink flow has reduced over time i m using this from last years im happy with the product nice packaging quality look</v>
      </c>
      <c r="E921" s="1" t="s">
        <v>8218</v>
      </c>
      <c r="F921" s="9" t="s">
        <v>7596</v>
      </c>
      <c r="G921" s="9">
        <f>IFERROR(__xludf.DUMMYFUNCTION("""COMPUTED_VALUE"""),0.0)</f>
        <v>0</v>
      </c>
      <c r="H921" s="9">
        <f>IFERROR(__xludf.DUMMYFUNCTION("""COMPUTED_VALUE"""),0.0)</f>
        <v>0</v>
      </c>
      <c r="I921" s="9">
        <f>IFERROR(__xludf.DUMMYFUNCTION("""COMPUTED_VALUE"""),0.0)</f>
        <v>0</v>
      </c>
      <c r="J921" s="9">
        <f>IFERROR(__xludf.DUMMYFUNCTION("""COMPUTED_VALUE"""),0.0)</f>
        <v>0</v>
      </c>
    </row>
    <row r="922">
      <c r="A922" s="1">
        <v>3.8</v>
      </c>
      <c r="B922" s="5" t="s">
        <v>8236</v>
      </c>
      <c r="C922" s="5" t="s">
        <v>8237</v>
      </c>
      <c r="D922" s="9" t="str">
        <f>IFERROR(__xludf.DUMMYFUNCTION("""COMPUTED_VALUE"""),"tips are okay but they are small wondering if they took a reference of kid they fit into the buds just fine but have lost noise cancellation since they are really small yeah it s not fit for twss i bought it for my tws realme buds air but it s not fit i m"&amp;"ean it s not gonna close completely i m talking about my tws case good product i like it perfect fit for my oppo enco m green took few seconds to put it and it stays like the original bud the quality is decent for its price it’s a pack of it s good and co"&amp;"mfortable little tough to put on oneplus wireless z headphones as the size may be a bit off but once on they won t fall off and are pretty comfortable in ear comfortable and squeezy fits into most earphones likely and you dont feel uncomfortable during lo"&amp;"ng hours of streaming content value for money very good quality")</f>
        <v>tips are okay but they are small wondering if they took a reference of kid they fit into the buds just fine but have lost noise cancellation since they are really small yeah it s not fit for twss i bought it for my tws realme buds air but it s not fit i mean it s not gonna close completely i m talking about my tws case good product i like it perfect fit for my oppo enco m green took few seconds to put it and it stays like the original bud the quality is decent for its price it’s a pack of it s good and comfortable little tough to put on oneplus wireless z headphones as the size may be a bit off but once on they won t fall off and are pretty comfortable in ear comfortable and squeezy fits into most earphones likely and you dont feel uncomfortable during long hours of streaming content value for money very good quality</v>
      </c>
      <c r="E922" s="1" t="s">
        <v>8229</v>
      </c>
      <c r="F922" s="9" t="s">
        <v>8231</v>
      </c>
      <c r="G922" s="9">
        <f>IFERROR(__xludf.DUMMYFUNCTION("""COMPUTED_VALUE"""),0.0)</f>
        <v>0</v>
      </c>
      <c r="H922" s="9">
        <f>IFERROR(__xludf.DUMMYFUNCTION("""COMPUTED_VALUE"""),1.0)</f>
        <v>1</v>
      </c>
      <c r="I922" s="9">
        <f>IFERROR(__xludf.DUMMYFUNCTION("""COMPUTED_VALUE"""),0.0)</f>
        <v>0</v>
      </c>
      <c r="J922" s="9">
        <f>IFERROR(__xludf.DUMMYFUNCTION("""COMPUTED_VALUE"""),0.0)</f>
        <v>0</v>
      </c>
    </row>
    <row r="923">
      <c r="A923" s="1">
        <v>3.4</v>
      </c>
      <c r="B923" s="5" t="s">
        <v>8249</v>
      </c>
      <c r="C923" s="5" t="s">
        <v>8250</v>
      </c>
      <c r="D923" s="9" t="str">
        <f>IFERROR(__xludf.DUMMYFUNCTION("""COMPUTED_VALUE"""),"the color cartridge ink levels were low during printer set up the packaging was torn and damaged leads me to question if this was a refurbished product that was delivered to me print quality is good ink gets over after a few prints product got delivered o"&amp;"n next day of order pack was intact many complained on the printer ink they pack s ink tanks so we cannot expect more prints i belive we need to wait and watch on usage print quality was good good scanner had tough time on installing it on windows since i"&amp;"t end up saying printer not connected tried to reach support line and they said it is a carry in warrnty and shared the local agent number to walkin and fix managed to install the driver manually and able to add the printer it we need to pick the usb sure"&amp;" it will have cannon word on it by default it picked ltp for me and i was not able to connect to printer after changed the usb and picked the correct connection printer started working without any issue will update the journey very nice product good proba"&amp;"bly it s for regular use not for residential with few uses the inkjets become dry too fast making it very expensive to maintain good")</f>
        <v>the color cartridge ink levels were low during printer set up the packaging was torn and damaged leads me to question if this was a refurbished product that was delivered to me print quality is good ink gets over after a few prints product got delivered on next day of order pack was intact many complained on the printer ink they pack s ink tanks so we cannot expect more prints i belive we need to wait and watch on usage print quality was good good scanner had tough time on installing it on windows since it end up saying printer not connected tried to reach support line and they said it is a carry in warrnty and shared the local agent number to walkin and fix managed to install the driver manually and able to add the printer it we need to pick the usb sure it will have cannon word on it by default it picked ltp for me and i was not able to connect to printer after changed the usb and picked the correct connection printer started working without any issue will update the journey very nice product good probably it s for regular use not for residential with few uses the inkjets become dry too fast making it very expensive to maintain good</v>
      </c>
      <c r="E923" s="1" t="s">
        <v>8240</v>
      </c>
      <c r="F923" s="9" t="s">
        <v>8242</v>
      </c>
      <c r="G923" s="9">
        <f>IFERROR(__xludf.DUMMYFUNCTION("""COMPUTED_VALUE"""),0.0)</f>
        <v>0</v>
      </c>
      <c r="H923" s="9">
        <f>IFERROR(__xludf.DUMMYFUNCTION("""COMPUTED_VALUE"""),0.0)</f>
        <v>0</v>
      </c>
      <c r="I923" s="9">
        <f>IFERROR(__xludf.DUMMYFUNCTION("""COMPUTED_VALUE"""),1.0)</f>
        <v>1</v>
      </c>
      <c r="J923" s="9">
        <f>IFERROR(__xludf.DUMMYFUNCTION("""COMPUTED_VALUE"""),0.0)</f>
        <v>0</v>
      </c>
    </row>
    <row r="924">
      <c r="A924" s="1">
        <v>4.3</v>
      </c>
      <c r="B924" s="5" t="s">
        <v>8261</v>
      </c>
      <c r="C924" s="5" t="s">
        <v>8262</v>
      </c>
      <c r="D924" s="9" t="str">
        <f>IFERROR(__xludf.DUMMYFUNCTION("""COMPUTED_VALUE"""),"i had an lg monitor and broke it twice while wiping with cloth it couldnt even take my ring figure pressure first time i repaired it with huge cost but second time had to throw it then i bought this one slightly smaller as i was afraid not to pay too much"&amp;" lg had in built speaker but this one does not there is no speaker mike the picture quality is good i have a dell soundbar for audio mic so that is covered the brightness is too much at but i can reduce it to which is good enough for me the monitor includ"&amp;"es power chord and hdmi cable it has a nice sturdy stand the build quality is good the viewing angles are also good with no glare from room lighting overall the picture quality is quite good the monitor also has eye care settings there are couple of separ"&amp;"ate screws provided in a plastic cover so be careful while unpacking i had no missing screws problem i have been using for my personal and office work it s a good product when you like to splitting the screen and work simultaneously in two different windo"&amp;"ws the experience is far great came with the just the oem package slapped with invoice but the product was safepros inch screen pixels are small enough u can see it if u try but not bad ips bleed is not there but there is definitely ips glow but not that "&amp;"bad hz but meh i can t tell the difference but again i have hz phone so makes no sense to buy it for hz colors are good movies and games pop out well comes with a hdmi cable which is neat build it good and angle of the monitor can be movedcons has like a "&amp;"slight yellow tint just like the redmi phone but u could get used to it hz is a gimmick no display port which so bad ips glow is there not much but dark things will look grey game mode is useless and eye blinding the power cable has a adapter with it whic"&amp;"h is pretty fragile if it break ur monitor is a brick verdicti would say don t buy this just for the hz it s not worth it i would be looking into benq and lg monitor or go big and get a higher refresh rate monitor i wouldn t say this was a waste of money "&amp;"but this definitely expensive for wat it s offering pros good display quality that s the end of proscons why on god s green earth there is no audio jack what is the use of hdmi port if user can t get video and audio both if someone is investing k on a mon"&amp;"itor why in anyone will need a vga port build quality is questionable entire build is made of plastic which is fine but for me monitor was always a little tilted no matter how hard i screwed the stand it was still the same amd freesync isn t much affectiv"&amp;"e you can still see screen tearing stand movement is very stiff i almost felt like i broke it just bad build quality if you are only going to use hdmi port and find a workaround for audio then alright but for someone who games on pc and console both this "&amp;"is not good enough if you are willing to sacrifice little bit of visual quality and hz of refresh rate which is not noticeable at all then go for benq same price but less hassle orbetter bump up your budget go for lg mk m which goes for k or less but wort"&amp;"h it it could have one more hdmi port monitor for editing and casual gaming")</f>
        <v>i had an lg monitor and broke it twice while wiping with cloth it couldnt even take my ring figure pressure first time i repaired it with huge cost but second time had to throw it then i bought this one slightly smaller as i was afraid not to pay too much lg had in built speaker but this one does not there is no speaker mike the picture quality is good i have a dell soundbar for audio mic so that is covered the brightness is too much at but i can reduce it to which is good enough for me 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 i have been using for my personal and office work it s a good product when you like to splitting the screen and work simultaneously in two different windows the experience is far great came with the just the oem package slapped with invoice but the product was safepros inch screen pixels are small enough u can see it if u try but not bad ips bleed is not there but there is definitely ips glow but not that bad hz but meh i can t tell the difference but again i have hz phone so makes no sense to buy it for hz colors are good movies and games pop out well comes with a hdmi cable which is neat build it good and angle of the monitor can be movedcons has like a slight yellow tint just like the redmi phone but u could get used to it hz is a gimmick no display port which so bad ips glow is there not much but dark things will look grey game mode is useless and eye blinding the power cable has a adapter with it which is pretty fragile if it break ur monitor is a brick verdicti would say don t buy this just for the hz it s not worth it i would be looking into benq and lg monitor or go big and get a higher refresh rate monitor i wouldn t say this was a waste of money but this definitely expensive for wat it s offering pros good display quality that s the end of proscons why on god s green earth there is no audio jack what is the use of hdmi port if user can t get video and audio both if someone is investing k on a monitor why in anyone will need a vga port build quality is questionable entire build is made of plastic which is fine but for me monitor was always a little tilted no matter how hard i screwed the stand it was still the same amd freesync isn t much affective you can still see screen tearing stand movement is very stiff i almost felt like i broke it just bad build quality if you are only going to use hdmi port and find a workaround for audio then alright but for someone who games on pc and console both this is not good enough if you are willing to sacrifice little bit of visual quality and hz of refresh rate which is not noticeable at all then go for benq same price but less hassle orbetter bump up your budget go for lg mk m which goes for k or less but worth it it could have one more hdmi port monitor for editing and casual gaming</v>
      </c>
      <c r="E924" s="1" t="s">
        <v>8253</v>
      </c>
      <c r="F924" s="9" t="s">
        <v>6253</v>
      </c>
      <c r="G924" s="9">
        <f>IFERROR(__xludf.DUMMYFUNCTION("""COMPUTED_VALUE"""),0.0)</f>
        <v>0</v>
      </c>
      <c r="H924" s="9">
        <f>IFERROR(__xludf.DUMMYFUNCTION("""COMPUTED_VALUE"""),0.0)</f>
        <v>0</v>
      </c>
      <c r="I924" s="9">
        <f>IFERROR(__xludf.DUMMYFUNCTION("""COMPUTED_VALUE"""),1.0)</f>
        <v>1</v>
      </c>
      <c r="J924" s="9">
        <f>IFERROR(__xludf.DUMMYFUNCTION("""COMPUTED_VALUE"""),1.0)</f>
        <v>1</v>
      </c>
    </row>
    <row r="925">
      <c r="A925" s="1">
        <v>4.3</v>
      </c>
      <c r="B925" s="5" t="s">
        <v>8271</v>
      </c>
      <c r="C925" s="5" t="s">
        <v>8272</v>
      </c>
      <c r="D925" s="9" t="str">
        <f>IFERROR(__xludf.DUMMYFUNCTION("""COMPUTED_VALUE"""),"good one you can go for it it s a really good product in every kind but i think size is quite loose but if this is the actual size comes for laptop then i m happy to have it pros colorsoft material of cushionsgood quality of zipcons material doesn t seem "&amp;"like water resistant one fit is little loose i use hp envy and this laptop sleeve keeps some space in both dimensions you can keep the charger if it s small enough but you shouldn t as it attracts scratches on laptop see photos for more idea on fit i foun"&amp;"d that laptop sleeve fits more to my preference try both once good product quality of fabric is good if you are like me and are looking for a waterproof sleeve to protect your laptop from the rain well this is not for you it may be that the lining protect"&amp;"s from splashes but in a scenario where you get caught in the rain water definitely makes it s way inside the case and drenches the laptop i believe the zip is the weak entry point other than that it provides ample cushioning and feels fine but yeah not w"&amp;"aterproof little bit improvement need")</f>
        <v>good one you can go for it it s a really good product in every kind but i think size is quite loose but if this is the actual size comes for laptop then i m happy to have it pros colorsoft material of cushionsgood quality of zipcons material doesn t seem like water resistant one fit is little loose i use hp envy and this laptop sleeve keeps some space in both dimensions you can keep the charger if it s small enough but you shouldn t as it attracts scratches on laptop see photos for more idea on fit i found that laptop sleeve fits more to my preference try both once good product quality of fabric is good if you are like me and are looking for a waterproof sleeve to protect your laptop from the rain well this is not for you it may be that the lining protects from splashes but in a scenario where you get caught in the rain water definitely makes it s way inside the case and drenches the laptop i believe the zip is the weak entry point other than that it provides ample cushioning and feels fine but yeah not waterproof little bit improvement need</v>
      </c>
      <c r="E925" s="1" t="s">
        <v>8265</v>
      </c>
      <c r="F925" s="9" t="s">
        <v>6652</v>
      </c>
      <c r="G925" s="9">
        <f>IFERROR(__xludf.DUMMYFUNCTION("""COMPUTED_VALUE"""),0.0)</f>
        <v>0</v>
      </c>
      <c r="H925" s="9">
        <f>IFERROR(__xludf.DUMMYFUNCTION("""COMPUTED_VALUE"""),0.0)</f>
        <v>0</v>
      </c>
      <c r="I925" s="9">
        <f>IFERROR(__xludf.DUMMYFUNCTION("""COMPUTED_VALUE"""),0.0)</f>
        <v>0</v>
      </c>
      <c r="J925" s="9">
        <f>IFERROR(__xludf.DUMMYFUNCTION("""COMPUTED_VALUE"""),0.0)</f>
        <v>0</v>
      </c>
    </row>
    <row r="926">
      <c r="A926" s="1">
        <v>4.3</v>
      </c>
      <c r="B926" s="5" t="s">
        <v>8282</v>
      </c>
      <c r="C926" s="5" t="s">
        <v>8283</v>
      </c>
      <c r="D926" s="9" t="str">
        <f>IFERROR(__xludf.DUMMYFUNCTION("""COMPUTED_VALUE"""),"torn packing dekhne me product used lg rha tha i bought this color pen set for the first time and absolutely loved it what i like the most is how easy is to keep because of the connector the color options are neatly wide and i like it i would say though i"&amp;"t s not very smooth of you use it for color filling it does get smudge if you double coat it so there you have to be careful and also you can t order just one it has to be two set minimum to be delivered thats the drawback otherwise it s good overall eays"&amp;" to use for kids above years simply good the connectors provided help to keep all the pens together these are fine tipped pens and hence can be used for mandala designs just remember not to overlap and colour as this may leave a smudge colour pay off is g"&amp;"ood in this price great product it s good for beginnersthe best part about these are that they can connect so they are easy to carry them good buy for the price during discount not used it yet as it s for my niece")</f>
        <v>torn packing dekhne me product used lg rha tha i bought this color pen set for the first time and absolutely loved it what i like the most is how easy is to keep because of the connector the color options are neatly wide and i like it i would say though it s not very smooth of you use it for color filling it does get smudge if you double coat it so there you have to be careful and also you can t order just one it has to be two set minimum to be delivered thats the drawback otherwise it s good overall eays to use for kids above years simply good the connectors provided help to keep all the pens together these are fine tipped pens and hence can be used for mandala designs just remember not to overlap and colour as this may leave a smudge colour pay off is good in this price great product it s good for beginnersthe best part about these are that they can connect so they are easy to carry them good buy for the price during discount not used it yet as it s for my niece</v>
      </c>
      <c r="E926" s="1" t="s">
        <v>8275</v>
      </c>
      <c r="F926" s="9" t="s">
        <v>8277</v>
      </c>
      <c r="G926" s="9">
        <f>IFERROR(__xludf.DUMMYFUNCTION("""COMPUTED_VALUE"""),0.0)</f>
        <v>0</v>
      </c>
      <c r="H926" s="9">
        <f>IFERROR(__xludf.DUMMYFUNCTION("""COMPUTED_VALUE"""),0.0)</f>
        <v>0</v>
      </c>
      <c r="I926" s="9">
        <f>IFERROR(__xludf.DUMMYFUNCTION("""COMPUTED_VALUE"""),0.0)</f>
        <v>0</v>
      </c>
      <c r="J926" s="9">
        <f>IFERROR(__xludf.DUMMYFUNCTION("""COMPUTED_VALUE"""),0.0)</f>
        <v>0</v>
      </c>
    </row>
    <row r="927">
      <c r="A927" s="1">
        <v>4.2</v>
      </c>
      <c r="B927" s="5" t="s">
        <v>630</v>
      </c>
      <c r="C927" s="5" t="s">
        <v>631</v>
      </c>
      <c r="D927" s="9" t="str">
        <f>IFERROR(__xludf.DUMMYFUNCTION("""COMPUTED_VALUE"""),"good got a nice product quick not charger🤏 cable is very good and looks durable but the pins quality are not good infact iphone pin keep coming out even with small movement you can drive and charge simultaneously type c is good and the other pin is very "&amp;"hard to insert but workable this not a fast charger and can’t be used for data transfer multiple mobile can’t be charged at a time this works as expected it is working for both my samsung phones and the lightning cable also works perfectly i loved this pr"&amp;"oduct for my car it s long and quite valuable for charging three mobiles together in one go good product")</f>
        <v>good got a nice product quick not charger🤏 cable is very good and looks durable but the pins quality are not good infact iphone pin keep coming out even with small movement you can drive and charge simultaneously type c is good and the other pin is very hard to insert but workable this not a fast charger and can’t be used for data transfer multiple mobile can’t be charged at a time this works as expected it is working for both my samsung phones and the lightning cable also works perfectly i loved this product for my car it s long and quite valuable for charging three mobiles together in one go good product</v>
      </c>
      <c r="E927" s="1" t="s">
        <v>622</v>
      </c>
      <c r="F927" s="9" t="s">
        <v>18</v>
      </c>
      <c r="G927" s="9">
        <f>IFERROR(__xludf.DUMMYFUNCTION("""COMPUTED_VALUE"""),0.0)</f>
        <v>0</v>
      </c>
      <c r="H927" s="9">
        <f>IFERROR(__xludf.DUMMYFUNCTION("""COMPUTED_VALUE"""),0.0)</f>
        <v>0</v>
      </c>
      <c r="I927" s="9">
        <f>IFERROR(__xludf.DUMMYFUNCTION("""COMPUTED_VALUE"""),0.0)</f>
        <v>0</v>
      </c>
      <c r="J927" s="9">
        <f>IFERROR(__xludf.DUMMYFUNCTION("""COMPUTED_VALUE"""),0.0)</f>
        <v>0</v>
      </c>
    </row>
    <row r="928">
      <c r="A928" s="1">
        <v>4.1</v>
      </c>
      <c r="B928" s="5" t="s">
        <v>8293</v>
      </c>
      <c r="C928" s="5" t="s">
        <v>8294</v>
      </c>
      <c r="D928" s="9" t="str">
        <f>IFERROR(__xludf.DUMMYFUNCTION("""COMPUTED_VALUE"""),"it is giving good backup i am using it for wifi router backup but sometime on powercut it quickly dont gives power to the wifi router so wifi gets turned off for some time talking abt this product i was confused to go with a well known brand or this brand"&amp;" as it was almost half rate i quite impressed with packaging n box content they are uspnext comes plastic quality that is also good installation was also easy by following manual link for video would be more helpfulit do have sometime connecting issue tha"&amp;"t s random which could be the reason this is reasonably priced next version should improve that rest happy with purchase it provides excellent backup for above hrs but during power cut the router restarts once again which created interruption in the inter"&amp;"net connections for few minutes overall an awesome product i have tested and it s working for power back up up to hrs perfect for wifi usage upto hrs of power backup provided easy to install and use good products update item runs hr m a giving wh runs m a"&amp;" giving wh whereas its rated at wh since its april made i d say battery is defective wont last me long ordered replacement replacement runs h m a giving wh h m a giving wh being made in nov i think this batt is alright i m keeping the replacement ending m"&amp;"y review unless item fails catastrophically update this is what make in india has become a plethora of indian registered companies slapping their logo selling chinese items in india to cash in indian sentiments this is a generic item sold by slapping diff"&amp;" brand names like zinq quantum available right here on amazon prolly more even the boxes r exactly same lol recharge rate is horribly slow a so ah will take hrs considering losses hrs that s why frequent power cut ppl r complaining about hr standby so its"&amp;" basically for ppl with occasional power cuts like me with community generator ups has to be turned on to recharge what why lame this is another reason ppl r complaining about charging issue since item is generic zinq prolly doesn t even know lol such a d"&amp;"umb thing must be printed on the center of the box itself i myself was fooled for hrs thinking that its charging but it went cold so checked with power meter wow it didn t charge a bit had i been younger with lotza free time i could ve made one myself for"&amp;" ₹ for ah one gone r those fun days so i m keeping it for ₹ if any is reading my review youtube search for router ups lotza young ppl with free time have made such diy damn this thing can output over watts of power v for the st time something has out spec"&amp;"ked my w load tester pros can output a or even more that i could test great for sudden load surge very stable output v throughout w solid built almost all possible connectors provided seamless switching from ac to battery obviously easy to use cons no pol"&amp;"arity changing option for in out some items chargers do have center negative for that i have to make my own cable since it went a or above i dont think theres any overload short circuit protection item got quite hot when run at v a for mins i hope theres "&amp;"thermal protection item is sealed shut any repair or future battery change will be destructive it works as intended and gives hours battery backup for wi fi")</f>
        <v>it is giving good backup i am using it for wifi router backup but sometime on powercut it quickly dont gives power to the wifi router so wifi gets turned off for some time 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 s random which could be the reason this is reasonably priced next version should improve that rest happy with purchase it provides excellent backup for above hrs but during power cut the router restarts once again which created interruption in the internet connections for few minutes overall an awesome product i have tested and it s working for power back up up to hrs perfect for wifi usage upto hrs of power backup provided easy to install and use good products update item runs hr m a giving wh runs m a giving wh whereas its rated at wh since its april made i d say battery is defective wont last me long ordered replacement replacement runs h m a giving wh h m a giving wh being made in nov i think this batt is alright i m keeping the replacement ending my review unless item fails catastrophically update this is what make in india has become a plethora of indian registered companies slapping their logo selling chinese items in india to cash in indian sentiments this is a generic item sold by slapping diff brand names like zinq quantum available right here on amazon prolly more even the boxes r exactly same lol recharge rate is horribly slow a so ah will take hrs considering losses hrs that s why frequent power cut ppl r complaining about hr standby so its basically for ppl with occasional power cuts like me with community generator ups has to be turned on to recharge what why lame this is another reason ppl r complaining about charging issue since item is generic zinq prolly doesn t even know lol such a dumb thing must be printed on the center of the box itself i myself was fooled for hrs thinking that its charging but it went cold so checked with power meter wow it didn t charge a bit had i been younger with lotza free time i could ve made one myself for ₹ for ah one gone r those fun days so i m keeping it for ₹ if any is reading my review youtube search for router ups lotza young ppl with free time have made such diy damn this thing can output over watts of power v for the st time something has out specked my w load tester pros can output a or even more that i could test great for sudden load surge very stable output v throughout w solid built almost all possible connectors provided seamless switching from ac to battery obviously easy to use cons no polarity changing option for in out some items chargers do have center negative for that i have to make my own cable since it went a or above i dont think theres any overload short circuit protection item got quite hot when run at v a for mins i hope theres thermal protection item is sealed shut any repair or future battery change will be destructive it works as intended and gives hours battery backup for wi fi</v>
      </c>
      <c r="E928" s="1" t="s">
        <v>8287</v>
      </c>
      <c r="F928" s="9" t="s">
        <v>5848</v>
      </c>
      <c r="G928" s="9">
        <f>IFERROR(__xludf.DUMMYFUNCTION("""COMPUTED_VALUE"""),1.0)</f>
        <v>1</v>
      </c>
      <c r="H928" s="9">
        <f>IFERROR(__xludf.DUMMYFUNCTION("""COMPUTED_VALUE"""),0.0)</f>
        <v>0</v>
      </c>
      <c r="I928" s="9">
        <f>IFERROR(__xludf.DUMMYFUNCTION("""COMPUTED_VALUE"""),1.0)</f>
        <v>1</v>
      </c>
      <c r="J928" s="9">
        <f>IFERROR(__xludf.DUMMYFUNCTION("""COMPUTED_VALUE"""),1.0)</f>
        <v>1</v>
      </c>
    </row>
    <row r="929">
      <c r="A929" s="1">
        <v>4.0</v>
      </c>
      <c r="B929" s="5" t="s">
        <v>8304</v>
      </c>
      <c r="C929" s="5" t="s">
        <v>8305</v>
      </c>
      <c r="D929" s="9" t="str">
        <f>IFERROR(__xludf.DUMMYFUNCTION("""COMPUTED_VALUE"""),"the product doesn t feel premium i would say it s a good product given the price able to hold all your individual wires and hard disk etc becomes too tight if mobile charger and charging bank are placed i keep my small gadgets and cables organized inside "&amp;"my bag could be better if it had more space for at least small boxes adapters etc good product has quite a few compartments and can keep a lot of stuff has re adjustable brackets in one the sections where items of varrying sizes can be stored has enough p"&amp;"ockets to carry multiple pen drives and chargers inner padding is slightly foamy so it does provide decent drop protection if you are tight on budget go for it it does what it is meant for all your wires chargers are in one place you can go for it not tha"&amp;"t luxurious but at this price it s definitely worth having it than loosing your wires good quality of marerial")</f>
        <v>the product doesn t feel premium i would say it s a good product given the price able to hold all your individual wires and hard disk etc becomes too tight if mobile charger and charging bank are placed i keep my small gadgets and cables organized inside my bag could be better if it had more space for at least small boxes adapters etc good product has quite a few compartments and can keep a lot of stuff has re adjustable brackets in one the sections where items of varrying sizes can be stored has enough pockets to carry multiple pen drives and chargers inner padding is slightly foamy so it does provide decent drop protection if you are tight on budget go for it it does what it is meant for all your wires chargers are in one place you can go for it not that luxurious but at this price it s definitely worth having it than loosing your wires good quality of marerial</v>
      </c>
      <c r="E929" s="1" t="s">
        <v>8297</v>
      </c>
      <c r="F929" s="9" t="s">
        <v>5767</v>
      </c>
      <c r="G929" s="9">
        <f>IFERROR(__xludf.DUMMYFUNCTION("""COMPUTED_VALUE"""),0.0)</f>
        <v>0</v>
      </c>
      <c r="H929" s="9">
        <f>IFERROR(__xludf.DUMMYFUNCTION("""COMPUTED_VALUE"""),0.0)</f>
        <v>0</v>
      </c>
      <c r="I929" s="9">
        <f>IFERROR(__xludf.DUMMYFUNCTION("""COMPUTED_VALUE"""),1.0)</f>
        <v>1</v>
      </c>
      <c r="J929" s="9">
        <f>IFERROR(__xludf.DUMMYFUNCTION("""COMPUTED_VALUE"""),0.0)</f>
        <v>0</v>
      </c>
    </row>
    <row r="930">
      <c r="A930" s="1">
        <v>4.3</v>
      </c>
      <c r="B930" s="5" t="s">
        <v>640</v>
      </c>
      <c r="C930" s="5" t="s">
        <v>641</v>
      </c>
      <c r="D930" s="9" t="str">
        <f>IFERROR(__xludf.DUMMYFUNCTION("""COMPUTED_VALUE"""),"working fine very good this data cable performance of this product is good enough have been using it since quite a well it is doing an excellent job you can also avail the warranty by just messaging the serial number on whatsapp super happy with the overa"&amp;"ll performance good data cable same as shown in pic i brought this for my nikon d photos transfer to system superb product 👌👌👌 better seems to fast charge at a not tried anything higher but its a very sturdy cable should last for a long time")</f>
        <v>working fine very good this data cable performance of this product is good enough have been using it since quite a well it is doing an excellent job you can also avail the warranty by just messaging the serial number on whatsapp super happy with the overall performance good data cable same as shown in pic i brought this for my nikon d photos transfer to system superb product 👌👌👌 better seems to fast charge at a not tried anything higher but its a very sturdy cable should last for a long time</v>
      </c>
      <c r="E930" s="1" t="s">
        <v>634</v>
      </c>
      <c r="F930" s="9" t="s">
        <v>18</v>
      </c>
      <c r="G930" s="9">
        <f>IFERROR(__xludf.DUMMYFUNCTION("""COMPUTED_VALUE"""),0.0)</f>
        <v>0</v>
      </c>
      <c r="H930" s="9">
        <f>IFERROR(__xludf.DUMMYFUNCTION("""COMPUTED_VALUE"""),0.0)</f>
        <v>0</v>
      </c>
      <c r="I930" s="9">
        <f>IFERROR(__xludf.DUMMYFUNCTION("""COMPUTED_VALUE"""),0.0)</f>
        <v>0</v>
      </c>
      <c r="J930" s="9">
        <f>IFERROR(__xludf.DUMMYFUNCTION("""COMPUTED_VALUE"""),0.0)</f>
        <v>0</v>
      </c>
    </row>
    <row r="931">
      <c r="A931" s="1">
        <v>4.0</v>
      </c>
      <c r="B931" s="5" t="s">
        <v>8316</v>
      </c>
      <c r="C931" s="5" t="s">
        <v>8317</v>
      </c>
      <c r="D931" s="9" t="str">
        <f>IFERROR(__xludf.DUMMYFUNCTION("""COMPUTED_VALUE"""),"some keys could be better but in this budget it s good enoughi use to play gta and fifa and some car racing games which are so goodand vibration is so good in this budget good for this budget the product worked fine for months but after that the start but"&amp;"ton and select button of the controller went inside and it became defective and it stopped working so i had to wait for weeks for the buttons to come back up and for it to work again since those two buttons are not crucial for playing the game it was mana"&amp;"geable to some extent tbh it s good if you are a amateur gamer it s completely fine at this price but if you are hardcore gamer pro level then i will suggest you to pay a bit more and go for a better one because sometimes out of no reason some movements d"&amp;"oesn t work when i play cricket suddenly in the middle of the match one shot selection doesn t work and it disrupts the momentum still it s a decent product can t say about durability now will update few months later less weight compared to other sticksth"&amp;"e l and r is little hard but still playablebattery backup is goodthe charging port is b that s not a good thing because we all are using c port chargersalthough for this price point it s okay i have been using this for weeks now and i saw no flaws with th"&amp;"is one the l and r are a bit tight but other than that no issues i ruff use a lot when playing and this is very durable although it does not have markings for grip the grip is good too this one needed no extra installations and is a plug and play just wha"&amp;"t i needed doesn t support all the time on windows the device is not recognisable most of tge times and you just need to plug and unplug the thing continuously")</f>
        <v>some keys could be better but in this budget it s good enoughi use to play gta and fifa and some car racing games which are so goodand vibration is so good in this budget good for this budget the product worked fine for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 tbh it s good if you are a amateur gamer it s completely fine at this price but if you are hardcore gamer pro level then i will suggest you to pay a bit more and go for a better one because sometimes out of no reason some movements doesn t work when i play cricket suddenly in the middle of the match one shot selection doesn t work and it disrupts the momentum still it s a decent product can t say about durability now will update few months later less weight compared to other sticksthe l and r is little hard but still playablebattery backup is goodthe charging port is b that s not a good thing because we all are using c port chargersalthough for this price point it s okay i have been using this for weeks now and i saw no flaws with this one the l and r are a bit tight but other than that no issues i ruff use a lot when playing and this is very durable although it does not have markings for grip the grip is good too this one needed no extra installations and is a plug and play just what i needed doesn t support all the time on windows the device is not recognisable most of tge times and you just need to plug and unplug the thing continuously</v>
      </c>
      <c r="E931" s="1" t="s">
        <v>8310</v>
      </c>
      <c r="F931" s="9" t="s">
        <v>6451</v>
      </c>
      <c r="G931" s="9">
        <f>IFERROR(__xludf.DUMMYFUNCTION("""COMPUTED_VALUE"""),1.0)</f>
        <v>1</v>
      </c>
      <c r="H931" s="9">
        <f>IFERROR(__xludf.DUMMYFUNCTION("""COMPUTED_VALUE"""),1.0)</f>
        <v>1</v>
      </c>
      <c r="I931" s="9">
        <f>IFERROR(__xludf.DUMMYFUNCTION("""COMPUTED_VALUE"""),0.0)</f>
        <v>0</v>
      </c>
      <c r="J931" s="9">
        <f>IFERROR(__xludf.DUMMYFUNCTION("""COMPUTED_VALUE"""),0.0)</f>
        <v>0</v>
      </c>
    </row>
    <row r="932">
      <c r="A932" s="1">
        <v>4.1</v>
      </c>
      <c r="B932" s="5" t="s">
        <v>8327</v>
      </c>
      <c r="C932" s="5" t="s">
        <v>8328</v>
      </c>
      <c r="D932" s="9" t="str">
        <f>IFERROR(__xludf.DUMMYFUNCTION("""COMPUTED_VALUE"""),"realme buds wireless design and specifications truly wireless earphones are becoming very popular and we could very well see realme get into that space in the coming months however for now the company has taken on wireless headphones in an affordable form"&amp;" — neckband style earphones the headset has a flexible neckband with metal modules at the ends short cables that lead to the earbuds and the plastic earbuds themselves we quite liked the yellow and black colour scheme of our review unit the design is simp"&amp;"le and the build quality is decent the device is light at just g and comfortable to wear and use for long hours at a stretch like earlier realme earphones the realme buds wireless have magnets in each earbud while they don t serve any purpose on the wired"&amp;" models beyond keeping the two earbuds together the magnetic clamp serves as the power switch for the realme buds wireless separating the buds turns the headset on while attaching them powers it down there is no power button so this is the only way to con"&amp;"trol power on the headset in theory this sounds good but the weak magnets meant that the earphones separated easily when placed in a bag or pocket this would turn the earphones on and automatically connect with our paired smartphone even when we didn t wa"&amp;"nt it to which was bothersome calls would be automatically diverted away from the smartphone s earpiece without us knowing the battery would run down and the phone wouldn t automatically connect to other devices such as a bluetooth car audio system what y"&amp;"ou do get in the sales package are three pairs of silicone ear tips ear wings that are pre attached to the earbuds and a micro usb cable for charging the charging port is on the underside of the right module which also has the controls for playback calls "&amp;"and volume the realme buds wireless earphones are powered by mm drivers with bluetooth and support for the sbc and aac codecs the earphones have a claimed battery life of hours on a single charge and are said to offer minutes of listening time on a minute"&amp;" charge when the battery is drained we were able to get around hours of use in our testing while a full charge of the headset took a little under hours to complete 🤩🤩🤩🔥 realme buds wireless performance the realme buds wireless bring a refreshing chang"&amp;"e to the budget segment offering a great combination of design and sound quality for the price also fans of electronic music will be happy to know that the realme buds wireless have been tuned with inputs from popular dj alan walker and the sound does com"&amp;"e across as geared for this genre the wireless earphones with use aac bluetooth codecs we listened to streamed music from spotify and youtube music as well as our collection of high resolution tracks 🎧🎛️🎶starting with take five by the dave brubeck quar"&amp;"tet we immediately noticed that the soundstage was considerably wider and more detailed than what we re typically used to hearing from products in this price range some of the percussion instruments sounded crisp and well defined although the deeper eleme"&amp;"nts in the middle of the track — the double bass in particular — was a bit soft and not quite as distinct as we d have liked still we found the sound to be detailed and rich on the whole next we listened to a bit of indian pop with an unplugged rendition "&amp;"of amar arshi s kala chasma apart from some gentle aggression in the low end we also quite liked the inoffensive nature of the mids and highs as demonstrated with the familiar vocals of the track the sound of the realme buds wireless is tuned for comfort "&amp;"and near universal appeal and sticks to that brief we heard just about as much detail and clarity as we could have hoped for from a pair of wireless earphones that cost less than rs the realme buds wireless as a hands free headset for voice calls and resu"&amp;"lts were mixed in some cases we found that voices on the other end of the call were soft and our callers reported too much background noise — a crow cawing about feet away sounded as if it was coming from right next to us for the person on the other end o"&amp;"n other occasions no issues were reported so call quality seems to be largely dependent on your surroundings and possibly the strength of your cellular signal verdict more expensive pairs of earphones such as the oneplus bullets wireless and more stylish "&amp;"dual dynamic driver might offer much more by way of sound quality but the realme buds wireless does a capable job for just rs this is a product worth considering simply because it is everything you need for the price this headset is built well has decent "&amp;"battery life and is very comfortable to wear the only significant problem for us was the magnetic power switch which often led to the earphones automatically powering on at awkward times that aside the realme buds wireless is a pair of earphones that does"&amp;" exactly what it s supposed to no more and no less — with unwavering consistency and we like it for that pros⚫ looks good🔥 light and comfortable detailed rich sound for the pricecons⚫ magnetic power switch is troublesome inconsistent performance on voice"&amp;" callsratings out of design comfort audio quality battery life value for money overall go and purchased🙂👍 first of all if you are a electronic dance and hip hop genre kind of enthusiast than your search for a good quality earphone still continues it s n"&amp;"ot like these earphones are worthless for these genres and cannot be listened on these surely you can listen and enjoy it but you just could not get the vibes you get while listening those on deep base earphones from my music listening experience from yea"&amp;"rs i can tell you that the depth and that vibrating surround base effect is not in this it surely has some thumpy bass which is required for perfect balance in every genre but due to lack of that deep base you will definitely regret your purchase if you r"&amp;"e a hip hop edm lover the mid tones of music are a little low in this earphone which also ruins a little the experience of these genre s song listening experience this wanna makes me think everytime is alan walker really tuned this for trap hard dance gen"&amp;"re it s good but not the best i can tell you such differences because i am also using a wired earphone namely mi earphones pro rs which is excellent and produces very great sound for every genre and definitely have that deep base effect rather than for th"&amp;"ose genre s song these earphones are really good for every other genres if you re fine with the above listed drawbacks then only head towards the detailed review upsides the material quality is good its plastic but feels like a soft silicon layer is appli"&amp;"ed over its top layer both on the neckband as well as the wires of the earplugs these are extremely lightweight and doesn t feels a like extra load on your neck at all noise cancellation is really very good i m really impressed mic quality is also the bes"&amp;"t that can be offered in range no complaints the earplugs fit is good but i advice you to remove those removable angular paddings for more snug fit and comfort is fine but could be more better as my wired one s are really more comfortable and if you have "&amp;"also experienced something more comfortable than this then you can also complain about it s comfort for long use the blutooth range is really good still works if rooms are in between the magnetic on off control is like cherry on cake and works like charm "&amp;"when you seperate them it takes seconds to connect with your phone if already paired before and if phones bt is on and if you attach them together they go to standby mode and goes off if not opened again within minutes it s really good that you re getting"&amp;" this magneticfunction in this price sound can go really loud but i prefer to use it on micro usb cable pair of extra eartips small large are provided in box medium is pre applied and is perfect nearly for everyone battery backup is good expect hours of c"&amp;"ontinuos playback on volume charging speed is also good you can easily get hour of playback on o minutes of charge and can fully charge it around minutes if fully empty did not get to experience its splash retention property downsides the outer cover of e"&amp;"arphones are of plastic good quality but they would have given aluminium frame in this price the wires should also be given as braided one for rough and long use no realme branding permanent anywhere on the earphone confuses us but there s tag attached on"&amp;" the neckband the cap on the charging port should have given to prevent dust from entering small carry case or pouch should have been given to make it travel friendly when connected to the device when there is an incoming call it doesn t recites the numbe"&amp;"r of caller and it sometimes doesn t notifies at all but no major con is there sound quality the vocals are really amazing now i definitely understand the lyrics of pop songs 😆 the lows and highs of the songs are really great but mids are little supresse"&amp;"d and you would definitely miss that in edm and hip hop songs as that evary low details are not required in dance songs the mids highs are more important the base is adequate and keeps the song alive but not produces that well deep and surround base that "&amp;"youngster s love but it definitely has that amount of base required in any song to feel it i m also a younster and i m fine with it as i ve bought it as a secondary earphone for watching movies and series on tv silently without disturbing my family so thi"&amp;"s fulfills my purpose the beat and sound produced feels natural and clear like high quality headphones and in this respect alan walker and realme team had surely done a great work based on types of music lovers i would recommend this to pop indie pop acou"&amp;"stic r b rock and soft rock trap hard dance nearly all kinds of genres except edm and hip hop as i ve bought it as a secondary earphone so i do not had any great expectations and i can surely say that it exceeded my expectations and i m very happy with my"&amp;" purchase please read the whole review it will surely help you decide more clearly have a good purchasing experience thakyou for reading best but little high price to month daily use he chal pata h the base is so loud you can t listen for long you will ge"&amp;"t ear pain after hour who like highhhhhhhhh base they can choose and sound quality ok quality is good best product good product 👍👍")</f>
        <v>realme buds wireless design and specifications truly wireless earphones are becoming very popular and we could very well see realme get into that space in the coming months however for now the company has taken on wireless headphones in an affordable form — neckband style earphones the headset has a flexible neckband with metal modules at the ends short cables that lead to the earbuds and the plastic earbuds themselves we quite liked the yellow and black colour scheme of our review unit the design is simple and the build quality is decent the device is light at just g and comfortable to wear and use for long hours at a stretch like earlier realme earphones the realme buds wireless have magnets in each earbud while they don 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 in theory this sounds good but the weak magnets meant that the earphones separated easily when placed in a bag or pocket this would turn the earphones on and automatically connect with our paired smartphone even when we didn t want it to which was bothersome calls would be automatically diverted away from the smartphone s earpiece without us knowing the battery would run down and the phone wouldn t automatically connect to other devices such as a bluetooth car audio system what you do get in the sales package are three pairs of silicone ear tips ear wings that are pre attached to the earbuds and a micro usb cable for charging the charging port is on the underside of the right module which also has the controls for playback calls and volume the realme buds wireless earphones are powered by mm drivers with bluetooth and support for the sbc and aac codecs the earphones have a claimed battery life of hours on a single charge and are said to offer minutes of listening time on a minute charge when the battery is drained we were able to get around hours of use in our testing while a full charge of the headset took a little under hours to complete 🤩🤩🤩🔥 realme buds wireless performance 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 resolution tracks 🎧🎛️🎶starting with take five by the dave brubeck quartet we immediately noticed that the soundstage was considerably wider and more detailed than what we re typically used to hearing from products in this price range some of the percussion instruments sounded crisp and well defined although the deeper elements in the middle of the track — the double bass in particular — was a bit soft and not quite as distinct as we d have liked still we found the sound to be detailed and rich on the whole next we listened to a bit of indian pop with an unplugged rendition of amar arshi s kala chasma apart from some gentle aggression in the low end we also quite liked the inoffensive nature of the mids and highs as demonstrated with the familiar vocals of the track the sound of the realme buds wireless is tuned for comfort and near universal appeal and sticks to that brief we heard just about as much detail and clarity as we could have hoped for from a pair of wireless earphones that cost less than rs the realme buds wireless as a hands free headset for voice calls and results were mixed in some cases we found that voices on the other end of the call were soft and our callers reported too much background noise — a crow cawing about feet away sounded as if it was coming from right next to us for the person on the other end on other occasions no issues were reported so call quality seems to be largely dependent on your surroundings and possibly the strength of your cellular signal verdict more expensive pairs of earphones such as the oneplus bullets wireless and more stylish dual dynamic driver might offer much more by way of sound quality but the realme buds wireless does a capable job for just rs this is a product worth considering simply because it is everything you need for the price 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 s supposed to no more and no less — with unwavering consistency and we like it for that pros⚫ looks good🔥 light and comfortable detailed rich sound for the pricecons⚫ magnetic power switch is troublesome inconsistent performance on voice callsratings out of design comfort audio quality battery life value for money overall go and purchased🙂👍 first of all if you are a electronic dance and hip hop genre kind of enthusiast than your search for a good quality earphone still continues it s not like these earphones are worthless for these genres and cannot be listened on these surely you can listen and enjoy it but you just could not get the vibes you get while listening those on deep base earphones from my music listening experience from years i can tell you that the depth and that vibrating surround base effect is not in this it surely has some thumpy bass which is required for perfect balance in every genre but due to lack of that deep base you will definitely regret your purchase if you re a hip hop edm lover the mid tones of music are a little low in this earphone which also ruins a little the experience of these genre s song listening experience this wanna makes me think everytime is alan walker really tuned this for trap hard dance genre it s good but not the best i can tell you such differences because i am also using a wired earphone namely mi earphones pro rs which is excellent and produces very great sound for every genre and definitely have that deep base effect rather than for those genre s song these earphones are really good for every other genres if you re fine with the above listed drawbacks then only head towards the detailed review upsides the material quality is good its plastic but feels like a soft silicon layer is applied over its top layer both on the neckband as well as the wires of the earplugs these are extremely lightweight and doesn t feels a like extra load on your neck at all noise cancellation is really very good i m really impressed mic quality is also the best that can be offered in range no complaints the earplugs fit is good but i advice you to remove those removable angular paddings for more snug fit and comfort is fine but could be more better as my wired one s are really more comfortable and if you have also experienced something more comfortable than this then you can also complain about it s comfort for long use the blutooth range is really good still works if rooms are in between the magnetic on off control is like cherry on cake and works like charm when you seperate them it takes seconds to connect with your phone if already paired before and if phones bt is on and if you attach them together they go to standby mode and goes off if not opened again within minutes it s really good that you re getting this magneticfunction in this price sound can go really loud but i prefer to use it on micro usb cable pair of extra eartips small large are provided in box medium is pre applied and is perfect nearly for everyone battery backup is good expect hours of continuos playback on volume charging speed is also good you can easily get hour of playback on o minutes of charge and can fully charge it around minutes if fully empty did not get to experience its splash retention property downsides the outer cover of earphones are of plastic good quality but they would have given aluminium frame in this price the wires should also be given as braided one for rough and long use no realme branding permanent anywhere on the earphone confuses us but there s tag attached on the neckband the cap on the charging port should have given to prevent dust from entering small carry case or pouch should have been given to make it travel friendly when connected to the device when there is an incoming call it doesn t recites the number of caller and it sometimes doesn t notifies at all but no major con is there sound quality the vocals are really amazing now i definitely understand the lyrics of pop songs 😆 the lows and highs of the songs are really great but mids are little supressed and you would definitely miss that in edm and hip hop songs as that evary low details are not required in dance songs the mids highs are more important the base is adequate and keeps the song alive but not produces that well deep and surround base that youngster s love but it definitely has that amount of base required in any song to feel it i m also a younster and i m fine with it as i ve bought it as a secondary earphone for watching movies and series on tv silently without disturbing my family so this fulfills my purpose the beat and sound produced feels natural and clear like high quality headphones and in this respect alan walker and realme team had surely done a great work based on types of music lovers i would recommend this to pop indie pop acoustic r b rock and soft rock trap hard dance nearly all kinds of genres except edm and hip hop as i ve bought it as a secondary earphone so i do not had any great expectations and i can surely say that it exceeded my expectations and i m very happy with my purchase please read the whole review it will surely help you decide more clearly have a good purchasing experience thakyou for reading best but little high price to month daily use he chal pata h the base is so loud you can t listen for long you will get ear pain after hour who like highhhhhhhhh base they can choose and sound quality ok quality is good best product good product 👍👍</v>
      </c>
      <c r="E932" s="1" t="s">
        <v>8320</v>
      </c>
      <c r="F932" s="9" t="s">
        <v>3347</v>
      </c>
      <c r="G932" s="9">
        <f>IFERROR(__xludf.DUMMYFUNCTION("""COMPUTED_VALUE"""),0.0)</f>
        <v>0</v>
      </c>
      <c r="H932" s="9">
        <f>IFERROR(__xludf.DUMMYFUNCTION("""COMPUTED_VALUE"""),0.0)</f>
        <v>0</v>
      </c>
      <c r="I932" s="9">
        <f>IFERROR(__xludf.DUMMYFUNCTION("""COMPUTED_VALUE"""),1.0)</f>
        <v>1</v>
      </c>
      <c r="J932" s="9">
        <f>IFERROR(__xludf.DUMMYFUNCTION("""COMPUTED_VALUE"""),0.0)</f>
        <v>0</v>
      </c>
    </row>
    <row r="933">
      <c r="A933" s="1">
        <v>4.0</v>
      </c>
      <c r="B933" s="5" t="s">
        <v>8338</v>
      </c>
      <c r="C933" s="5" t="s">
        <v>8339</v>
      </c>
      <c r="D933" s="9" t="str">
        <f>IFERROR(__xludf.DUMMYFUNCTION("""COMPUTED_VALUE"""),"a good distraction to keep kids away from devices overall a good buy good item fun to play like an average writing pad brightness can be improve more and pen shape also can be change nice very good for kids easy to learn and quite educative value for mone"&amp;"y and good quality product very nice and smooth easy to use and brightness is not very low nice product for kids to use")</f>
        <v>a good distraction to keep kids away from devices overall a good buy good item fun to play like an average writing pad brightness can be improve more and pen shape also can be change nice very good for kids easy to learn and quite educative value for money and good quality product very nice and smooth easy to use and brightness is not very low nice product for kids to use</v>
      </c>
      <c r="E933" s="1" t="s">
        <v>8331</v>
      </c>
      <c r="F933" s="9" t="s">
        <v>5218</v>
      </c>
      <c r="G933" s="9">
        <f>IFERROR(__xludf.DUMMYFUNCTION("""COMPUTED_VALUE"""),0.0)</f>
        <v>0</v>
      </c>
      <c r="H933" s="9">
        <f>IFERROR(__xludf.DUMMYFUNCTION("""COMPUTED_VALUE"""),0.0)</f>
        <v>0</v>
      </c>
      <c r="I933" s="9">
        <f>IFERROR(__xludf.DUMMYFUNCTION("""COMPUTED_VALUE"""),0.0)</f>
        <v>0</v>
      </c>
      <c r="J933" s="9">
        <f>IFERROR(__xludf.DUMMYFUNCTION("""COMPUTED_VALUE"""),0.0)</f>
        <v>0</v>
      </c>
    </row>
    <row r="934">
      <c r="A934" s="1">
        <v>3.8</v>
      </c>
      <c r="B934" s="5" t="s">
        <v>8349</v>
      </c>
      <c r="C934" s="5" t="s">
        <v>8350</v>
      </c>
      <c r="D934" s="9" t="str">
        <f>IFERROR(__xludf.DUMMYFUNCTION("""COMPUTED_VALUE"""),"build quality is very good sound quality is good comfortable to wear it is ok for calls but other person will hear your voice very heavy and sound like old radio or something in this price range its a very good earbuds can t find better than this under kb"&amp;"est in this price range vry nice one of this range all over best earbuds in this price range i m really happy 😊 i love to this product this product is really good as for the money sensor is good lights look cool bass is good battery backup is also good b"&amp;"est thing is its bluetooth connectivity which is super fast only limitation is that it connects to only device at a time highly recommended")</f>
        <v>build quality is very good sound quality is good comfortable to wear it is ok for calls but other person will hear your voice very heavy and sound like old radio or something in this price range its a very good earbuds can t find better than this under kbest in this price range vry nice one of this range all over best earbuds in this price range i m really happy 😊 i love to this product this product is really good as for the money sensor is good lights look cool bass is good battery backup is also good best thing is its bluetooth connectivity which is super fast only limitation is that it connects to only device at a time highly recommended</v>
      </c>
      <c r="E934" s="1" t="s">
        <v>8342</v>
      </c>
      <c r="F934" s="9" t="s">
        <v>8344</v>
      </c>
      <c r="G934" s="9">
        <f>IFERROR(__xludf.DUMMYFUNCTION("""COMPUTED_VALUE"""),0.0)</f>
        <v>0</v>
      </c>
      <c r="H934" s="9">
        <f>IFERROR(__xludf.DUMMYFUNCTION("""COMPUTED_VALUE"""),0.0)</f>
        <v>0</v>
      </c>
      <c r="I934" s="9">
        <f>IFERROR(__xludf.DUMMYFUNCTION("""COMPUTED_VALUE"""),0.0)</f>
        <v>0</v>
      </c>
      <c r="J934" s="9">
        <f>IFERROR(__xludf.DUMMYFUNCTION("""COMPUTED_VALUE"""),0.0)</f>
        <v>0</v>
      </c>
    </row>
    <row r="935">
      <c r="A935" s="1">
        <v>4.2</v>
      </c>
      <c r="B935" s="5" t="s">
        <v>8359</v>
      </c>
      <c r="C935" s="5" t="s">
        <v>8360</v>
      </c>
      <c r="D935" s="9" t="str">
        <f>IFERROR(__xludf.DUMMYFUNCTION("""COMPUTED_VALUE"""),"i liked everything like product quality packaging was so premiumone thing i didn t liked is you can get fingerprint easily standard cover for the price need a little common sense to apply could use help of your local shops decent product could be little c"&amp;"heaper spen works after applying good product though bit costly not smudge proof at all but apart from that it s the glass fits perfectly around the screen it is completely transparent and has no black edges cutout for the front cam is perfect as well ver"&amp;"y easy to install the screen guard is of good quality but it sometimes creates problems in writing with the s pen not an issue but just for the information overall good and value for money the seller is basically lying by saying anti scratch and smudge pr"&amp;"oof as it is clearly not pros durable not cracks during year of use cons heavy smudge that you have to wipe constantly and scratches appear with regular use")</f>
        <v>i liked everything like product quality packaging was so premiumone thing i didn t liked is you can get fingerprint easily standard cover for the price need a little common sense to apply could use help of your local shops decent product could be little cheaper spen works after applying good product though bit costly not smudge proof at all but apart from that it s the glass fits perfectly around the screen it is completely transparent and has no black edges cutout for the front cam is perfect as well very easy to install the screen guard is of good quality but it sometimes creates problems in writing with the s pen not an issue but just for the information overall good and value for money the seller is basically lying by saying anti scratch and smudge proof as it is clearly not pros durable not cracks during year of use cons heavy smudge that you have to wipe constantly and scratches appear with regular use</v>
      </c>
      <c r="E935" s="1" t="s">
        <v>8353</v>
      </c>
      <c r="F935" s="9" t="s">
        <v>6440</v>
      </c>
      <c r="G935" s="9">
        <f>IFERROR(__xludf.DUMMYFUNCTION("""COMPUTED_VALUE"""),1.0)</f>
        <v>1</v>
      </c>
      <c r="H935" s="9">
        <f>IFERROR(__xludf.DUMMYFUNCTION("""COMPUTED_VALUE"""),0.0)</f>
        <v>0</v>
      </c>
      <c r="I935" s="9">
        <f>IFERROR(__xludf.DUMMYFUNCTION("""COMPUTED_VALUE"""),0.0)</f>
        <v>0</v>
      </c>
      <c r="J935" s="9">
        <f>IFERROR(__xludf.DUMMYFUNCTION("""COMPUTED_VALUE"""),0.0)</f>
        <v>0</v>
      </c>
    </row>
    <row r="936">
      <c r="A936" s="1">
        <v>4.3</v>
      </c>
      <c r="B936" s="5" t="s">
        <v>8370</v>
      </c>
      <c r="C936" s="5" t="s">
        <v>8371</v>
      </c>
      <c r="D936" s="9" t="str">
        <f>IFERROR(__xludf.DUMMYFUNCTION("""COMPUTED_VALUE"""),"good good product good product previously i was thinking of buying the orico one but now i think buying this was a good decision no cons till now good build quality easy to use looks good great transfer speed does all it says great product for the price n"&amp;"ice and value for money")</f>
        <v>good good product good product previously i was thinking of buying the orico one but now i think buying this was a good decision no cons till now good build quality easy to use looks good great transfer speed does all it says great product for the price nice and value for money</v>
      </c>
      <c r="E936" s="1" t="s">
        <v>8363</v>
      </c>
      <c r="F936" s="9" t="s">
        <v>5500</v>
      </c>
      <c r="G936" s="9">
        <f>IFERROR(__xludf.DUMMYFUNCTION("""COMPUTED_VALUE"""),0.0)</f>
        <v>0</v>
      </c>
      <c r="H936" s="9">
        <f>IFERROR(__xludf.DUMMYFUNCTION("""COMPUTED_VALUE"""),0.0)</f>
        <v>0</v>
      </c>
      <c r="I936" s="9">
        <f>IFERROR(__xludf.DUMMYFUNCTION("""COMPUTED_VALUE"""),0.0)</f>
        <v>0</v>
      </c>
      <c r="J936" s="9">
        <f>IFERROR(__xludf.DUMMYFUNCTION("""COMPUTED_VALUE"""),0.0)</f>
        <v>0</v>
      </c>
    </row>
    <row r="937">
      <c r="A937" s="1">
        <v>4.4</v>
      </c>
      <c r="B937" s="5" t="s">
        <v>8383</v>
      </c>
      <c r="C937" s="5" t="s">
        <v>8384</v>
      </c>
      <c r="D937" s="9" t="str">
        <f>IFERROR(__xludf.DUMMYFUNCTION("""COMPUTED_VALUE"""),"sandisk tb extreme pro portable ssd mb s r winitially set up the disk with inbuilt san disk software the speed was pathetic and after some debugging found culprit in exfat default format reformatted to apfs encrypted for similar secure features without co"&amp;"mprising features surprised to see drastic jump in performance exfat gb write failed after mins apfs encrypted gb less than mins pros portablesecuresturdyspeedlarge volumecons default software and filesystem will deliver speed in range to mbps on mbp as t"&amp;"hunderbolt will only function as gbps usb mode instead of gbps usb good sandisk is always excellent though this review is about sandisk extreme which functions excellently it is painful to note that this cannot be used in my ipad pro costing more than a l"&amp;"ac rupees whereas this responsed to my samsung tab of rs without any aid of computer or pc flawlessly shame on apple i am using this device for the past month and the read and write speed is mind blowing i especially liked it s portability as well as it i"&amp;"s easy to carry and you can use this device on the even on your mobile or laptop it s waterproof as well rugged i use this device for my daily use thank you sandisk for making this device had it been up to rs the middle family would have been able to buy "&amp;"it easily speed is very fast but it corrupts video file when i download video files direct into this drive from internet files get corrupt perfect travel partner with taking no space at all in my bag")</f>
        <v>sandisk tb extreme pro portable ssd mb s r 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gb write failed after mins apfs encrypted gb less than mins pros portablesecuresturdyspeedlarge volumecons default software and filesystem will deliver speed in range to mbps on mbp as thunderbolt will only function as gbps usb mode instead of gbps usb good sandisk is always excellent though this review is about sandisk extreme which functions excellently it is painful to note that this cannot be used in my ipad pro costing more than a lac rupees whereas this responsed to my samsung tab of rs without any aid of computer or pc flawlessly shame on apple i am using this device for the past month and the read and write speed is mind blowing i especially liked it s portability as well as it is easy to carry and you can use this device on the even on your mobile or laptop it s waterproof as well rugged i use this device for my daily use thank you sandisk for making this device had it been up to rs the middle family would have been able to buy it easily speed is very fast but it corrupts video file when i download video files direct into this drive from internet files get corrupt perfect travel partner with taking no space at all in my bag</v>
      </c>
      <c r="E937" s="1" t="s">
        <v>8374</v>
      </c>
      <c r="F937" s="9" t="s">
        <v>8376</v>
      </c>
      <c r="G937" s="9">
        <f>IFERROR(__xludf.DUMMYFUNCTION("""COMPUTED_VALUE"""),1.0)</f>
        <v>1</v>
      </c>
      <c r="H937" s="9">
        <f>IFERROR(__xludf.DUMMYFUNCTION("""COMPUTED_VALUE"""),0.0)</f>
        <v>0</v>
      </c>
      <c r="I937" s="9">
        <f>IFERROR(__xludf.DUMMYFUNCTION("""COMPUTED_VALUE"""),0.0)</f>
        <v>0</v>
      </c>
      <c r="J937" s="9">
        <f>IFERROR(__xludf.DUMMYFUNCTION("""COMPUTED_VALUE"""),0.0)</f>
        <v>0</v>
      </c>
    </row>
    <row r="938">
      <c r="A938" s="1">
        <v>4.1</v>
      </c>
      <c r="B938" s="5" t="s">
        <v>8394</v>
      </c>
      <c r="C938" s="5" t="s">
        <v>8395</v>
      </c>
      <c r="D938" s="9" t="str">
        <f>IFERROR(__xludf.DUMMYFUNCTION("""COMPUTED_VALUE"""),"the sound quality at this price is unbelievable the colour changing lights at first might be distracting but you get used to it and it works beautifully with both pc and laptop its alright for the price this is a good buy small and cute speakers with good"&amp;" sound quality sound quality is really good for this price range great sound quality if only they had an option to disable the lights it gets annoying after some time")</f>
        <v>the sound quality at this price is unbelievable the colour changing lights at first might be distracting but you get used to it and it works beautifully with both pc and laptop its alright for the price this is a good buy small and cute speakers with good sound quality sound quality is really good for this price range great sound quality if only they had an option to disable the lights it gets annoying after some time</v>
      </c>
      <c r="E938" s="1" t="s">
        <v>8387</v>
      </c>
      <c r="F938" s="9" t="s">
        <v>7530</v>
      </c>
      <c r="G938" s="9">
        <f>IFERROR(__xludf.DUMMYFUNCTION("""COMPUTED_VALUE"""),0.0)</f>
        <v>0</v>
      </c>
      <c r="H938" s="9">
        <f>IFERROR(__xludf.DUMMYFUNCTION("""COMPUTED_VALUE"""),0.0)</f>
        <v>0</v>
      </c>
      <c r="I938" s="9">
        <f>IFERROR(__xludf.DUMMYFUNCTION("""COMPUTED_VALUE"""),0.0)</f>
        <v>0</v>
      </c>
      <c r="J938" s="9">
        <f>IFERROR(__xludf.DUMMYFUNCTION("""COMPUTED_VALUE"""),0.0)</f>
        <v>0</v>
      </c>
    </row>
    <row r="939">
      <c r="A939" s="1">
        <v>4.5</v>
      </c>
      <c r="B939" s="5" t="s">
        <v>1013</v>
      </c>
      <c r="C939" s="5" t="s">
        <v>1014</v>
      </c>
      <c r="D939" s="9" t="str">
        <f>IFERROR(__xludf.DUMMYFUNCTION("""COMPUTED_VALUE"""),"good looking amd working fine i brought this primarily because my lenovo laptop windows has only one usb port no ethernet slot and one c connector port while in office immediately after purchase of this tp link ue port usb hub and gigabit ethernet adapter"&amp;" i used this for the ethernet connectivity to my office network simultaneously i was using the usb ports in the hub for connectivity of my wireless mouse and one port for external hard disk this continuously gave me problems with connectivity of the mouse"&amp;" or the hdd i got errors like usb device not detected etc till a point where it refused to detect my mouse at home i used the hub for connecting only to my external hdds two numbers and it is working fine for a moment i was trying to return the product bu"&amp;"t since i got this delivered in mumbai at my office and then i had returned home to karnataka it refused to process return in a different city right now it is working fine since i do not need ethernet at home speed is more than wireless i am not used sinc"&amp;"e it restricted in my system i have used it with hp and dell laptop it’s compatible with all it’s plug and play and easy to use good product it works perfectly a trusted and a reliable brand with a convenient design having a slot for folding the cable it "&amp;"works and works well every time however they made strange design decisions that take some points off the satisfaction of using of the product there is a bright white light on the product which keeps flashing when the connection is active it is a huge anno"&amp;"yance when i’m working at night the cable is flat which is like a double edged sword on one hand it comes in handy when folding it on itself and redacting into the body but when it’s not hidden and used with a laptop with the adapter being visible the fla"&amp;"t cable folded sideways looks ugly the product would’ve been a perfect if tp link didn’t make these strange design decisions hope this helps thanks")</f>
        <v>good looking amd working fine i brought this primarily because my lenovo laptop windows has only one usb port no ethernet slot and one c connector port while in office immediately after purchase of this tp link ue port usb hub and gigabit ethernet adapter i used this for the ethernet connectivity to my office network simultaneously i was using the usb ports in the hub for connectivity of my wireless mouse and one port for external hard disk this continuously gave me problems with connectivity of the mouse or the hdd i got errors like usb device not detected etc till a point where it refused to detect my mouse 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 right now it is working fine since i do not need ethernet at home speed is more than wireless i am not used since it restricted in my system i have used it with hp and dell laptop it’s compatible with all it’s plug and play and easy to use good product it works perfectly a trusted and a reliable brand with a convenient design having a slot for folding the cable it works and works well every time however they made strange design decisions that take some points off the satisfaction of using of the product there is a bright white light on the product which keeps flashing when the connection is active it is a huge annoyance when i’m working at night the cable is flat which is like a double edged sword on one hand it comes in handy when folding it on itself and redacting into the body but when it’s not hidden and used with a laptop with the adapter being visible the flat cable folded sideways looks ugly the product would’ve been a perfect if tp link didn’t make these strange design decisions hope this helps thanks</v>
      </c>
      <c r="E939" s="1" t="s">
        <v>8398</v>
      </c>
      <c r="F939" s="9" t="s">
        <v>8400</v>
      </c>
      <c r="G939" s="9">
        <f>IFERROR(__xludf.DUMMYFUNCTION("""COMPUTED_VALUE"""),0.0)</f>
        <v>0</v>
      </c>
      <c r="H939" s="9">
        <f>IFERROR(__xludf.DUMMYFUNCTION("""COMPUTED_VALUE"""),0.0)</f>
        <v>0</v>
      </c>
      <c r="I939" s="9">
        <f>IFERROR(__xludf.DUMMYFUNCTION("""COMPUTED_VALUE"""),0.0)</f>
        <v>0</v>
      </c>
      <c r="J939" s="9">
        <f>IFERROR(__xludf.DUMMYFUNCTION("""COMPUTED_VALUE"""),0.0)</f>
        <v>0</v>
      </c>
    </row>
    <row r="940">
      <c r="A940" s="1">
        <v>4.0</v>
      </c>
      <c r="B940" s="5" t="s">
        <v>673</v>
      </c>
      <c r="C940" s="5" t="s">
        <v>674</v>
      </c>
      <c r="D940" s="9" t="str">
        <f>IFERROR(__xludf.DUMMYFUNCTION("""COMPUTED_VALUE"""),"i am writing this review after months the first cable had a cut and had to be replaced the second cable is working fine no issues using it to charge me ps controller works fine at a good price planning to pick up another one as a spare product ok i bought"&amp;" this cable to charge my w bluetooth speaker and its working as expected it s lengthy and usable for car dashcam quality is average and micro type b end does sit very tight otherwise it s all good but keep checking price of amazon basics cable of this typ"&amp;"e price drops many times that s better quality this is one of the good product in this price range quality is okay using it for my laptop cooling pad overall build looks sturdy but longevity cannot confirm also you cannot connect pcs using a male to male "&amp;"usb that is not how it works stop writing negative reviews after using this cable for something that it was not intended for can confirm that it is m as most other products and not m as the seller claims both in title and on stickers on the product no rev"&amp;"iew mentions this but i needed a m length for perfect use so disappointed as i have to rotate the cooling pad and use it cable falls short by around cm it works well the cable is soft and flexible in all probability it will last long also but pover qualit"&amp;"y")</f>
        <v>i am writing this review after months the first cable had a cut and had to be replaced the second cable is working fine no issues using it to charge me ps controller works fine at a good price planning to pick up another one as a spare product ok i bought this cable to charge my w bluetooth speaker and its working as expected it s lengthy and usable for car dashcam quality is average and micro type b end does sit very tight otherwise it s all good but keep checking price of amazon basics cable of this type price drops many times that s better quality this is one of the good product in this price range quality is okay using it for my laptop cooling pad overall build looks sturdy but longevity cannot confirm also you cannot connect pcs using a male to male usb that is not how it works stop writing negative reviews after using this cable for something that it was not intended for can confirm that it is m as most other products and not m as the seller claims both in title and on stickers on the product no review mentions this but i needed a m length for perfect use so disappointed as i have to rotate the cooling pad and use it cable falls short by around cm it works well the cable is soft and flexible in all probability it will last long also but pover quality</v>
      </c>
      <c r="E940" s="1" t="s">
        <v>666</v>
      </c>
      <c r="F940" s="9" t="s">
        <v>18</v>
      </c>
      <c r="G940" s="9">
        <f>IFERROR(__xludf.DUMMYFUNCTION("""COMPUTED_VALUE"""),0.0)</f>
        <v>0</v>
      </c>
      <c r="H940" s="9">
        <f>IFERROR(__xludf.DUMMYFUNCTION("""COMPUTED_VALUE"""),0.0)</f>
        <v>0</v>
      </c>
      <c r="I940" s="9">
        <f>IFERROR(__xludf.DUMMYFUNCTION("""COMPUTED_VALUE"""),0.0)</f>
        <v>0</v>
      </c>
      <c r="J940" s="9">
        <f>IFERROR(__xludf.DUMMYFUNCTION("""COMPUTED_VALUE"""),1.0)</f>
        <v>1</v>
      </c>
    </row>
    <row r="941">
      <c r="A941" s="1">
        <v>4.2</v>
      </c>
      <c r="B941" s="5" t="s">
        <v>8411</v>
      </c>
      <c r="C941" s="5" t="s">
        <v>8412</v>
      </c>
      <c r="D941" s="9" t="str">
        <f>IFERROR(__xludf.DUMMYFUNCTION("""COMPUTED_VALUE"""),"i ordered this product week ago on amazon but then i got a defective piece the case charger was faulty so i contacted with customer care and they agreed to replace it after confirmation of faulty piece within days i recieved my replacement pack and this t"&amp;"ime it s charging well 😀 hopefully i don t have to edit this and it stays with me for a long time good earbuds at low price bass is good sound is high no noise cancellation as described in the images only noise isolation is present used it for a week wit"&amp;"hout charging no charging issues build quality is plastic and can feel it ear buds tips aren t comfortable for long listening but ok for upto hrs no highs no mids no lows but are stereo enabled one can t expect a bose or apple quality at of their price so"&amp;" finally justice done for the price paid if one don t want to spend high one can t expect a better quality than this more often than not you find twbs that are expensive or don t fit well or one has a problem with sound quality but at this price point the"&amp;"se buds are exceptional i bought them for use at night just before sleeping they don t come out of your ear making it comfortable to sleep with the sound quality is decent with no misses on mids and voice quality over calls is good pros overall sound qual"&amp;"ity is better than other brands bass is good go for it if you got for ears for some good listening the distinctions are good it is comfortable and fits on ear for casual hearing battery lasts long i bearly use for hours a day and charge once in a week or "&amp;"days once cons not recommended for calls noise cancellation for calls is poor not comfortable for sporting activities mostly fits well but comparatively slips easily than the traditional designed ones touch controls are uneasy as the touch point is above "&amp;"the hearing point sabhi kuch accha hai lakin battery backup may kamjor hai kay bad bhaut jadi battery khatam hote hai baki sab kuch accha hai a very good product till i have used keep it up i liked it but it was not up to my hopes as stopped working just "&amp;"after return window got closed i feel it s not worth spending inr this product is definitely the best in the market at this price range my expectation with this product was simple to offer good noise cancellation and up to mark battery backup which is del"&amp;"ivered i have used it for the last months except for a few fluctuations while listening to music used it for calls and gaming and i m satisfied lastly if you are looking for the purpose of calling this device and all others fulfil the requirement but in m"&amp;"y experience of using different kinds of products i felt a need for a silent room for the purpose of calling highly recommend this product much better than the other high range products")</f>
        <v>i ordered this product week ago on amazon but then i got a defective piece the case charger was faulty so i contacted with customer care and they agreed to replace it after confirmation of faulty piece within days i recieved my replacement pack and this time it s charging well 😀 hopefully i don t have to edit this and it stays with me for a long time good earbuds at low price bass is good sound is high no noise cancellation as described in the images only noise isolation is present used it for a week without charging no charging issues build quality is plastic and can feel it ear buds tips aren t comfortable for long listening but ok for upto hrs no highs no mids no lows but are stereo enabled one can t expect a bose or apple quality at of their price so finally justice done for the price paid if one don t want to spend high one can t expect a better quality than this more often than not you find twbs that are expensive or don t fit well or one has a problem with sound quality but at this price point these buds are exceptional i bought them for use at night just before sleeping they don t come out of your ear making it comfortable to sleep with the sound quality is decent with no misses on mids and voice quality over calls is good pros overall sound quality is better than other brands bass is good go for it if you got for ears for some good listening the distinctions are good it is comfortable and fits on ear for casual hearing battery lasts long i bearly use for hours a day and charge once in a week or days once cons not recommended for calls noise cancellation for calls is poor not comfortable for sporting activities mostly fits well but comparatively slips easily than the traditional designed ones touch controls are uneasy as the touch point is above the hearing point sabhi kuch accha hai lakin battery backup may kamjor hai kay bad bhaut jadi battery khatam hote hai baki sab kuch accha hai a very good product till i have used keep it up i liked it but it was not up to my hopes as stopped working just after return window got closed i feel it s not worth spending inr this product is definitely the best in the market at this price range my expectation with this product was simple to offer good noise cancellation and up to mark battery backup which is delivered i have used it for the last months except for a few fluctuations while listening to music used it for calls and gaming and i m satisfied lastly if you are looking for the purpose of calling this device and all others fulfil the requirement but in my experience of using different kinds of products i felt a need for a silent room for the purpose of calling highly recommend this product much better than the other high range products</v>
      </c>
      <c r="E941" s="1" t="s">
        <v>8405</v>
      </c>
      <c r="F941" s="9" t="s">
        <v>3347</v>
      </c>
      <c r="G941" s="9">
        <f>IFERROR(__xludf.DUMMYFUNCTION("""COMPUTED_VALUE"""),1.0)</f>
        <v>1</v>
      </c>
      <c r="H941" s="9">
        <f>IFERROR(__xludf.DUMMYFUNCTION("""COMPUTED_VALUE"""),0.0)</f>
        <v>0</v>
      </c>
      <c r="I941" s="9">
        <f>IFERROR(__xludf.DUMMYFUNCTION("""COMPUTED_VALUE"""),0.0)</f>
        <v>0</v>
      </c>
      <c r="J941" s="9">
        <f>IFERROR(__xludf.DUMMYFUNCTION("""COMPUTED_VALUE"""),1.0)</f>
        <v>1</v>
      </c>
    </row>
    <row r="942">
      <c r="A942" s="1">
        <v>3.9</v>
      </c>
      <c r="B942" s="5" t="s">
        <v>8422</v>
      </c>
      <c r="C942" s="5" t="s">
        <v>8423</v>
      </c>
      <c r="D942" s="9" t="str">
        <f>IFERROR(__xludf.DUMMYFUNCTION("""COMPUTED_VALUE"""),"mouse open cover was little less quality excellent keyboard keys are big and comfortable keyboard is super silent keyboard is compacter tahn a full size keyboard only con is the mouse which is super small even for my average size palm otherwise the mouse "&amp;"is smooth only after you twitch the mouse settings in windows settings and only on smooth surfaces on a computer mat it would be a little jumpy and rough only wish the mouse was a bit larger i love this product very nice one works very well the combo of m"&amp;"ouse and keyboard is off really good quality the key travel is really great on these although it would have been great if the mouse had been a bit power efficient as the keyboard as it eats up the single aaa battery quite fast also would’ve liked a power "&amp;"switch on keyboard some times blutooth connection problem occurs first of all as in this price range it s pretty good but the comfort while pressing keys is not good if we press one key automatically itbis touching another key without any intention u can "&amp;"buy it for k but above u can go logitech products easy to connect good looking value for money easy to type and click good")</f>
        <v>mouse open cover was little less quality 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 i love this product very nice one works very well 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 some times blutooth connection problem occurs first of all as in this price range it s pretty good but the comfort while pressing keys is not good if we press one key automatically itbis touching another key without any intention u can buy it for k but above u can go logitech products easy to connect good looking value for money easy to type and click good</v>
      </c>
      <c r="E942" s="1" t="s">
        <v>8415</v>
      </c>
      <c r="F942" s="9" t="s">
        <v>5479</v>
      </c>
      <c r="G942" s="9">
        <f>IFERROR(__xludf.DUMMYFUNCTION("""COMPUTED_VALUE"""),0.0)</f>
        <v>0</v>
      </c>
      <c r="H942" s="9">
        <f>IFERROR(__xludf.DUMMYFUNCTION("""COMPUTED_VALUE"""),0.0)</f>
        <v>0</v>
      </c>
      <c r="I942" s="9">
        <f>IFERROR(__xludf.DUMMYFUNCTION("""COMPUTED_VALUE"""),0.0)</f>
        <v>0</v>
      </c>
      <c r="J942" s="9">
        <f>IFERROR(__xludf.DUMMYFUNCTION("""COMPUTED_VALUE"""),0.0)</f>
        <v>0</v>
      </c>
    </row>
    <row r="943">
      <c r="A943" s="1">
        <v>4.3</v>
      </c>
      <c r="B943" s="5" t="s">
        <v>8433</v>
      </c>
      <c r="C943" s="5" t="s">
        <v>8434</v>
      </c>
      <c r="D943" s="9" t="str">
        <f>IFERROR(__xludf.DUMMYFUNCTION("""COMPUTED_VALUE"""),"good product cheap and best for alternative ink refilling print quality is okay well packed we can refill times compared to original ink there is no different between original and this one really i am satisfied don t waste your money for only brand lables"&amp;" good quality ink like im using this product for office cañon printer without thinking just go for it it prints so well and you will never regret got it in an affordable price i have used them before they bear good print quality and the bottle quality is "&amp;"also nice i can say these are economical in this product ink quality is too good very good ink as expected 😊 and genuine product and my g printing is fine no head problem thank you seller for good packing and amazon very good product i always use it")</f>
        <v>good product cheap and best for alternative ink refilling print quality is okay well packed we can refill times compared to original ink there is no different between original and this one really i am satisfied don t waste your money for only brand lables good quality ink like im using this product for office cañon printer without thinking just go for it it prints so well and you will never regret got it in an affordable price i have used them before they bear good print quality and the bottle quality is also nice i can say these are economical in this product ink quality is too good very good ink as expected 😊 and genuine product and my g printing is fine no head problem thank you seller for good packing and amazon very good product i always use it</v>
      </c>
      <c r="E943" s="1" t="s">
        <v>8426</v>
      </c>
      <c r="F943" s="9" t="s">
        <v>8428</v>
      </c>
      <c r="G943" s="9">
        <f>IFERROR(__xludf.DUMMYFUNCTION("""COMPUTED_VALUE"""),1.0)</f>
        <v>1</v>
      </c>
      <c r="H943" s="9">
        <f>IFERROR(__xludf.DUMMYFUNCTION("""COMPUTED_VALUE"""),0.0)</f>
        <v>0</v>
      </c>
      <c r="I943" s="9">
        <f>IFERROR(__xludf.DUMMYFUNCTION("""COMPUTED_VALUE"""),0.0)</f>
        <v>0</v>
      </c>
      <c r="J943" s="9">
        <f>IFERROR(__xludf.DUMMYFUNCTION("""COMPUTED_VALUE"""),0.0)</f>
        <v>0</v>
      </c>
    </row>
    <row r="944">
      <c r="A944" s="1">
        <v>4.0</v>
      </c>
      <c r="B944" s="5" t="s">
        <v>8443</v>
      </c>
      <c r="C944" s="5" t="s">
        <v>8444</v>
      </c>
      <c r="D944" s="9" t="str">
        <f>IFERROR(__xludf.DUMMYFUNCTION("""COMPUTED_VALUE"""),"good product under it has pots for mic headphone and usb for led glow you will require a splitter for laptopgreat product for online tutors as i also purchased for the same try this product if looking for budget headphone for cpu for gaming and online cla"&amp;"sses very decent headphones the mic is also very good durability needs time to tell the last redgear lasted about years it s so comfortable to wear i have even tried the cosmic byte gs from the same price range though i find these pair to be more value fo"&amp;"r money comfort they are comfortable the earcups are very soft and recommended if you do gaming for longer periods of time design the design is actually pretty good considering the price range mic the microphone s quality is actually great considering the"&amp;" price connectivity recommended if your pc laptop has a seperate mic and sound jack you have to buy a splitter if you want to use the mic on a mobile what i ve noticed with other headsets is they provide a single jack for sound and mic output but these co"&amp;"me with jacks so thats a plus point sound quality these pair of headphones are only recommended for casual gaming and media consumption the sound quality while gaming is fine although it doesn t have that sound but still i was able to figure out the foots"&amp;"teps i also use the windows sonic for headphones and that helps too however at this price don t expect a good sound quality if you listen to music the max volume feels low and the bass is almost non existent the treble highs and lows are done fine but buy"&amp;" these pair only if your priority is gaming and you are at a budget see the headphones are good if u are purchasing in to ₹ but let me tell u don t have good surround sound mic volume is too low you can t increase it and no bass the headset is overall goo"&amp;"d its sound quality and build quality is appreciated at the same time i have a few concerns first of all it gives a lot of pressure on both ears so after an hour it starts hurting my laptop has one input for audio this has two so you have to buy an extra "&amp;"pin to connect it otherwise go for it this headphone is to good in low price noise cancellation is working properly also u can adjust volume as your choice i m using this headphone for my live stream problem if your head is big it will fit properly otherw"&amp;"ise moving this product is decent base is low but it is good in the given price range")</f>
        <v>good product under it has pots for mic headphone and usb for led glow you will require a splitter for laptopgreat product for online tutors as i also purchased for the same try this product if looking for budget headphone for cpu for gaming and online classes very decent headphones the mic is also very good durability needs time to tell the last redgear lasted about years it s so comfortable to wear i have even tried the cosmic byte gs from the same price range though i find these pair to be more value for money comfort they are comfortable the earcups are very soft and recommended if you do gaming for longer periods of time design the design is actually pretty good considering the price range mic the microphone s quality is actually great considering the price connectivity recommended if your pc laptop has a seperate mic and sound jack you have to buy a splitter if you want to use the mic on a mobile what i ve noticed with other headsets is they provide a single jack for sound and mic output but these come with jacks so thats a plus point sound quality these pair of headphones are only recommended for casual gaming and media consumption the sound quality while gaming is fine although it doesn t have that sound but still i was able to figure out the footsteps i also use the windows sonic for headphones and that helps too however at this price don t expect a good sound quality if you listen to music the max volume feels low and the bass is almost non existent the treble highs and lows are done fine but buy these pair only if your priority is gaming and you are at a budget see the headphones are good if u are purchasing in to ₹ but let me tell u don t have good surround sound mic volume is too low you can t increase it and no bass 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 this headphone is to good in low price noise cancellation is working properly also u can adjust volume as your choice i m using this headphone for my live stream problem if your head is big it will fit properly otherwise moving this product is decent base is low but it is good in the given price range</v>
      </c>
      <c r="E944" s="1" t="s">
        <v>8437</v>
      </c>
      <c r="F944" s="9" t="s">
        <v>8344</v>
      </c>
      <c r="G944" s="9">
        <f>IFERROR(__xludf.DUMMYFUNCTION("""COMPUTED_VALUE"""),0.0)</f>
        <v>0</v>
      </c>
      <c r="H944" s="9">
        <f>IFERROR(__xludf.DUMMYFUNCTION("""COMPUTED_VALUE"""),0.0)</f>
        <v>0</v>
      </c>
      <c r="I944" s="9">
        <f>IFERROR(__xludf.DUMMYFUNCTION("""COMPUTED_VALUE"""),0.0)</f>
        <v>0</v>
      </c>
      <c r="J944" s="9">
        <f>IFERROR(__xludf.DUMMYFUNCTION("""COMPUTED_VALUE"""),0.0)</f>
        <v>0</v>
      </c>
    </row>
    <row r="945">
      <c r="A945" s="1">
        <v>4.2</v>
      </c>
      <c r="B945" s="5" t="s">
        <v>684</v>
      </c>
      <c r="C945" s="5" t="s">
        <v>685</v>
      </c>
      <c r="D945" s="9" t="str">
        <f>IFERROR(__xludf.DUMMYFUNCTION("""COMPUTED_VALUE"""),"not too good not too bad if you have the trust of amazon basics then go for it i am writing this review after using it for months still as sturdy and durable as the new one nil used it for a fortnight till now in my car for mobile charging works well not "&amp;"working with fast charger if you are planning to use with normal charger its pretty good product quality too its good i m using this cable since years and currently this cable is running perfectly without any problems if you want to buy best type c cable "&amp;"then without thinking buy it does not support display only work to connect network and charging good and useful")</f>
        <v>not too good not too bad if you have the trust of amazon basics then go for it i am writing this review after using it for months still as sturdy and durable as the new one nil used it for a fortnight till now in my car for mobile charging works well not working with fast charger if you are planning to use with normal charger its pretty good product quality too its good i m using this cable since years and currently this cable is running perfectly without any problems if you want to buy best type c cable then without thinking buy it does not support display only work to connect network and charging good and useful</v>
      </c>
      <c r="E945" s="1" t="s">
        <v>677</v>
      </c>
      <c r="F945" s="9" t="s">
        <v>18</v>
      </c>
      <c r="G945" s="9">
        <f>IFERROR(__xludf.DUMMYFUNCTION("""COMPUTED_VALUE"""),1.0)</f>
        <v>1</v>
      </c>
      <c r="H945" s="9">
        <f>IFERROR(__xludf.DUMMYFUNCTION("""COMPUTED_VALUE"""),0.0)</f>
        <v>0</v>
      </c>
      <c r="I945" s="9">
        <f>IFERROR(__xludf.DUMMYFUNCTION("""COMPUTED_VALUE"""),0.0)</f>
        <v>0</v>
      </c>
      <c r="J945" s="9">
        <f>IFERROR(__xludf.DUMMYFUNCTION("""COMPUTED_VALUE"""),0.0)</f>
        <v>0</v>
      </c>
    </row>
    <row r="946">
      <c r="A946" s="1">
        <v>4.3</v>
      </c>
      <c r="B946" s="5" t="s">
        <v>1080</v>
      </c>
      <c r="C946" s="5" t="s">
        <v>1081</v>
      </c>
      <c r="D946" s="9" t="str">
        <f>IFERROR(__xludf.DUMMYFUNCTION("""COMPUTED_VALUE"""),"material os very good initially charges very fast but after months saw a diffrence in speed i contacted seller for warranty within day they delivered me new one without any cost great product good service costly but good product wire can be a bit soft it "&amp;"is very hard to get it fold product is good but i need replacement asap cause it s stopped working the cable is physically resilient and looks good too the cable stopped working in months contacted customer support and they ensured a replacement soon all "&amp;"in all a hassle free warranty claim shall share an update once i get the replacement very sturdy cable best fit for rough n tough use very nice cable very good product")</f>
        <v>material os very good initially charges very fast but after months saw a diffrence in speed i contacted seller for warranty within day they delivered me new one without any cost great product good service costly but good product wire can be a bit soft it is very hard to get it fold product is good but i need replacement asap cause it s stopped working the cable is physically resilient and looks good too the cable stopped working in months contacted customer support and they ensured a replacement soon all in all a hassle free warranty claim shall share an update once i get the replacement very sturdy cable best fit for rough n tough use very nice cable very good product</v>
      </c>
      <c r="E946" s="1" t="s">
        <v>8449</v>
      </c>
      <c r="F946" s="9" t="s">
        <v>18</v>
      </c>
      <c r="G946" s="9">
        <f>IFERROR(__xludf.DUMMYFUNCTION("""COMPUTED_VALUE"""),0.0)</f>
        <v>0</v>
      </c>
      <c r="H946" s="9">
        <f>IFERROR(__xludf.DUMMYFUNCTION("""COMPUTED_VALUE"""),0.0)</f>
        <v>0</v>
      </c>
      <c r="I946" s="9">
        <f>IFERROR(__xludf.DUMMYFUNCTION("""COMPUTED_VALUE"""),0.0)</f>
        <v>0</v>
      </c>
      <c r="J946" s="9">
        <f>IFERROR(__xludf.DUMMYFUNCTION("""COMPUTED_VALUE"""),0.0)</f>
        <v>0</v>
      </c>
    </row>
    <row r="947">
      <c r="A947" s="1">
        <v>4.2</v>
      </c>
      <c r="B947" s="5" t="s">
        <v>8461</v>
      </c>
      <c r="C947" s="5" t="s">
        <v>8462</v>
      </c>
      <c r="D947" s="9" t="str">
        <f>IFERROR(__xludf.DUMMYFUNCTION("""COMPUTED_VALUE"""),"original rd jan this is my first smartwatch i have bought a couple of honor fitness bands earlier for family but this is my personal first i have been keenly following the smartwatch space for the last months or so and i m aware of most of the products in"&amp;" the budget range while i can afford a slightly more expensive one gts gtr or honor gt pro oppo watch fitbit etc with calling feature i wanted to get the feel of a smartwatch in the budget range first i gave a lot of thought and finally bought this one as"&amp;" it included gps and amazon alexa yet to be included but must be available through an ota update i d have loved to buy amazfit bip u pro as it has almost the same features with an lcd display has gps and alexa in the global version named amazfit pop pro i"&amp;"t still isn t released in india coming to the watch s performance the typical features i tried today first day are heart rate hr spo stress monitoring and gps i have a pulse oximeter from dr trust at home and so i could compare the hr and spo the numbers "&amp;"on the watch aren t very accurate to my surprise heart rate variation by bpm and spo percentage off by points at times but i still feel it s more to do with calibration and the way these numbers are measured than inaccuracy of the hardware etc gps was a b"&amp;"reeze as i walked on the terrace of my rural town house it won t surprise me if i don t get the same performance in a metro city with a lot of high rise apartments etc the compass worked fine when i compared it with my phone music controls worked fine blu"&amp;"etooth data transfer or sync was good i couldn t control the phone camera as i couldn t get that feature to work refer to image and help me if you can i didn t face any issue with watch vibration during calls and app notifications the readability on the w"&amp;"atch screen has been really good tried a couple of workouts while the step count seems to be fine not sure of the accuracy of the stats on other workout modes to conclude i wouldn t say that this watch is a disappointment but it needs improvements on the "&amp;"accuracy of the fitness stats probably i should give it more time but fitness brands have done better in terms of accuracy at least the honor bands i ve seen eagerly waiting for alexa update as i m curious what all it can do i would love to update my revi"&amp;"ew after using the watch for few more days let s see update th jan the battery is a clear disappointment as many other users pointed out i m hardly getting it for days with always on display and an occasional workout limited watch faces both on device and"&amp;" the app not many out of these do justice to the good display waterproof nature of the device is good i didn t dip it in water but it got wet when i was bathing my kids and it seems to have a waterproof coating which was in action i got the camera shutter"&amp;" to work i hope amazfit provides updates to fix battery drain and enable alexa notifications didn t have an issue but could not clear individual items clear all worked review of amazfit gts mini smart watch model hello everyone since the new model of amaz"&amp;"fit gts mini arrived i am going to review the old model of itpros display inch amoled display really good look pros battery coming with mah from percent to percent it takes days to drain and it was expected to last day longer normal use but if you are a l"&amp;"ight user it can last it for days pro ip rating ip water resistant which is cool pro heartbeat sensor it has heartbeat sensor and it is real but it may not show real accuracy at all the time but it performs good pro comfortness it is really comfortable we"&amp;"aring this watch and the band is silicone material pro work out modes there are nearly workout modes and i tested out some since it is built in gps it works nearly accurate but the measure is not that much accurate but it works well pro can track stressha"&amp;"s pai feature to progress your workout with better experiencealexa assistant but need phone connection to activate this has other modes like breathing menstrual cycle tracking to do list inbuilt alarm pomodoro timer sleep tracker timer in built compass ca"&amp;"mera remote find the phone controlling music etc notification system you can get notifications call control system you can accept or reject calls but you cannot able to talk through watch cons build quality it is told that this watch is completly aluminiu"&amp;"m frame but it is quite disappointing that only half frame is gun metal aluminium and half is poly carbonate con watch faces the inbuilt watch faces are quite depressing at initial impressions but there are some watch faces that are really good con spo i "&amp;"don t know how much accurate it is but coming to technical part the sensors are failing most of the times sometimes cannot able to sync workout history con verdict it is not a bad idea to spend money for this watch due to immense features and real sensors"&amp;" but you should compromise on sensors efficiency and build quality the incoming call notification disconnects if you re away from the watch even though other notifications are displayed in the watch i have accidentally hit the display of the watch while w"&amp;"alking in walls and steel doors even though it s not damaged water resistance is good i used to wash dishes wearing it no use of alexa i think it s a good buy after months of usage all over amazfit gts mini new version is good but price is high and also c"&amp;"alling features not available that is the biggest drawback apart for this other things are really nice sleep tracking is fantastic but there is some bug after the update is that the sleep traking track itself even we not wear the watch rather all thing ar"&amp;"e fantastic and battery life is day in normal uses")</f>
        <v>original rd jan this is my first smartwatch i have bought a couple of honor fitness bands earlier for family but this is my personal first i have been keenly following the smartwatch space for the last months or so and i m aware of most of the products in the budget range while i can afford a slightly more expensive one gts gtr or honor gt pro oppo watch fitbit etc with calling feature i wanted to get the feel of a smartwatch in the budget range first i gave a lot of thought and finally bought this one as it included gps and amazon alexa yet to be included but must be available through an ota update i d have loved to buy amazfit bip u pro as it has almost the same features with an lcd display has gps and alexa in the global version named amazfit pop pro it still isn t released in india coming to the watch s performance the typical features i tried today first day are heart rate hr spo stress monitoring and gps i have a pulse oximeter from dr trust at home and so i could compare the hr and spo the numbers on the watch aren t very accurate to my surprise heart rate variation by bpm and spo percentage off by points at times but i still feel it s more to do with calibration and the way these numbers are measured than inaccuracy of the hardware etc gps was a breeze as i walked on the terrace of my rural town house it won t surprise me if i don t get the same performance in a metro city with a lot of high rise apartments etc the compass worked fine when i compared it with my phone music controls worked fine bluetooth data transfer or sync was good i couldn t control the phone camera as i couldn t get that feature to work refer to image and help me if you can i didn t face any issue with watch vibration during calls and app notifications the readability on the watch screen has been really good tried a couple of workouts while the step count seems to be fine not sure of the accuracy of the stats on other workout modes to conclude i wouldn t say that this watch is a disappointment but it needs improvements on the accuracy of the fitness stats probably i should give it more time but fitness brands have done better in terms of accuracy at least the honor bands i ve seen eagerly waiting for alexa update as i m curious what all it can do i would love to update my review after using the watch for few more days let s see update th jan the battery is a clear disappointment as many other users pointed out i m hardly getting it for days with always on display and an occasional workout limited watch faces both on device and the app not many out of these do justice to the good display waterproof nature of the device is good i didn t dip it in water but it got wet when i was bathing my kids and it seems to have a waterproof coating which was in action i got the camera shutter to work i hope amazfit provides updates to fix battery drain and enable alexa notifications didn t have an issue but could not clear individual items clear all worked review of amazfit gts mini smart watch model hello everyone since the new model of amazfit gts mini arrived i am going to review the old model of itpros display inch amoled display really good look pros battery coming with mah from percent to percent it takes days to drain and it was expected to last day longer normal use but if you are a light user it can last it for days pro ip rating ip water resistant which is cool pro heartbeat sensor it has heartbeat sensor and it is real but it may not show real accuracy at all the time but it performs good pro comfortness it is really comfortable wearing this watch and the band is silicone material pro work out modes there are nearly workout modes and i tested out some since it is built in gps it works nearly accurate but the measure is not that much accurate but it works well pro can track stresshas pai feature to progress your workout with better experiencealexa assistant but need phone connection to activate this has other modes like breathing menstrual cycle tracking to do list inbuilt alarm pomodoro timer sleep tracker timer in built compass camera remote find the phone controlling music etc notification system you can get notifications call control system you can accept or reject calls but you cannot able to talk through watch cons build quality it is told that this watch is completly aluminium frame but it is quite disappointing that only half frame is gun metal aluminium and half is poly carbonate con watch faces the inbuilt watch faces are quite depressing at initial impressions but there are some watch faces that are really good con spo i don t know how much accurate it is but coming to technical part the sensors are failing most of the times sometimes cannot able to sync workout history con verdict it is not a bad idea to spend money for this watch due to immense features and real sensors but you should compromise on sensors efficiency and build quality the incoming call notification disconnects if you re away from the watch even though other notifications are displayed in the watch i have accidentally hit the display of the watch while walking in walls and steel doors even though it s not damaged water resistance is good i used to wash dishes wearing it no use of alexa i think it s a good buy after months of usage all over amazfit gts mini new version is good but price is high and also calling features not available that is the biggest drawback apart for this other things are really nice sleep tracking is fantastic but there is some bug after the update is that the sleep traking track itself even we not wear the watch rather all thing are fantastic and battery life is day in normal uses</v>
      </c>
      <c r="E947" s="1" t="s">
        <v>8454</v>
      </c>
      <c r="F947" s="9" t="s">
        <v>3219</v>
      </c>
      <c r="G947" s="9">
        <f>IFERROR(__xludf.DUMMYFUNCTION("""COMPUTED_VALUE"""),1.0)</f>
        <v>1</v>
      </c>
      <c r="H947" s="9">
        <f>IFERROR(__xludf.DUMMYFUNCTION("""COMPUTED_VALUE"""),1.0)</f>
        <v>1</v>
      </c>
      <c r="I947" s="9">
        <f>IFERROR(__xludf.DUMMYFUNCTION("""COMPUTED_VALUE"""),1.0)</f>
        <v>1</v>
      </c>
      <c r="J947" s="9">
        <f>IFERROR(__xludf.DUMMYFUNCTION("""COMPUTED_VALUE"""),1.0)</f>
        <v>1</v>
      </c>
    </row>
    <row r="948">
      <c r="A948" s="1">
        <v>4.2</v>
      </c>
      <c r="B948" s="5" t="s">
        <v>8471</v>
      </c>
      <c r="C948" s="5" t="s">
        <v>8472</v>
      </c>
      <c r="D948" s="9" t="str">
        <f>IFERROR(__xludf.DUMMYFUNCTION("""COMPUTED_VALUE"""),"product is good and better🙂not bad value for money it s not water resistant but it s its quality is good for the price tag it very good buy made of good quality clothe materials zip chain compartments including laptop one planty of space from inside wate"&amp;"rproof material used stitching is good although to be keep on mind is that even it is made for inch laptop this wont fit with some old generation laptops or any gaming laptops coz they are thick so only office normal laptop from current generation will fi"&amp;"t easily as they are slim the product is good quality as it can easily carry my laptop with charger and headphone i was looking for such bag since long and the blue color is really appealing the cloth material i liked because it is water repellent so need"&amp;" not worry about little rain as well the smaller pocket can easily hold wallet mouse or any small goodies overall i liked this product thanks tabelito product quality is good easy to carry inches laptop with charger bag having two small pocket where you c"&amp;"an carry small things fabric is awesome and blue color looks more attractive superb stitching and finishing it has a trolly bag support trap as well great for every day office bag and also for days business trip of all within rs i got this loot deal if yo"&amp;"u found this deal inthis price just go for it quality isnt compromised for this price at all i must say will update my review if any quality issues i will face but for now i am very much happy with my bag")</f>
        <v>product is good and better🙂not bad value for money it s not water resistant but it s its quality is good for the price tag it very good buy made of good quality clothe materials zip chain compartments including laptop one planty of space from inside waterproof material used stitching is good although to be keep on mind is that even it is made for inch laptop this wont fit with some old generation laptops or any gaming laptops coz they are thick so only office normal laptop from current generation will fit easily as they are slim 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mouse or any small goodies overall i liked this product thanks tabelito product quality is good easy to carry inches laptop with charger bag having two small pocket where you can carry small things fabric is awesome and blue color looks more attractive superb stitching and finishing it has a trolly bag support trap as well great for every day office bag and also for days business trip of all within rs i got this loot deal if you found this deal inthis price just go for it quality isnt compromised for this price at all i must say will update my review if any quality issues i will face but for now i am very much happy with my bag</v>
      </c>
      <c r="E948" s="1" t="s">
        <v>8465</v>
      </c>
      <c r="F948" s="9" t="s">
        <v>6652</v>
      </c>
      <c r="G948" s="9">
        <f>IFERROR(__xludf.DUMMYFUNCTION("""COMPUTED_VALUE"""),0.0)</f>
        <v>0</v>
      </c>
      <c r="H948" s="9">
        <f>IFERROR(__xludf.DUMMYFUNCTION("""COMPUTED_VALUE"""),0.0)</f>
        <v>0</v>
      </c>
      <c r="I948" s="9">
        <f>IFERROR(__xludf.DUMMYFUNCTION("""COMPUTED_VALUE"""),0.0)</f>
        <v>0</v>
      </c>
      <c r="J948" s="9">
        <f>IFERROR(__xludf.DUMMYFUNCTION("""COMPUTED_VALUE"""),0.0)</f>
        <v>0</v>
      </c>
    </row>
    <row r="949">
      <c r="A949" s="1">
        <v>4.1</v>
      </c>
      <c r="B949" s="5" t="s">
        <v>8481</v>
      </c>
      <c r="C949" s="5" t="s">
        <v>8482</v>
      </c>
      <c r="D949" s="9" t="str">
        <f>IFERROR(__xludf.DUMMYFUNCTION("""COMPUTED_VALUE"""),"not a smudge proof but gives a gorilla glass feel lovely product not smudge proof leaves a lot of finger print marks rest is ok very nice proper fit and doesn t let in bubbles if you know how to install a tempered glass definitely not smudge proof but no "&amp;"scratches observed till now good screen protector almost cover entire screen just few millimeter sapce gets left form edges nice glass saying good bye to delivery of poor quality product and amazon current policies to run away by providing poor product an"&amp;"d poor resolution to complaints go and buy products from market")</f>
        <v>not a smudge proof but gives a gorilla glass feel lovely product not smudge proof leaves a lot of finger print marks rest is ok very nice proper fit and doesn t let in bubbles if you know how to install a tempered glass definitely not smudge proof but no scratches observed till now good screen protector almost cover entire screen just few millimeter sapce gets left form edges nice glass saying good bye to delivery of poor quality product and amazon current policies to run away by providing poor product and poor resolution to complaints go and buy products from market</v>
      </c>
      <c r="E949" s="1" t="s">
        <v>8475</v>
      </c>
      <c r="F949" s="9" t="s">
        <v>6440</v>
      </c>
      <c r="G949" s="9">
        <f>IFERROR(__xludf.DUMMYFUNCTION("""COMPUTED_VALUE"""),0.0)</f>
        <v>0</v>
      </c>
      <c r="H949" s="9">
        <f>IFERROR(__xludf.DUMMYFUNCTION("""COMPUTED_VALUE"""),1.0)</f>
        <v>1</v>
      </c>
      <c r="I949" s="9">
        <f>IFERROR(__xludf.DUMMYFUNCTION("""COMPUTED_VALUE"""),0.0)</f>
        <v>0</v>
      </c>
      <c r="J949" s="9">
        <f>IFERROR(__xludf.DUMMYFUNCTION("""COMPUTED_VALUE"""),0.0)</f>
        <v>0</v>
      </c>
    </row>
    <row r="950">
      <c r="A950" s="1">
        <v>4.3</v>
      </c>
      <c r="B950" s="5" t="s">
        <v>8492</v>
      </c>
      <c r="C950" s="5" t="s">
        <v>8493</v>
      </c>
      <c r="D950" s="9" t="str">
        <f>IFERROR(__xludf.DUMMYFUNCTION("""COMPUTED_VALUE"""),"when i open the box and unlock the erase button and try to erase things but that time it not erasing but after some time when i press it again and again then it erases miracles but this lcd screen fell scratches quickly if you do not take care of it very "&amp;"good product easy to use very smooth writing big screen with quick erasing button for every aspirant either bank ssc any exam for math and reasoning practice or anything this one not only for children but also every student who practice our dreamsturdy bo"&amp;"dy and very good styles pen my buying price for inchi am writing this comment after days with hard uses one more thing i used one more inch pad more than month which one more briten screen to portronic but that one not so smooth but both of them worthy an"&amp;"d good nice product at this ramge product is good overall but after a month i am struggling to erase the screen which was not the problem earlier when i recieved the product after pressing erase button for times i am able to get the clear screen which is "&amp;"quite frustrating and i think this might be a battery issue and if it is then company should work on that also this erase button wipes out everything at once so no scope of making mistake you cannot erase any particular info on screen the complete screen "&amp;"erases at once otherwise it s very handy saves lot of paper for rough work and a good product in this range when compared to other ruffpads ok for remainder good one it should have pen holder first impressions are awesome hope it work well for one year 🥺"&amp;"🥺 build quality amazing all amazing simply go for it")</f>
        <v>when i open the box and unlock the erase button and try to erase things but that time it not erasing but after some time when i press it again and again then it erases miracles but this lcd screen fell scratches quickly if you do not take care of it very good product easy to use very smooth writing big screen with quick erasing button for every aspirant either bank ssc any exam for math and reasoning practice or anything this one not only for children but also every student who practice our dreamsturdy body and very good styles pen my buying price for inchi am writing this comment after days with hard uses one more thing i used one more inch pad more than month which one more briten screen to portronic but that one not so smooth but both of them worthy and good nice product at this ramge product is good overall but after a month i am struggling to erase the screen which was not the problem earlier when i recieved the product after pressing erase button for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 s very handy saves lot of paper for rough work and a good product in this range when compared to other ruffpads ok for remainder good one it should have pen holder first impressions are awesome hope it work well for one year 🥺🥺 build quality amazing all amazing simply go for it</v>
      </c>
      <c r="E950" s="1" t="s">
        <v>8485</v>
      </c>
      <c r="F950" s="9" t="s">
        <v>8487</v>
      </c>
      <c r="G950" s="9">
        <f>IFERROR(__xludf.DUMMYFUNCTION("""COMPUTED_VALUE"""),0.0)</f>
        <v>0</v>
      </c>
      <c r="H950" s="9">
        <f>IFERROR(__xludf.DUMMYFUNCTION("""COMPUTED_VALUE"""),0.0)</f>
        <v>0</v>
      </c>
      <c r="I950" s="9">
        <f>IFERROR(__xludf.DUMMYFUNCTION("""COMPUTED_VALUE"""),1.0)</f>
        <v>1</v>
      </c>
      <c r="J950" s="9">
        <f>IFERROR(__xludf.DUMMYFUNCTION("""COMPUTED_VALUE"""),0.0)</f>
        <v>0</v>
      </c>
    </row>
    <row r="951">
      <c r="A951" s="1">
        <v>4.3</v>
      </c>
      <c r="B951" s="5" t="s">
        <v>8503</v>
      </c>
      <c r="C951" s="5" t="s">
        <v>8504</v>
      </c>
      <c r="D951" s="9" t="str">
        <f>IFERROR(__xludf.DUMMYFUNCTION("""COMPUTED_VALUE"""),"nice product will recommend improve packing quality had minor scratches on the product amazing stand in this price by amazonreally just loved it stand stability is good worth productquality of material is enough for all purpose decorations product which i"&amp;" have received got the exact product but there were scratch marks on body and the product box was damaged from top as it is for gift i couldn t replace it because after replacement i will not get the product on time please before sending the product re ch"&amp;"eck the product quality and packaging good good nice product i m very happy buying this product the legs so much strong and height is ft preety nicethankyou amazon")</f>
        <v>nice product will recommend improve packing quality had minor scratches on the product amazing stand in this price by amazonreally just loved it stand stability is good worth productquality of material is enough for all purpose decorations product which i have received got the exact product but there were scratch marks on body and the product box was damaged from top as it is for gift i couldn t replace it because after replacement i will not get the product on time please before sending the product re check the product quality and packaging good good nice product i m very happy buying this product the legs so much strong and height is ft preety nicethankyou amazon</v>
      </c>
      <c r="E951" s="1" t="s">
        <v>8496</v>
      </c>
      <c r="F951" s="9" t="s">
        <v>8498</v>
      </c>
      <c r="G951" s="9">
        <f>IFERROR(__xludf.DUMMYFUNCTION("""COMPUTED_VALUE"""),0.0)</f>
        <v>0</v>
      </c>
      <c r="H951" s="9">
        <f>IFERROR(__xludf.DUMMYFUNCTION("""COMPUTED_VALUE"""),0.0)</f>
        <v>0</v>
      </c>
      <c r="I951" s="9">
        <f>IFERROR(__xludf.DUMMYFUNCTION("""COMPUTED_VALUE"""),1.0)</f>
        <v>1</v>
      </c>
      <c r="J951" s="9">
        <f>IFERROR(__xludf.DUMMYFUNCTION("""COMPUTED_VALUE"""),0.0)</f>
        <v>0</v>
      </c>
    </row>
    <row r="952">
      <c r="A952" s="1">
        <v>4.2</v>
      </c>
      <c r="B952" s="5" t="s">
        <v>8514</v>
      </c>
      <c r="C952" s="5" t="s">
        <v>8515</v>
      </c>
      <c r="D952" s="9" t="str">
        <f>IFERROR(__xludf.DUMMYFUNCTION("""COMPUTED_VALUE"""),"pages are small okay okay best product but size is too small quality is goodgreat notebook beast paper and spring good")</f>
        <v>pages are small okay okay best product but size is too small quality is goodgreat notebook beast paper and spring good</v>
      </c>
      <c r="E952" s="1" t="s">
        <v>8507</v>
      </c>
      <c r="F952" s="9" t="s">
        <v>6728</v>
      </c>
      <c r="G952" s="9">
        <f>IFERROR(__xludf.DUMMYFUNCTION("""COMPUTED_VALUE"""),0.0)</f>
        <v>0</v>
      </c>
      <c r="H952" s="9">
        <f>IFERROR(__xludf.DUMMYFUNCTION("""COMPUTED_VALUE"""),0.0)</f>
        <v>0</v>
      </c>
      <c r="I952" s="9">
        <f>IFERROR(__xludf.DUMMYFUNCTION("""COMPUTED_VALUE"""),0.0)</f>
        <v>0</v>
      </c>
      <c r="J952" s="9">
        <f>IFERROR(__xludf.DUMMYFUNCTION("""COMPUTED_VALUE"""),0.0)</f>
        <v>0</v>
      </c>
    </row>
    <row r="953">
      <c r="A953" s="1">
        <v>4.5</v>
      </c>
      <c r="B953" s="5" t="s">
        <v>8524</v>
      </c>
      <c r="C953" s="5" t="s">
        <v>8525</v>
      </c>
      <c r="D953" s="9" t="str">
        <f>IFERROR(__xludf.DUMMYFUNCTION("""COMPUTED_VALUE"""),"this is my first purchase of scarters product this is a good easy to clean deskmat the mouse glides nicely and my keyboard holds the position both are required conditions for my kind of usage it was packed and delivered well in good condition with both si"&amp;"des usable one can use this mat interchangeably feels like a premium desk mat compared to the other mats i had tried from amazon and the color scheme is also well thought out very easy to clean as well since the surface is kind of slippery and not very so"&amp;"ft it’s been few weeks now hence posting the review this desk spread was available in my budget and looks great so went for it and now while it’s in use it’s work as expected i went for the yellow and blue one as of this moment i am using the yellow side "&amp;"up as its in contrasts with my desk love the feel keeps my desk clean and free from scratches also easy to clean just go for it bhavneetapproved 😀 good quality mat initially i had to flatten it out properly but once set it is the best looks elegant on th"&amp;"e table and does the job well feels good in terms of size a bit smelly in the start looks very high quality and elegant proper thickness allows it to use as writing base and also gets back to original shape after prolonged laptop usage overall extremely s"&amp;"atisfied very durable and easy to clean and looks great on the desk does fade a but overall a good mat")</f>
        <v>this is my first purchase of scarters product this is a good easy to clean deskmat the mouse glides nicely and my keyboard holds the position both are required conditions for my kind of usage it was packed and delivered well in good condition with both sides usable one can use this mat interchangeably feels like a premium desk mat compared to the other mats i had tried from amazon and the color scheme is also well thought out very easy to clean as well since the surface is kind of slippery and not very soft it’s been few weeks now hence posting the review this desk spread was available in my budget and looks great so went for it and now while it’s in use it’s work as expected i went for the yellow and blue one as of this moment i am using the yellow side up as its in contrasts with my desk love the feel keeps my desk clean and free from scratches also easy to clean just go for it bhavneetapproved 😀 good quality mat initially i had to flatten it out properly but once set it is the best looks elegant on the table and does the job well feels good in terms of size a bit smelly in the start looks very high quality and elegant proper thickness allows it to use as writing base and also gets back to original shape after prolonged laptop usage overall extremely satisfied very durable and easy to clean and looks great on the desk does fade a but overall a good mat</v>
      </c>
      <c r="E953" s="1" t="s">
        <v>8518</v>
      </c>
      <c r="F953" s="9" t="s">
        <v>5756</v>
      </c>
      <c r="G953" s="9">
        <f>IFERROR(__xludf.DUMMYFUNCTION("""COMPUTED_VALUE"""),0.0)</f>
        <v>0</v>
      </c>
      <c r="H953" s="9">
        <f>IFERROR(__xludf.DUMMYFUNCTION("""COMPUTED_VALUE"""),0.0)</f>
        <v>0</v>
      </c>
      <c r="I953" s="9">
        <f>IFERROR(__xludf.DUMMYFUNCTION("""COMPUTED_VALUE"""),0.0)</f>
        <v>0</v>
      </c>
      <c r="J953" s="9">
        <f>IFERROR(__xludf.DUMMYFUNCTION("""COMPUTED_VALUE"""),0.0)</f>
        <v>0</v>
      </c>
    </row>
    <row r="954">
      <c r="A954" s="1">
        <v>4.4</v>
      </c>
      <c r="B954" s="5" t="s">
        <v>8536</v>
      </c>
      <c r="C954" s="5" t="s">
        <v>8537</v>
      </c>
      <c r="D954" s="9" t="str">
        <f>IFERROR(__xludf.DUMMYFUNCTION("""COMPUTED_VALUE"""),"standard calculator what you expect from a digit calculator nothing more nothing less excellent product good i like this product the product is genuine onky super product very good very average product no issue with the product")</f>
        <v>standard calculator what you expect from a digit calculator nothing more nothing less excellent product good i like this product the product is genuine onky super product very good very average product no issue with the product</v>
      </c>
      <c r="E954" s="1" t="s">
        <v>8528</v>
      </c>
      <c r="F954" s="9" t="s">
        <v>8530</v>
      </c>
      <c r="G954" s="9">
        <f>IFERROR(__xludf.DUMMYFUNCTION("""COMPUTED_VALUE"""),0.0)</f>
        <v>0</v>
      </c>
      <c r="H954" s="9">
        <f>IFERROR(__xludf.DUMMYFUNCTION("""COMPUTED_VALUE"""),0.0)</f>
        <v>0</v>
      </c>
      <c r="I954" s="9">
        <f>IFERROR(__xludf.DUMMYFUNCTION("""COMPUTED_VALUE"""),0.0)</f>
        <v>0</v>
      </c>
      <c r="J954" s="9">
        <f>IFERROR(__xludf.DUMMYFUNCTION("""COMPUTED_VALUE"""),0.0)</f>
        <v>0</v>
      </c>
    </row>
    <row r="955">
      <c r="A955" s="1">
        <v>4.2</v>
      </c>
      <c r="B955" s="5" t="s">
        <v>694</v>
      </c>
      <c r="C955" s="5" t="s">
        <v>695</v>
      </c>
      <c r="D955" s="9" t="str">
        <f>IFERROR(__xludf.DUMMYFUNCTION("""COMPUTED_VALUE"""),"worth the price i use the local cable providers set up with my previous tv samsung i was not facing this problem the only problem i am facing is each time i turn off the tv from the mains i have to go to the settings and turn the settings on to tv speaker"&amp;" settings despite no other speaker or wifi or blue tooth or cell phone being in the proximity as a result i have stopped turning the tv off from the mains i just use remote control to put it on stand by but this is a problem in the long run display is ver"&amp;"y good sound is average iam using soundbar so no issues for me don t know how long it will last due to my previous mi pro panel gone in years bought this tv with year warranty on panel improve the software response and improve the picture quality worth fo"&amp;"r money for this budget k i have used days picture quality looks good and impressive go for it hope long term quality is also good this tv is very good but in this one thing bad is tha this tv some time get stop while playing only youtube video but otherw"&amp;"ise it s a good product it’s good and value for money amazing pic and sound quality k quality at this price it s really good")</f>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 display is very good sound is average iam using soundbar so no issues for me don t know how long it will last due to my previous mi pro panel gone in years bought this tv with year warranty on panel improve the software response and improve the picture quality worth for money for this budget k i have used days picture quality looks good and impressive go for it hope long term quality is also good this tv is very good but in this one thing bad is tha this tv some time get stop while playing only youtube video but otherwise it s a good product it’s good and value for money amazing pic and sound quality k quality at this price it s really good</v>
      </c>
      <c r="E955" s="1" t="s">
        <v>688</v>
      </c>
      <c r="F955" s="9" t="s">
        <v>194</v>
      </c>
      <c r="G955" s="9">
        <f>IFERROR(__xludf.DUMMYFUNCTION("""COMPUTED_VALUE"""),0.0)</f>
        <v>0</v>
      </c>
      <c r="H955" s="9">
        <f>IFERROR(__xludf.DUMMYFUNCTION("""COMPUTED_VALUE"""),0.0)</f>
        <v>0</v>
      </c>
      <c r="I955" s="9">
        <f>IFERROR(__xludf.DUMMYFUNCTION("""COMPUTED_VALUE"""),0.0)</f>
        <v>0</v>
      </c>
      <c r="J955" s="9">
        <f>IFERROR(__xludf.DUMMYFUNCTION("""COMPUTED_VALUE"""),0.0)</f>
        <v>0</v>
      </c>
    </row>
    <row r="956">
      <c r="A956" s="1">
        <v>4.1</v>
      </c>
      <c r="B956" s="5" t="s">
        <v>8548</v>
      </c>
      <c r="C956" s="5" t="s">
        <v>8549</v>
      </c>
      <c r="D956" s="9" t="str">
        <f>IFERROR(__xludf.DUMMYFUNCTION("""COMPUTED_VALUE"""),"nice product not bad its a good sleev for inch laptop only flaw is that zip is a bit tight i ordered this product for my hp s laptop i am not expecting not much ar this price but the quality of this product is is really good agar koi apne laptop ke liye e"&amp;"k cheap good product value for money product chahata hai wo ye product le sakta hai meterial is good i am not saying best and premium but at this price it is good i am satisfied with my product actually it is far better than i expected cloth material is g"&amp;"ood stichting is nice zipper works smoothly and it has a perfect fit for a inch laptop of mine instead of cloth could have been some synthetic material like backpack then it d have been good this doesn t look presentable very good product in that cost goo"&amp;"d")</f>
        <v>nice product not bad its a good sleev for inch laptop only flaw is that zip is a bit tight i ordered this product for my hp s laptop i am not expecting not much ar this price but the quality of this product is is really good agar koi apne laptop ke liye ek cheap good product value for money product chahata hai wo ye product le sakta hai meterial is good i am not saying best and premium but at this price it is good i am satisfied with my product actually it is far better than i expected cloth material is good stichting is nice zipper works smoothly and it has a perfect fit for a inch laptop of mine instead of cloth could have been some synthetic material like backpack then it d have been good this doesn t look presentable very good product in that cost good</v>
      </c>
      <c r="E956" s="1" t="s">
        <v>8542</v>
      </c>
      <c r="F956" s="9" t="s">
        <v>6652</v>
      </c>
      <c r="G956" s="9">
        <f>IFERROR(__xludf.DUMMYFUNCTION("""COMPUTED_VALUE"""),1.0)</f>
        <v>1</v>
      </c>
      <c r="H956" s="9">
        <f>IFERROR(__xludf.DUMMYFUNCTION("""COMPUTED_VALUE"""),0.0)</f>
        <v>0</v>
      </c>
      <c r="I956" s="9">
        <f>IFERROR(__xludf.DUMMYFUNCTION("""COMPUTED_VALUE"""),0.0)</f>
        <v>0</v>
      </c>
      <c r="J956" s="9">
        <f>IFERROR(__xludf.DUMMYFUNCTION("""COMPUTED_VALUE"""),0.0)</f>
        <v>0</v>
      </c>
    </row>
    <row r="957">
      <c r="A957" s="1">
        <v>4.3</v>
      </c>
      <c r="B957" s="5" t="s">
        <v>8559</v>
      </c>
      <c r="C957" s="5" t="s">
        <v>8560</v>
      </c>
      <c r="D957" s="9" t="str">
        <f>IFERROR(__xludf.DUMMYFUNCTION("""COMPUTED_VALUE"""),"good amazing nice pen and keychain i just live it this is the best thing to gift other good good i bought it for my sister s kid who s years old because he has a wish of using parker pen so i made his wish come true")</f>
        <v>good amazing nice pen and keychain i just live it this is the best thing to gift other good good i bought it for my sister s kid who s years old because he has a wish of using parker pen so i made his wish come true</v>
      </c>
      <c r="E957" s="1" t="s">
        <v>8552</v>
      </c>
      <c r="F957" s="9" t="s">
        <v>7596</v>
      </c>
      <c r="G957" s="9">
        <f>IFERROR(__xludf.DUMMYFUNCTION("""COMPUTED_VALUE"""),0.0)</f>
        <v>0</v>
      </c>
      <c r="H957" s="9">
        <f>IFERROR(__xludf.DUMMYFUNCTION("""COMPUTED_VALUE"""),0.0)</f>
        <v>0</v>
      </c>
      <c r="I957" s="9">
        <f>IFERROR(__xludf.DUMMYFUNCTION("""COMPUTED_VALUE"""),0.0)</f>
        <v>0</v>
      </c>
      <c r="J957" s="9">
        <f>IFERROR(__xludf.DUMMYFUNCTION("""COMPUTED_VALUE"""),0.0)</f>
        <v>0</v>
      </c>
    </row>
    <row r="958">
      <c r="A958" s="1">
        <v>4.4</v>
      </c>
      <c r="B958" s="5" t="s">
        <v>8569</v>
      </c>
      <c r="C958" s="5" t="s">
        <v>8570</v>
      </c>
      <c r="D958" s="9" t="str">
        <f>IFERROR(__xludf.DUMMYFUNCTION("""COMPUTED_VALUE"""),"i really liked this router for a smallish space the coverage never dropped and was mostly consistent however it suddenly developed some snag and stopped connecting to the internet apparently the ethernet port got damaged somehow i tried calling tp link se"&amp;"rvice center numbers and realised how bad their service is it s the first time in my life that a router has broken and that too after just over a year s usage and to make it worse there s dismal after sales service i tried to buy a replacement from tp lin"&amp;"k but that router came with problems as the connection wasn t stable i think i ll finally look towards other router makers and avoid tplink product until maybe they start caring more for their costumers hopefully i ll find a good maker good router after r"&amp;"esearching lot i settled on tp link a i was looking for better range router this router really worth the price dual band guest wifi i upgraded from tenda n and performance is really good range for gz is not that good as gz but which is accepted and no oth"&amp;"er routers in this range can provide better than this i was using tenda ac router since for mbps connection from local isp mach broadband mumbai most of devices mobiles laptops firestick at my home work on ghz except cctv camera range of tenda ac was good"&amp;" and used digisol ac repeater for farthest room of my bhk home in recent lightning strike in mumbai power adapter of tenda ac got burned out and performance issues creeped in with replacement adapter i was searching for router with good range and speed wi"&amp;"thin my budget i tried routers mercusys ac mr g tp archer c ac before this both routers didn t meet my expectation range and speed of these routers were poor than my earlier tenda ac amazon accepted returns without a single question thumbs up to amazon af"&amp;"ter some more research i zeroed on tp link archer a c as per comparison on tp link website both are identical routers after doing some more research on blogs and reviews i found that archer a is the latest model and had slightly better processor both from"&amp;" qualcomm hence purchased archer a feature of onemesh is added advantage for adding onemesh repeaters in future separate wifi ssid with same strength on both ghz as unnamed wifi can be seen on wifi analyser as per tp link support page this is dedicated wi"&amp;"fi link for onemesh repeaters now for router router is same as tenda ac for coverage it can not cover farthest room in bhk on ghz ghz band can cover bhk house but speed is around mbps on mbps plan however speed on archer a is better that tenda ac i m gett"&amp;"ing mbps upload and download consistently on devices feet apart in ghz tp link archer a is better than costlier ac routers just for info i received us version v of router instead of eu version mentioned on tp link india website hence firmware on tp link i"&amp;"ndia website will not match with device firmware however this device has auto update option directly from internet also router can be managed by tp link tether app remotely on internet even tough not connected on same wifi by login using tp link account o"&amp;"n both router and tether app by trying so many routers i understood that ghz range will be week even with costliest router instead of using digisol ac repeater i installed my old tenda ac in repeater mode for ghz ghz disabled now my complete home is cover"&amp;"ed by ghz signal in the farthest room i receive download upload speed of around mbps i also tried old tp link archer c which i had purchased when abroad performance is not good in terms of speed and range as it lacks gigabit ports beam forming mu mimo my "&amp;"isp has connected my link on gigabit port of their switch in my society however cabling is only pair cat e which supports max mbps full duplex i will try to get cabling changed to either pair cat e or cat from isp and check the performance i will update r"&amp;"eview after cabling change so in the nutshell i would recommend to go for router with gigabit ports beam forming mu mimo even if your internet speed is less than mbps as it is future proof tp lnk archer a is good router meeting all requirement within the "&amp;"budget hope this review is useful in search of good future proof router edit my isp tried to replace my connection to ftth and this router was connected to fiber onu using gigabit port it worked only for mins max speed was mbps isp was not able to resolve"&amp;" the ftth issue and changed cable to pair cat e which supports gigabit transmission now net speed is around mbps my internet plan is mbps i m happy with the speed i have asked isp to change my connection to ftth at last tenda ac is now working as wired re"&amp;"peater connected on gigabit port of archer a using cat e cable now complete home received stable wifi of mbps on ghz band i will update once again when ftth connection is successful good product till now month i am very satisfied i am really satisfied wit"&amp;"h this product as earlier my phone is keep getting wifi disconnected and i used to reconnect it and the same way vpn is keep getting reconnecting in my laptop hence my teams call used to disconnect during the meeting now i am happy with this product where"&amp;" my vpn is not reconnecting even internet goes down and if any flatuations in the network as well finally i am not seeing any issue with this router it is helping me during work from home 🏠 please go ahead its easy to use easy to install more function to"&amp;" control the router")</f>
        <v>i really liked this router for a smallish space the coverage never dropped and was mostly consistent however it suddenly developed some snag and stopped connecting to the internet apparently the ethernet port got damaged somehow i tried calling tp link service center numbers and realised how bad their service is it s the first time in my life that a router has broken and that too after just over a year s usage and to make it worse there s dismal after sales service i tried to buy a replacement from tp link but that router came with problems as the connection wasn t stable i think i ll finally look towards other router makers and avoid tplink product until maybe they start caring more for their costumers hopefully i ll find a good maker good router after researching lot i settled on tp link a i was looking for better range router this router really worth the price dual band guest wifi i upgraded from tenda n and performance is really good range for gz is not that good as gz but which is accepted and no other routers in this range can provide better than this i was using tenda ac router since for mbps connection from local isp mach broadband mumbai most of devices mobiles laptops firestick at my home work on ghz except cctv camera range of tenda ac was good and used digisol ac repeater for farthest room of my bhk home in recent lightning strike in mumbai power adapter of tenda ac got burned out and performance issues creeped in with replacement adapter i was searching for router with good range and speed within my budget i tried routers mercusys ac mr g tp archer c ac before this both routers didn t meet my expectation range and speed of these routers were poor than my earlier tenda ac amazon accepted returns without a single question thumbs up to amazon after some more research i zeroed on tp link archer a c as per comparison on tp link website both are identical routers after doing some more research on blogs and reviews i found that archer a is the latest model and had slightly better processor both from qualcomm hence purchased archer a feature of onemesh is added advantage for adding onemesh repeaters in future separate wifi ssid with same strength on both ghz as unnamed wifi can be seen on wifi analyser as per tp link support page this is dedicated wifi link for onemesh repeaters now for router router is same as tenda ac for coverage it can not cover farthest room in bhk on ghz ghz band can cover bhk house but speed is around mbps on mbps plan however speed on archer a is better that tenda ac i m getting mbps upload and download consistently on devices feet apart in ghz tp link archer a is better than costlier ac routers just for info i received us version v of router instead of eu version mentioned on tp link india website hence firmware on tp link india website will not match with device firmware however this device has auto update option directly from internet also router can be managed by tp link tether app remotely on internet even tough not connected on same wifi by login using tp link account on both router and tether app by trying so many routers i understood that ghz range will be week even with costliest router instead of using digisol ac repeater i installed my old tenda ac in repeater mode for ghz ghz disabled now my complete home is covered by ghz signal in the farthest room i receive download upload speed of around mbps i also tried old tp link archer c which i had purchased when abroad performance is not good in terms of speed and range as it lacks gigabit ports beam forming mu mimo my isp has connected my link on gigabit port of their switch in my society however cabling is only pair cat e which supports max mbps full duplex i will try to get cabling changed to either pair cat e or cat from isp and check the performance i will update review after cabling change so in the nutshell i would recommend to go for router with gigabit ports beam forming mu mimo even if your internet speed is less than mbps as it is future proof tp lnk archer a is good router meeting all requirement within the budget hope this review is useful in search of good future proof router edit my isp tried to replace my connection to ftth and this router was connected to fiber onu using gigabit port it worked only for mins max speed was mbps isp was not able to resolve the ftth issue and changed cable to pair cat e which supports gigabit transmission now net speed is around mbps my internet plan is mbps i m happy with the speed i have asked isp to change my connection to ftth at last tenda ac is now working as wired repeater connected on gigabit port of archer a using cat e cable now complete home received stable wifi of mbps on ghz band i will update once again when ftth connection is successful good product till now month i am very satisfied 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 please go ahead its easy to use easy to install more function to control the router</v>
      </c>
      <c r="E958" s="1" t="s">
        <v>8563</v>
      </c>
      <c r="F958" s="9" t="s">
        <v>5848</v>
      </c>
      <c r="G958" s="9">
        <f>IFERROR(__xludf.DUMMYFUNCTION("""COMPUTED_VALUE"""),1.0)</f>
        <v>1</v>
      </c>
      <c r="H958" s="9">
        <f>IFERROR(__xludf.DUMMYFUNCTION("""COMPUTED_VALUE"""),1.0)</f>
        <v>1</v>
      </c>
      <c r="I958" s="9">
        <f>IFERROR(__xludf.DUMMYFUNCTION("""COMPUTED_VALUE"""),1.0)</f>
        <v>1</v>
      </c>
      <c r="J958" s="9">
        <f>IFERROR(__xludf.DUMMYFUNCTION("""COMPUTED_VALUE"""),0.0)</f>
        <v>0</v>
      </c>
    </row>
    <row r="959">
      <c r="A959" s="1">
        <v>4.1</v>
      </c>
      <c r="B959" s="5" t="s">
        <v>765</v>
      </c>
      <c r="C959" s="5" t="s">
        <v>766</v>
      </c>
      <c r="D959" s="9" t="str">
        <f>IFERROR(__xludf.DUMMYFUNCTION("""COMPUTED_VALUE"""),"working well and fast charing as claimed pice is at highside good item good working worth of money 💰 it is an awesome cable i got it from amazon do charge my phone in a fast way the cable is good in quality and charges fast got it in good deal in the sal"&amp;"e it s not a fast charger it says fast charge but it takes forever to charge but the wire is strong and durable super fast charging very fast👍good product 👍 works for both dash and warp charging good build quality")</f>
        <v>working well and fast charing as claimed pice is at highside good item good working worth of money 💰 it is an awesome cable i got it from amazon do charge my phone in a fast way the cable is good in quality and charges fast got it in good deal in the sale it s not a fast charger it says fast charge but it takes forever to charge but the wire is strong and durable super fast charging very fast👍good product 👍 works for both dash and warp charging good build quality</v>
      </c>
      <c r="E959" s="1" t="s">
        <v>759</v>
      </c>
      <c r="F959" s="9" t="s">
        <v>18</v>
      </c>
      <c r="G959" s="9">
        <f>IFERROR(__xludf.DUMMYFUNCTION("""COMPUTED_VALUE"""),0.0)</f>
        <v>0</v>
      </c>
      <c r="H959" s="9">
        <f>IFERROR(__xludf.DUMMYFUNCTION("""COMPUTED_VALUE"""),0.0)</f>
        <v>0</v>
      </c>
      <c r="I959" s="9">
        <f>IFERROR(__xludf.DUMMYFUNCTION("""COMPUTED_VALUE"""),0.0)</f>
        <v>0</v>
      </c>
      <c r="J959" s="9">
        <f>IFERROR(__xludf.DUMMYFUNCTION("""COMPUTED_VALUE"""),0.0)</f>
        <v>0</v>
      </c>
    </row>
    <row r="960">
      <c r="A960" s="1">
        <v>3.6</v>
      </c>
      <c r="B960" s="5" t="s">
        <v>8582</v>
      </c>
      <c r="C960" s="5" t="s">
        <v>8583</v>
      </c>
      <c r="D960" s="9" t="str">
        <f>IFERROR(__xludf.DUMMYFUNCTION("""COMPUTED_VALUE"""),"wifi ability to connect with the printer is not very good i did my first print and ink gone quickly as water evaporates under sun loli m doing an exchange good products and very good print quality the printer came loosely put into the hp printer box witho"&amp;"ut any of the usual styrofoam packing it was rattling in the box before being opened after a couple of days of very light use probably no more than pages both printer cartridges ran low and the black already ran out i had to replace it when i was installi"&amp;"ng the printer i had noticed that the cartridges did not have the protective tape over them didn’t think much of it then it feels like this was a printer that was being used somewhere and they put it into a new box when shipping or someone opened a new bo"&amp;"x inserted used cartridges and took out the new ones the scanner also does not seem to work the printing is fine and works i think the problem is with the company that sold and shipped it to me — something’s amiss here it s nice but take time to installat"&amp;"ion which cause trouble at once after that it s easy to use best one for home need got delivered today and i set up using the cable and fired few prints print quality is good need to see how long the catridge lasts but for home purpose and medium usage i "&amp;"think it works there is some serious issue with the product it is not working now need service engineer to repair it")</f>
        <v>wifi ability to connect with the printer is not very good i did my first print and ink gone quickly as water evaporates under sun loli m doing an exchange good products and very good print quality the printer came loosely put into the hp printer box without any of the usual styrofoam packing it was rattling in the box before being opened after a couple of days of very light use probably no more than pages both printer cartridges ran low and the black already ran out i had to replace it when i was installing the printer i had noticed that the cartridges did not have the protective tape over them didn’t think much of it then it feels like this was a printer that was being used somewhere and they put it into a new box when shipping or someone opened a new box inserted used cartridges and took out the new ones the scanner also does not seem to work the printing is fine and works i think the problem is with the company that sold and shipped it to me — something’s amiss here it s nice but take time to installation which cause trouble at once after that it s easy to use best one for home need got delivered today and i set up using the cable and fired few prints print quality is good need to see how long the catridge lasts but for home purpose and medium usage i think it works there is some serious issue with the product it is not working now need service engineer to repair it</v>
      </c>
      <c r="E960" s="1" t="s">
        <v>8574</v>
      </c>
      <c r="F960" s="9" t="s">
        <v>7802</v>
      </c>
      <c r="G960" s="9">
        <f>IFERROR(__xludf.DUMMYFUNCTION("""COMPUTED_VALUE"""),1.0)</f>
        <v>1</v>
      </c>
      <c r="H960" s="9">
        <f>IFERROR(__xludf.DUMMYFUNCTION("""COMPUTED_VALUE"""),0.0)</f>
        <v>0</v>
      </c>
      <c r="I960" s="9">
        <f>IFERROR(__xludf.DUMMYFUNCTION("""COMPUTED_VALUE"""),1.0)</f>
        <v>1</v>
      </c>
      <c r="J960" s="9">
        <f>IFERROR(__xludf.DUMMYFUNCTION("""COMPUTED_VALUE"""),0.0)</f>
        <v>0</v>
      </c>
    </row>
    <row r="961">
      <c r="A961" s="1">
        <v>4.0</v>
      </c>
      <c r="B961" s="5" t="s">
        <v>3981</v>
      </c>
      <c r="C961" s="5" t="s">
        <v>3982</v>
      </c>
      <c r="D961" s="9" t="str">
        <f>IFERROR(__xludf.DUMMYFUNCTION("""COMPUTED_VALUE"""),"expect it will last long price wise it s a good product till date it s working well one slot got out of order and one using now value of money and second slot of the charger is average to use 🤪🤪🤪😂😂🇮🇳 good quality no issues till now working fine wit"&amp;"h v ampas it is watt charger fast charging yes it s very nice product great charging power even two devices connected with the charger i charged my pixel a and wireless headphone together both get charged quickly but issue with the build quality i once by"&amp;" mistake sat in the charger and the socket end of it broke from the edges and came out completely i had to fix that with a fevi quick now working fine overall a very good product don t think just go for it it s a good product for this price range works fi"&amp;"ne")</f>
        <v>expect it will last long price wise it s a good product till date it s working well one slot got out of order and one using now value of money and second slot of the charger is average to use 🤪🤪🤪😂😂🇮🇳 good quality no issues till now working fine with v ampas it is watt charger fast charging yes it s very nice product great charging power even two devices connected with the charger i charged my pixel a and wireless headphone together both get charged quickly but issue with the build quality i once by mistake sat in the charger and the socket end of it broke from the edges and came out completely i had to fix that with a fevi quick now working fine overall a very good product don t think just go for it it s a good product for this price range works fine</v>
      </c>
      <c r="E961" s="1" t="s">
        <v>4949</v>
      </c>
      <c r="F961" s="9" t="s">
        <v>3450</v>
      </c>
      <c r="G961" s="9">
        <f>IFERROR(__xludf.DUMMYFUNCTION("""COMPUTED_VALUE"""),0.0)</f>
        <v>0</v>
      </c>
      <c r="H961" s="9">
        <f>IFERROR(__xludf.DUMMYFUNCTION("""COMPUTED_VALUE"""),0.0)</f>
        <v>0</v>
      </c>
      <c r="I961" s="9">
        <f>IFERROR(__xludf.DUMMYFUNCTION("""COMPUTED_VALUE"""),0.0)</f>
        <v>0</v>
      </c>
      <c r="J961" s="9">
        <f>IFERROR(__xludf.DUMMYFUNCTION("""COMPUTED_VALUE"""),0.0)</f>
        <v>0</v>
      </c>
    </row>
    <row r="962">
      <c r="A962" s="1">
        <v>4.0</v>
      </c>
      <c r="B962" s="5" t="s">
        <v>8595</v>
      </c>
      <c r="C962" s="5" t="s">
        <v>8596</v>
      </c>
      <c r="D962" s="9" t="str">
        <f>IFERROR(__xludf.DUMMYFUNCTION("""COMPUTED_VALUE"""),"watch is awesome 👌 👏satisfiedworking properly good packaging was very bad good good router good nies one of the cheapest wifi gigabit routers those not willing to pay k rupees or more for wifi e routers will find this one to be suitable enough keep in m"&amp;"ind that wifi e routers will of course have better performance and stability than wifi routers can easily stream k videos and download files no issues on video calls either on phone or pc no connection drops or any other problems so far i had to input my "&amp;"isp provided account username and password during setup on the miwifi website not sure if that will be the case for everybody will update in a few more months")</f>
        <v>watch is awesome 👌 👏satisfiedworking properly good packaging was very bad good good router good nies one of the cheapest wifi gigabit routers those not willing to pay k rupees or more for wifi e routers will find this one to be suitable enough keep in mind that wifi e routers will of course have better performance and stability than wifi routers can easily stream k videos and download files no issues on video calls either on phone or pc no connection drops or any other problems so far i had to input my isp provided account username and password during setup on the miwifi website not sure if that will be the case for everybody will update in a few more months</v>
      </c>
      <c r="E962" s="1" t="s">
        <v>8588</v>
      </c>
      <c r="F962" s="9" t="s">
        <v>5848</v>
      </c>
      <c r="G962" s="9">
        <f>IFERROR(__xludf.DUMMYFUNCTION("""COMPUTED_VALUE"""),1.0)</f>
        <v>1</v>
      </c>
      <c r="H962" s="9">
        <f>IFERROR(__xludf.DUMMYFUNCTION("""COMPUTED_VALUE"""),0.0)</f>
        <v>0</v>
      </c>
      <c r="I962" s="9">
        <f>IFERROR(__xludf.DUMMYFUNCTION("""COMPUTED_VALUE"""),0.0)</f>
        <v>0</v>
      </c>
      <c r="J962" s="9">
        <f>IFERROR(__xludf.DUMMYFUNCTION("""COMPUTED_VALUE"""),0.0)</f>
        <v>0</v>
      </c>
    </row>
    <row r="963">
      <c r="A963" s="1">
        <v>4.4</v>
      </c>
      <c r="B963" s="5" t="s">
        <v>8606</v>
      </c>
      <c r="C963" s="5" t="s">
        <v>8607</v>
      </c>
      <c r="D963" s="9" t="str">
        <f>IFERROR(__xludf.DUMMYFUNCTION("""COMPUTED_VALUE"""),"overall it is a good product but it is not worth rs the price should have been lower it s good but not bad superb quality product 👍☺️🤗😊 before buying this i used spring based holders and my samsung and nokia phones bent due to high pressure so buy this"&amp;" product blindly writing it after month of daily usage i like the colour was fantastic it was easy to input in mobile very good adapter to have specially if you are a mobile vlogger very stable and feels solid once attached to a tripod the rubber grips to"&amp;" hold the mobile in the clamp makes it sturdy and non shakeable mobile remains fixed in it s place the material used is solid too worth the price does the job and is adjuststable as shown in the description glad i got these at such a reasonable price awes"&amp;"ome i bought it for my iphone works fine for my phone")</f>
        <v>overall it is a good product but it is not worth rs the price should have been lower it s good but not bad superb quality product 👍☺️🤗😊 before buying this i used spring based holders and my samsung and nokia phones bent due to high pressure so buy this product blindly writing it after month of daily usage i like the colour was fantastic it was easy to input in mobile very good adapter to have specially if you are a mobile vlogger very stable and feels solid once attached to a tripod the rubber grips to hold the mobile in the clamp makes it sturdy and non shakeable mobile remains fixed in it s place the material used is solid too worth the price does the job and is adjuststable as shown in the description glad i got these at such a reasonable price awesome i bought it for my iphone works fine for my phone</v>
      </c>
      <c r="E963" s="1" t="s">
        <v>8599</v>
      </c>
      <c r="F963" s="9" t="s">
        <v>5545</v>
      </c>
      <c r="G963" s="9">
        <f>IFERROR(__xludf.DUMMYFUNCTION("""COMPUTED_VALUE"""),0.0)</f>
        <v>0</v>
      </c>
      <c r="H963" s="9">
        <f>IFERROR(__xludf.DUMMYFUNCTION("""COMPUTED_VALUE"""),0.0)</f>
        <v>0</v>
      </c>
      <c r="I963" s="9">
        <f>IFERROR(__xludf.DUMMYFUNCTION("""COMPUTED_VALUE"""),0.0)</f>
        <v>0</v>
      </c>
      <c r="J963" s="9">
        <f>IFERROR(__xludf.DUMMYFUNCTION("""COMPUTED_VALUE"""),1.0)</f>
        <v>1</v>
      </c>
    </row>
    <row r="964">
      <c r="A964" s="1">
        <v>3.9</v>
      </c>
      <c r="B964" s="5" t="s">
        <v>4923</v>
      </c>
      <c r="C964" s="5" t="s">
        <v>8610</v>
      </c>
      <c r="D964" s="9" t="str">
        <f>IFERROR(__xludf.DUMMYFUNCTION("""COMPUTED_VALUE"""),"i bought this splitter for rupees i did not find any issue with this product i am using my wired realme buds earphone and msi gf laptop to test it my feedbacks my mic is working properly no issue with left and right sound build quality is also not bad spl"&amp;"itter used flat cable which seems durable recommended 👍 good product overall i needed this type of adapter for connecting my mobile headset to my pc for listening recording so it s working well on my pc but only problem is if the earphone jack is inserte"&amp;"d fully to the line out socket of pc front side the sound is very low so it needs to be inserted only in that way full maximum sound coming working with boya m mike when i decided to buy this i found this with good reviews and amazon recommended after usi"&amp;"ng it for many months there is no disturbance in the quality both mic and sound since i use laptop and desktop with same earphone i need to frequently connect and remove the earphone from the cable the cable is connected to desktop to connect the earphone"&amp;" directly in laptop having done this so many times there is no issue when it comes to quality i have recommended this to my colleagues and they also have liked the performance you can buy this without hesitation the headphone jack works well but when i pu"&amp;"t the mic jack in the pc it creates a lot of noise which i am easily able to hear it causes a bit of irritation sometimes elsewise the product is quite good great product and really durable good product")</f>
        <v>i bought this splitter for rupees i did not find any issue with this product i am using my wired realme buds earphone and msi gf laptop to test it my feedbacks my mic is working properly no issue with left and right sound build quality is also not bad splitter used flat cable which seems durable recommended 👍 good product overall i needed this type of adapter for connecting my mobile headset to my pc for listening recording so it s working well on my pc but only problem is if the earphone jack is inserted fully to the line out socket of pc front side the sound is very low so it needs to be inserted only in that way full maximum sound coming working with boya m mike when i decided to buy this i found this with good reviews and amazon recommended after using it for many months there is no disturbance in the quality both mic and sound since i use laptop and desktop with same earphone i need to frequently connect and remove the earphone from the cable the cable is connected to desktop to connect the earphone directly in laptop having done this so many times there is no issue when it comes to quality i have recommended this to my colleagues and they also have liked the performance you can buy this without hesitation the headphone jack works well but when i put the mic jack in the pc it creates a lot of noise which i am easily able to hear it causes a bit of irritation sometimes elsewise the product is quite good great product and really durable good product</v>
      </c>
      <c r="E964" s="1" t="s">
        <v>4915</v>
      </c>
      <c r="F964" s="9" t="s">
        <v>4917</v>
      </c>
      <c r="G964" s="9">
        <f>IFERROR(__xludf.DUMMYFUNCTION("""COMPUTED_VALUE"""),0.0)</f>
        <v>0</v>
      </c>
      <c r="H964" s="9">
        <f>IFERROR(__xludf.DUMMYFUNCTION("""COMPUTED_VALUE"""),0.0)</f>
        <v>0</v>
      </c>
      <c r="I964" s="9">
        <f>IFERROR(__xludf.DUMMYFUNCTION("""COMPUTED_VALUE"""),0.0)</f>
        <v>0</v>
      </c>
      <c r="J964" s="9">
        <f>IFERROR(__xludf.DUMMYFUNCTION("""COMPUTED_VALUE"""),0.0)</f>
        <v>0</v>
      </c>
    </row>
    <row r="965">
      <c r="A965" s="1">
        <v>4.3</v>
      </c>
      <c r="B965" s="5" t="s">
        <v>8620</v>
      </c>
      <c r="C965" s="5" t="s">
        <v>8621</v>
      </c>
      <c r="D965" s="9" t="str">
        <f>IFERROR(__xludf.DUMMYFUNCTION("""COMPUTED_VALUE"""),"grand product good quality but not the best best used for backup or archive drives i ve been using this since july and it has been quite a helpful one i can also put my internal drives and make it external making it easy for me to access my files format m"&amp;"y drive or use it for some other purposes and orico products are really sturdy and well finished products its worth buying the product very easy to connect the hdd in the case just slide the cover and insert the disk plug the cable and you are ready speed"&amp;" is also very good the case is quite good in connectivity and transfer speed but the case body is made up of low quality plastic it is advisable to go for adata case i have been using this for couple of days and i am finally writing a review for this item"&amp;" it works perfectly fine i connected my years old laptop hdd through it and i am getting about to mbps mega bytes read write speed previously i purchased a sata cable which promised usb but that did not give me more than kbps so this time i made my choice"&amp;" and got this thing it works fine and easy to install my doubt is with the sturdiness will use for few months and update super light and really sturdy")</f>
        <v>grand product good quality but not the best best used for backup or archive drives i ve been using this since july and it has been quite a helpful one i can also put my internal drives and make it external making it easy for me to access my files format my drive or use it for some other purposes and orico products are really sturdy and well finished products its worth buying the product very easy to connect the hdd in the case just slide the cover and insert the disk plug the cable and you are ready speed is also very good the case is quite good in connectivity and transfer speed but the case body is made up of low quality plastic it is advisable to go for adata case i have been using this for couple of days and i am finally writing a review for this item it works perfectly fine i connected my years old laptop hdd through it and i am getting about to mbps mega bytes read write speed previously i purchased a sata cable which promised usb but that did not give me more than kbps so this time i made my choice and got this thing it works fine and easy to install my doubt is with the sturdiness will use for few months and update super light and really sturdy</v>
      </c>
      <c r="E965" s="1" t="s">
        <v>8613</v>
      </c>
      <c r="F965" s="9" t="s">
        <v>5500</v>
      </c>
      <c r="G965" s="9">
        <f>IFERROR(__xludf.DUMMYFUNCTION("""COMPUTED_VALUE"""),0.0)</f>
        <v>0</v>
      </c>
      <c r="H965" s="9">
        <f>IFERROR(__xludf.DUMMYFUNCTION("""COMPUTED_VALUE"""),0.0)</f>
        <v>0</v>
      </c>
      <c r="I965" s="9">
        <f>IFERROR(__xludf.DUMMYFUNCTION("""COMPUTED_VALUE"""),0.0)</f>
        <v>0</v>
      </c>
      <c r="J965" s="9">
        <f>IFERROR(__xludf.DUMMYFUNCTION("""COMPUTED_VALUE"""),0.0)</f>
        <v>0</v>
      </c>
    </row>
    <row r="966">
      <c r="A966" s="1">
        <v>4.6</v>
      </c>
      <c r="B966" s="5" t="s">
        <v>8631</v>
      </c>
      <c r="C966" s="5" t="s">
        <v>8632</v>
      </c>
      <c r="D966" s="9" t="str">
        <f>IFERROR(__xludf.DUMMYFUNCTION("""COMPUTED_VALUE"""),"its really good product for gamers i would recommend it good mouse overall price is little high i have been using this mouse since and i have to say logitech built quality is second to none i have throwed and bashed this mouse on my table during my gaming"&amp;" sessions yet this mouse still survives even the rubberised grips are still there go for it without any hesitation for those having button issues i have so far replaced my left click and middle click button i started developing these issues after years it"&amp;" s a simple soldering job to fix it you can get replacement switches from tanotis now they work as good as new so i ve been using this mouse for quite a long time and believe this is the best mouse so far i ve ever used but the problem is with the cable a"&amp;"s another customer said the cable quality is not good the outer portion of cable from usb and from mouse side coming out and the inside wires can be visible even though mouse runs good but this is not good for long term usage other than this is pretty goo"&amp;"d mouse we have at close to g it is ridiculously heavy for fast paced gaming for chill rpg titles it ll do fine but if you wanna play something like apex legends on this forget it the shape of the mouse is super comfortable only mouse i ve owned that didn"&amp;" t give me any wrist pain even after hours continuous usage cable quality is what you expect like it s not even braided since it s an older generation mouse it doesn t have the double clicking issue logitech is infamous for after all that i would say in j"&amp;"ust don t buy it it s too old to justify spending any money on you know and love logitech this is one of their best products i d say this is hands down my favorite budget gaming mouse it s nice and comfy works properly and also has multiple buttons to ass"&amp;"ign them to various actions which is not just limited to games you can assign them to windows actions as well have been using this for the last years and i have absolutely no complaints although my brother thinks that it looks like a beetle")</f>
        <v>its really good product for gamers i would recommend it good mouse overall price is little high i have been using this mouse since and i have to say logitech built quality is second to none i have throwed and bashed this mouse on my table during my gaming sessions yet this mouse still survives even the rubberised grips are still there go for it without any hesitation for those having button issues i have so far replaced my left click and middle click button i started developing these issues after years it s a simple soldering job to fix it you can get replacement switches from tanotis now they work as good as new so i ve been using this mouse for quite a long time and believe this is the best mouse so far i 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 at close to g it is ridiculously heavy for fast paced gaming for chill rpg titles it ll do fine but if you wanna play something like apex legends on this forget it the shape of the mouse is super comfortable only mouse i ve owned that didn t give me any wrist pain even after hours continuous usage cable quality is what you expect like it s not even braided since it s an older generation mouse it doesn t have the double clicking issue logitech is infamous for after all that i would say in just don t buy it it s too old to justify spending any money on you know and love logitech this is one of their best products i d say this is hands down my favorite budget gaming mouse it s nice and comfy works properly and also has multiple buttons to assign them to various actions which is not just limited to games you can assign them to windows actions as well have been using this for the last years and i have absolutely no complaints although my brother thinks that it looks like a beetle</v>
      </c>
      <c r="E966" s="1" t="s">
        <v>8624</v>
      </c>
      <c r="F966" s="9" t="s">
        <v>5733</v>
      </c>
      <c r="G966" s="9">
        <f>IFERROR(__xludf.DUMMYFUNCTION("""COMPUTED_VALUE"""),0.0)</f>
        <v>0</v>
      </c>
      <c r="H966" s="9">
        <f>IFERROR(__xludf.DUMMYFUNCTION("""COMPUTED_VALUE"""),0.0)</f>
        <v>0</v>
      </c>
      <c r="I966" s="9">
        <f>IFERROR(__xludf.DUMMYFUNCTION("""COMPUTED_VALUE"""),0.0)</f>
        <v>0</v>
      </c>
      <c r="J966" s="9">
        <f>IFERROR(__xludf.DUMMYFUNCTION("""COMPUTED_VALUE"""),0.0)</f>
        <v>0</v>
      </c>
    </row>
    <row r="967">
      <c r="A967" s="1">
        <v>4.4</v>
      </c>
      <c r="B967" s="5" t="s">
        <v>8641</v>
      </c>
      <c r="C967" s="5" t="s">
        <v>8642</v>
      </c>
      <c r="D967" s="9" t="str">
        <f>IFERROR(__xludf.DUMMYFUNCTION("""COMPUTED_VALUE"""),"a good battery set for use with cordless phones quick charging long life nice product no issue so far a bit costly compared to other brands nice but bit costly compared to other products quality is good indicator is very helpful good charger bought the bq"&amp;" cc n version of this it charges my duracell batteries just fine only downside is that it takes a while for full charge hours for mah aaa duracell batteries the green led indicator is a little confusing because it does not change colors and the way to kno"&amp;"w it has finished charging is if the led s turn off overall pretty happy with it using wireless mouse so instead of purchasing batteries again and again this is working quite well incredible charger it charges battery very rapidly and battery charging per"&amp;"centage also showing very efficiently")</f>
        <v>a good battery set for use with cordless phones quick charging long life nice product no issue so far a bit costly compared to other brands nice but bit costly compared to other products quality is good indicator is very helpful good charger bought the bq cc n version of this it charges my duracell batteries just fine only downside is that it takes a while for full charge hours for mah aaa duracell batteries the green led indicator is a little confusing because it does not change colors and the way to know it has finished charging is if the led s turn off overall pretty happy with it using wireless mouse so instead of purchasing batteries again and again this is working quite well incredible charger it charges battery very rapidly and battery charging percentage also showing very efficiently</v>
      </c>
      <c r="E967" s="1" t="s">
        <v>8635</v>
      </c>
      <c r="F967" s="9" t="s">
        <v>5941</v>
      </c>
      <c r="G967" s="9">
        <f>IFERROR(__xludf.DUMMYFUNCTION("""COMPUTED_VALUE"""),0.0)</f>
        <v>0</v>
      </c>
      <c r="H967" s="9">
        <f>IFERROR(__xludf.DUMMYFUNCTION("""COMPUTED_VALUE"""),0.0)</f>
        <v>0</v>
      </c>
      <c r="I967" s="9">
        <f>IFERROR(__xludf.DUMMYFUNCTION("""COMPUTED_VALUE"""),0.0)</f>
        <v>0</v>
      </c>
      <c r="J967" s="9">
        <f>IFERROR(__xludf.DUMMYFUNCTION("""COMPUTED_VALUE"""),0.0)</f>
        <v>0</v>
      </c>
    </row>
    <row r="968">
      <c r="A968" s="1">
        <v>4.5</v>
      </c>
      <c r="B968" s="5" t="s">
        <v>8653</v>
      </c>
      <c r="C968" s="5" t="s">
        <v>8654</v>
      </c>
      <c r="D968" s="9" t="str">
        <f>IFERROR(__xludf.DUMMYFUNCTION("""COMPUTED_VALUE"""),"so i got this keybaord a few days ago and it came in a package that can be best described as being mauled by a bear it was totally beaten up and inside the batteries of the keyboard ha come loose alsothough i could just pop it back in no problem thankfull"&amp;"y it works fine i tested all the keys and they are functional so let s get to the meat of the subject or paneer if you re vegetarian i think this keyboard s performance will vary according to your use case for me the primary objective was to get an androi"&amp;"d compatable keybaord since i had shifted the majority of my wokrload from my laptop to my tablet i checked the internet and settled on this little guy becaue of teh glowing reviews and from my friend who had the ink variant of the keyboard i bought it al"&amp;"ong with the logitech pebble m wireless mouse since it came in a bundle and honestly i don t regret it both of them fir very well into my work type and they ve made my life a lot more easier this is of course a bluetooth keyboard and it does not have any "&amp;"wireless dongles hidden away in the chasse i checked the keyboard has no backlighting as expected from a wireless eyboard that runs on regular pen torch batteries and from my friends experience this battery will last you a long time the major feature of t"&amp;"his wireless keyboard over the other brands in teh market is the ability to switch between bluetooth capable devices with the press of a button now i personally thought that i wouldn t be using this feature all that much since i was plaaning on using this"&amp;" keyboard for my android tablet but then i realised that i could set up my laptop as a second device and switch between my tablet and laptop without any issues making it easier to type out papers on my laptop and responding to texts emails on my android t"&amp;"ablet at the same time nowadays i can t stop using this feature since i have my phone tablet and laptop paired to this keybaord and my productivity has become much more efficent it is honestly very neat the keys are rounded which is much more pleasant to "&amp;"type on than let s say square keys and the slight inclination of the keyboard serves as good angle that reduces finger fatigue while typing this comes with no wrist rest so people who have had hand injuries should either look for another keyboard or buy t"&amp;"he wrist rest seperately teh keys are membrane keys and they feel a bit stiff in my honest opinion but nonetheless it has a good feedback and the typing experience is very comfortable it does not have a number pad as you migth have seen from the product i"&amp;"mages so if you are someone that crunches a lot of numbers ine excel you might want to skip this keyboard the latency is quite low from my perspective i don t think they have that crispy logitech lightspeed tech built into it though but you won t be using"&amp;" this for gaming and if you are planning to then please don t this keyboard performs horribly in gaming and i mean it s terrible this is a keybaord targeted at people who do a lot of typing across multiple devices and it is built with portability in mind "&amp;"if i am ambitious enough i can probably stuff this keyboard into my pocket because of how small it is like my friends say i have small hands well this keyboard was probably designed for a rat because my hands are huge compared to this keybaord sometimes w"&amp;"hile i am resting my hand on the homerow my ring finger accidentally presses one of teh mushy media buttons at the top and everything i am doing goes into stasis but that is more of a me problem than a problem with this keyboard it does come with arrow ke"&amp;"ys which is very surprising they actually managed to squeeze it in i mean that s pretty much it for this keybaord don t buy it for rs k i suggest waiting for a discount because this thing is certainly not worth that much i would say this is like a rs k ke"&amp;"yboard but that s just my opinion if you are buying this for the android experience then i suggets buying it bunded with the mouse because both of them kind of complete each other with that being said i m going to conclude my review mouse came turned on a"&amp;"part from that no issues discovered till now it going good it’s one of the best budget keyboards i have ever used the membrane keys are very soft and easy to click… not lift off weight … easy on the fingers … it’s been around yr since i bought this keyboa"&amp;"rd … and iam using it ever since … no issues so far and iam highly satisfied with my purchase… definitely gonna recommend it … very good typing experience so far caps lock indicatorheight isn t adjustableno backlight the key travel is very very less pleas"&amp;"e keep that in mind otherwise a decent product at the price range i bought this in combination with a logitech pebble m bluetooth mouse for the sole purpose of using it with my ipad it has made my tasks easier and with recent ipados updates there are tons"&amp;" of shortcuts that make ipad experience more productive since i was going for a retro looking device i chose sand color makes me nostalgic about the old school computer devices that had similar finish connectivity is fast you just switch it on and it s co"&amp;"nnected to your primary device in a matter of seconds even less they keys are not silent but at the same time not loud enough to disturb your environment you can connect upto devices and switch between them seamlessly with the push of a button i m also us"&amp;"ing the setup for gaming will maybe update later about that experience final comments ergonomic economic portable and lovely recommend buy for all who need to get work done fast this keyboard is awesome it has a flawless connectivity and a great size for "&amp;"portability just that it is not fitted with a lift at the back and i miss the backlight design but it is a value for money product works flawlessly with mac as well as windows")</f>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 s get to the meat of the subject or paneer if you re vegetarian i think this keyboard 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 wireless mouse since it came in a bundle and honestly i don t regret it both of them fir very well into my work type and they ve made my life a lot more easier this is of course a bluetooth keyboard and it does not have any wireless dongles hidden away in the chasse 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bluetooth capable devices with the press of a button now i personally thought that i wouldn 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 t stop using this feature since i have my phone tablet and laptop paired to this keybaord and my productivity has become much more efficent it is honestly very neat the keys are rounded which is much more pleasant to type on than let 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 the latency is quite low from my perspective i don t think they have that crispy logitech lightspeed tech built into it though but you won t be using this for gaming and if you are planning to then please don t this keyboard performs horribly in gaming and i mean it 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 i mean that s pretty much it for this keybaord don t buy it for rs k i suggest waiting for a discount because this thing is certainly not worth that much i would say this is like a rs k keyboard but that s just my opinion if you are buying this for the android experience then i suggets buying it bunded with the mouse because both of them kind of complete each other with that being said i m going to conclude my review mouse came turned on apart from that no issues discovered till now it going good it’s one of the best budget keyboards i have ever used the membrane keys are very soft and easy to click… not lift off weight … easy on the fingers … it’s been around yr since i bought this keyboard … and iam using it ever since … no issues so far and iam highly satisfied with my purchase… definitely gonna recommend it … very good typing experience so far caps lock indicatorheight isn t adjustableno backlight the key travel is very very less please keep that in mind otherwise a decent product at the price range i bought this in combination with a logitech pebble m bluetooth mouse for the sole purpose of using it with my ipad it has made my tasks easier and with recent ipados updates there are tons of shortcuts that make ipad experience more productive since i was going for a retro looking device i chose sand color makes me nostalgic about the old school computer devices that had similar finish connectivity is fast you just switch it on and it s connected to your primary device in a matter of seconds even less they keys are not silent but at the same time not loud enough to disturb your environment you can connect upto devices and switch between them seamlessly with the push of a button i m also using the setup for gaming will maybe update later about that experience final comments ergonomic economic portable and lovely recommend buy for all who need to get work done fast this keyboard is awesome it has a flawless connectivity and a great size for portability just that it is not fitted with a lift at the back and i miss the backlight design but it is a value for money product works flawlessly with mac as well as windows</v>
      </c>
      <c r="E968" s="1" t="s">
        <v>8645</v>
      </c>
      <c r="F968" s="9" t="s">
        <v>5376</v>
      </c>
      <c r="G968" s="9">
        <f>IFERROR(__xludf.DUMMYFUNCTION("""COMPUTED_VALUE"""),0.0)</f>
        <v>0</v>
      </c>
      <c r="H968" s="9">
        <f>IFERROR(__xludf.DUMMYFUNCTION("""COMPUTED_VALUE"""),1.0)</f>
        <v>1</v>
      </c>
      <c r="I968" s="9">
        <f>IFERROR(__xludf.DUMMYFUNCTION("""COMPUTED_VALUE"""),1.0)</f>
        <v>1</v>
      </c>
      <c r="J968" s="9">
        <f>IFERROR(__xludf.DUMMYFUNCTION("""COMPUTED_VALUE"""),1.0)</f>
        <v>1</v>
      </c>
    </row>
    <row r="969">
      <c r="A969" s="1">
        <v>3.9</v>
      </c>
      <c r="B969" s="5" t="s">
        <v>8664</v>
      </c>
      <c r="C969" s="5" t="s">
        <v>8665</v>
      </c>
      <c r="D969" s="9" t="str">
        <f>IFERROR(__xludf.DUMMYFUNCTION("""COMPUTED_VALUE"""),"the printer is compact and gets the job done no concerns regarding the time taken or the print quality the only markdown for this product is the setup the user manual is brief and doesn t explain how to setup the printer wirelessly or by usb we spent a go"&amp;"od hour having to look through the online manual and you tube videos to understand how this was configured and through trial and error we managed to get it all ready easy to install good print and enough for home usage but installation is quite tedious bu"&amp;"dget product installation was a headache did not know if it was done or not but wireless printing is working somehow gets the job done the printer is good for personal use it s working fine till now it s easy to use print quality is also good scanning is "&amp;"easy and it s image is fine canon product quality is good to say shipment received in time on th sept due to lack of time i could test the product recently it is working fine wi fi set up could not perform successfully i shall try again shortly other func"&amp;"tion are working satisfactory only worried is that the cost of its ink cartridges printing photo s ar totally not clear pros the best only wifi all in one printer in the range of k with ink saver so called low usage required low maintenance thought of buy"&amp;"ing ink tank but learnt from friends that it s suitable for heavy printing and when they didn t use it for a while repairs needed hence decided to go for inkjet with low cost maintenance this doesn t require daily print like ink tanks product is solid bui"&amp;"lt and no issues observed so far many long term reviews also confirmed flawless working for years so decided this model print quality black is very good but colour is average does the job for kids school project purpose easy setup it s very easy to setup "&amp;"if you are techy setting up wifi took little bit of time an hour i hate reading manuals and it was first time with a printer at home wi fi printing via mobile is a breeze with canon selphy app easy photo editor by canon is also quite useful handy cons bla"&amp;"ck is good but colour is pretty average like i said good enough for home students purpose not happy with cartidges supplied by canon they seem to fill only half or less for demo purpose it gave around pages for black and pages of color with lowest quality"&amp;" settings where in they claim black and color both cartidges were almost empty and mobile app started showing the same ink cartidges cost yield the cost cartridges seems to be increasing when i was purchasing this it was around for black but now it s arou"&amp;"nd and i had no faith on the yield based on what i have got with stock cartidges it s not worth buying cartidges so go for refill we only find cl s which is small where is cl large size couldn t find anywhere online")</f>
        <v>the printer is compact and gets the job done no concerns regarding the time taken or the print quality the only markdown for this product is the setup the user manual is brief and doesn t explain how to setup the printer wirelessly or by usb we spent a good hour having to look through the online manual and you tube videos to understand how this was configured and through trial and error we managed to get it all ready easy to install good print and enough for home usage but installation is quite tedious budget product installation was a headache did not know if it was done or not but wireless printing is working somehow gets the job done the printer is good for personal use it s working fine till now it s easy to use print quality is also good scanning is easy and it s image is fine canon product quality is good to say shipment received in time on th sept due to lack of time i could test the product recently it is working fine wi fi set up could not perform successfully i shall try again shortly other function are working satisfactory only worried is that the cost of its ink cartridges printing photo s ar totally not clear pros the best only wifi all in one printer in the range of k with ink saver so called low usage required low maintenance thought of buying ink tank but learnt from friends that it s suitable for heavy printing and when they didn t use it for a while repairs needed hence decided to go for inkjet with low cost maintenance this doesn t require daily print like ink tanks product is solid built and no issues observed so far many long term reviews also confirmed flawless working for years so decided this model print quality black is very good but colour is average does the job for kids school project purpose easy setup it s very easy to setup if you are techy setting up wifi took little bit of time an hour i hate reading manuals and it was first time with a printer at home wi fi printing via mobile is a breeze with canon selphy app easy photo editor by canon is also quite useful handy cons black is good but colour is pretty average like i said good enough for home students purpose not happy with cartidges supplied by canon they seem to fill only half or less for demo purpose it gave around pages for black and pages of color with lowest quality settings where in they claim black and color both cartidges were almost empty and mobile app started showing the same ink cartidges cost yield the cost cartridges seems to be increasing when i was purchasing this it was around for black but now it s around and i had no faith on the yield based on what i have got with stock cartidges it s not worth buying cartidges so go for refill we only find cl s which is small where is cl large size couldn t find anywhere online</v>
      </c>
      <c r="E969" s="1" t="s">
        <v>8657</v>
      </c>
      <c r="F969" s="9" t="s">
        <v>7802</v>
      </c>
      <c r="G969" s="9">
        <f>IFERROR(__xludf.DUMMYFUNCTION("""COMPUTED_VALUE"""),0.0)</f>
        <v>0</v>
      </c>
      <c r="H969" s="9">
        <f>IFERROR(__xludf.DUMMYFUNCTION("""COMPUTED_VALUE"""),1.0)</f>
        <v>1</v>
      </c>
      <c r="I969" s="9">
        <f>IFERROR(__xludf.DUMMYFUNCTION("""COMPUTED_VALUE"""),0.0)</f>
        <v>0</v>
      </c>
      <c r="J969" s="9">
        <f>IFERROR(__xludf.DUMMYFUNCTION("""COMPUTED_VALUE"""),1.0)</f>
        <v>1</v>
      </c>
    </row>
    <row r="970">
      <c r="A970" s="1">
        <v>4.1</v>
      </c>
      <c r="B970" s="5" t="s">
        <v>711</v>
      </c>
      <c r="C970" s="5" t="s">
        <v>712</v>
      </c>
      <c r="D970" s="9" t="str">
        <f>IFERROR(__xludf.DUMMYFUNCTION("""COMPUTED_VALUE"""),"good braided cable long length quick charge i m using xr this cable value for money but chager apple oem portronics type c to lighting cable worth it’s easy to carry and the build quality is quite ok charging speed to almost equal to original onegiving th"&amp;"is review after month usage great fit connector l shaped connectors are convenient and better than some higher priced products good best product at this price range go for it🔥🔥🔥 and the software shows product will be genuine 🔥 most recommended braided"&amp;" cable for  products wish apple made this product as it is easier to hold the phone while charging superb quality and supports good charging speeds type c to lightning w at this price rs is a steal deal nobody is giving this quality at this price good ca"&amp;"ble available at a decent price of rs prosgood design l shaped connectors will help keeping phone and power bank together in bag or pocket without causing and damage to the charging pins does fast charging and compatible with all fast charging power adapt"&amp;"ers")</f>
        <v>good braided cable long length quick charge i m using xr this cable value for money but chager apple oem portronics type c to lighting cable worth it’s easy to carry and the build quality is quite ok charging speed to almost equal to original onegiving this review after month usage great fit connector l shaped connectors are convenient and better than some higher priced products good best product at this price range go for it🔥🔥🔥 and the software shows product will be genuine 🔥 most recommended braided cable for  products wish apple made this product as it is easier to hold the phone while charging superb quality and supports good charging speeds type c to lightning w at this price rs is a steal deal nobody is giving this quality at this price good cable available at a decent price of rs prosgood design l shaped connectors will help keeping phone and power bank together in bag or pocket without causing and damage to the charging pins does fast charging and compatible with all fast charging power adapters</v>
      </c>
      <c r="E970" s="1" t="s">
        <v>704</v>
      </c>
      <c r="F970" s="9" t="s">
        <v>18</v>
      </c>
      <c r="G970" s="9">
        <f>IFERROR(__xludf.DUMMYFUNCTION("""COMPUTED_VALUE"""),0.0)</f>
        <v>0</v>
      </c>
      <c r="H970" s="9">
        <f>IFERROR(__xludf.DUMMYFUNCTION("""COMPUTED_VALUE"""),0.0)</f>
        <v>0</v>
      </c>
      <c r="I970" s="9">
        <f>IFERROR(__xludf.DUMMYFUNCTION("""COMPUTED_VALUE"""),1.0)</f>
        <v>1</v>
      </c>
      <c r="J970" s="9">
        <f>IFERROR(__xludf.DUMMYFUNCTION("""COMPUTED_VALUE"""),0.0)</f>
        <v>0</v>
      </c>
    </row>
    <row r="971">
      <c r="A971" s="1">
        <v>4.3</v>
      </c>
      <c r="B971" s="5" t="s">
        <v>8675</v>
      </c>
      <c r="C971" s="5" t="s">
        <v>8676</v>
      </c>
      <c r="D971" s="9" t="str">
        <f>IFERROR(__xludf.DUMMYFUNCTION("""COMPUTED_VALUE"""),"purchase time price i got this head phone i got re use product in package st time but that speakerone side high sound to left side so i replace that product nd time product box not good but product good after check there are no problem face now i am use m"&amp;"onth this head phone this is good gaming pubg free fire battle field gta v third per shooting game playing my experience good please check after buy one time replace then i got this and remember offer time buy this product this product price up and down i"&amp;" buy big billion day with usb connector this headphone is good but not good for base music headphones are nice and a comfy sound is decent and loud however as it doesn t have it s own volume manager and only controls the systems volume i have to keep the "&amp;"pc volume to and still have to reduce volumes individually on apps and browser so somewhat of an inconvenience for me as i don t listen to things in loud volumes mic works fine however it s not exactly adjustable solid core surrounded by a spring so you h"&amp;"ave to bend it but it slowly goes back to an extent and the movement is limited cable is covered by very thick coating and seems durable however it is not free from interference if your phone is near the cable you will hear the interference in the headpho"&amp;"nes the light on the mic is static and does not indicate the mute status can be turned off alongside with other rgb lights on the headphone you can hear some whine when some software is trying to access the mic and nothing is playing in the headphones is "&amp;"just awesome the software is very good comfort is just excellent not that good noise cancelling i bought it for and in that price u can t get this type of product if u have k budget try to get boat im it will give better comfort and noise cancellation the"&amp;" product is nice for the price it has good features it is a bit heavy tho the ears heat up easily and you can start sweating easily the product is as displayed and is really well built but the upper part is of metal which adds to it premium ness makes it "&amp;"heavy someone who only uses airpods or other tws will find it difficult to adjust the wire is long and braided and the controller works great too no need for any external drivers to use the control in mobile devices as well works absolutely fine with otg "&amp;"without compromising noise cancellation overall a great deal for ₹ early reviewliked looks are greatwire goodsound good bass good treble goodmic level is goodinterface acceptablecan hear sound going from left to right when enemy runningworks on my mobile "&amp;"with otg good sound makes me happydisliked fake add that it s there was no demo either how it becomes like there should be an audio file to demo or some sort of test to prove so actually it s just a more organized stereo headset but it s ok for this price"&amp;" like many other i know real will be dam expensive and can t be sure how human ear will respond to that technique at this stage i am still not convinced that is even possible in the headset anyway microphone isnt steady and irritates keeps on going below "&amp;"lip levelmust have been detachable atleast please dont search for light in mic as its not in the white model one gets confused upon watching videospeople complain earpain but they don t understand it isn t heavy or tight but the deep loud bass causes earp"&amp;"ain which they don t adjust buy it great sound great base great quality i felt llil bit heavy but thats okay best product in its range")</f>
        <v>purchase time price i got this head phone i got re use product in package st time but that speakerone side high sound to left side so i replace that product nd time product box not good but product good after check there are no problem face now i am use month this head phone this is good gaming pubg free fire battle field gta v third per shooting game playing my experience good please check after buy one time replace then i got this and remember offer time buy this product this product price up and down i buy big billion day with usb connector this headphone is good but not good for base music headphones are nice and a comfy sound is decent and loud however as it doesn t have it s own volume manager and only controls the systems volume i have to keep the pc volume to and still have to reduce volumes individually on apps and browser so somewhat of an inconvenience for me as i don t listen to things in loud volumes mic works fine however it s not exactly adjustable solid core surrounded by a spring so you have to bend it but it slowly goes back to an extent and the movement is limited cable is covered by very thick coating and seems durable however it is not free from interference if your phone is near the cable you will hear the interference in the headphones the light on the mic is static and does not indicate the mute status can be turned off alongside with other rgb lights on the headphone you can hear some whine when some software is trying to access the mic and nothing is playing in the headphones is just awesome the software is very good comfort is just excellent not that good noise cancelling i bought it for and in that price u can t get this type of product if u have k budget try to get boat im it will give better comfort and noise cancellation the product is nice for the price it has good features it is a bit heavy tho the ears heat up easily and you can start sweating easily the product is as displayed and is really well built but the upper part is of metal which adds to it premium 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 overall a great deal for ₹ early reviewliked looks are greatwire goodsound good bass good treble goodmic level is goodinterface acceptablecan hear sound going from left to right when enemy runningworks on my mobile with otg good sound makes me happydisliked fake add that it s there was no demo either how it becomes like there should be an audio file to demo or some sort of test to prove so actually it s just a more organized stereo headset but it s ok for this price like many other i know real will be dam expensive and can t be sure how human ear will respond to that technique at this stage i am still not convinced that is even possible in the headset anyway microphone isnt steady and irritates keeps on going below lip levelmust have been detachable atleast please dont search for light in mic as its not in the white model one gets confused upon watching videospeople complain earpain but they don t understand it isn t heavy or tight but the deep loud bass causes earpain which they don t adjust buy it great sound great base great quality i felt llil bit heavy but thats okay best product in its range</v>
      </c>
      <c r="E971" s="1" t="s">
        <v>8669</v>
      </c>
      <c r="F971" s="9" t="s">
        <v>8344</v>
      </c>
      <c r="G971" s="9">
        <f>IFERROR(__xludf.DUMMYFUNCTION("""COMPUTED_VALUE"""),0.0)</f>
        <v>0</v>
      </c>
      <c r="H971" s="9">
        <f>IFERROR(__xludf.DUMMYFUNCTION("""COMPUTED_VALUE"""),0.0)</f>
        <v>0</v>
      </c>
      <c r="I971" s="9">
        <f>IFERROR(__xludf.DUMMYFUNCTION("""COMPUTED_VALUE"""),1.0)</f>
        <v>1</v>
      </c>
      <c r="J971" s="9">
        <f>IFERROR(__xludf.DUMMYFUNCTION("""COMPUTED_VALUE"""),1.0)</f>
        <v>1</v>
      </c>
    </row>
    <row r="972">
      <c r="A972" s="1">
        <v>4.5</v>
      </c>
      <c r="B972" s="5" t="s">
        <v>8686</v>
      </c>
      <c r="C972" s="5" t="s">
        <v>8687</v>
      </c>
      <c r="D972" s="9" t="str">
        <f>IFERROR(__xludf.DUMMYFUNCTION("""COMPUTED_VALUE"""),"product is excellent but belkin should check with their sellers as the packaging are worst and also wear and tear signs on the product package works great no problem so far the build could have been slightly better it a complate surge protection device ha"&amp;"ving a circuit to stop surge power fluctuations go with it without any questions working without any issues from purchased must needed surge protector for voltage fluctuations brand belkin proven once again that they are trust worthy i have been using bel"&amp;"kin surge socket for aroun years for my desk top system and my tv working well added one more for another tv been using for more than a year no troubles at all great quality just go for it")</f>
        <v>product is excellent but belkin should check with their sellers as the packaging are worst and also wear and tear signs on the product package works great no problem so far the build could have been slightly better it a complate surge protection device having a circuit to stop surge power fluctuations go with it without any questions working without any issues from purchased must needed surge protector for voltage fluctuations brand belkin proven once again that they are trust worthy i have been using belkin surge socket for aroun years for my desk top system and my tv working well added one more for another tv been using for more than a year no troubles at all great quality just go for it</v>
      </c>
      <c r="E972" s="1" t="s">
        <v>8679</v>
      </c>
      <c r="F972" s="9" t="s">
        <v>8681</v>
      </c>
      <c r="G972" s="9">
        <f>IFERROR(__xludf.DUMMYFUNCTION("""COMPUTED_VALUE"""),0.0)</f>
        <v>0</v>
      </c>
      <c r="H972" s="9">
        <f>IFERROR(__xludf.DUMMYFUNCTION("""COMPUTED_VALUE"""),1.0)</f>
        <v>1</v>
      </c>
      <c r="I972" s="9">
        <f>IFERROR(__xludf.DUMMYFUNCTION("""COMPUTED_VALUE"""),1.0)</f>
        <v>1</v>
      </c>
      <c r="J972" s="9">
        <f>IFERROR(__xludf.DUMMYFUNCTION("""COMPUTED_VALUE"""),0.0)</f>
        <v>0</v>
      </c>
    </row>
    <row r="973">
      <c r="A973" s="1">
        <v>4.5</v>
      </c>
      <c r="B973" s="5" t="s">
        <v>8696</v>
      </c>
      <c r="C973" s="5" t="s">
        <v>8697</v>
      </c>
      <c r="D973" s="9" t="str">
        <f>IFERROR(__xludf.DUMMYFUNCTION("""COMPUTED_VALUE"""),"i often use classmates for my daily work which are absolutely brilliant product is good but packaging is worst it was just packed in a thin papar of amazon both the sides were torn completly monsoon has started and it s common sense that packaging should "&amp;"be done accordingly and day by day amazon s packaging becoming worst i m very unsatisfied with amazon this time fortunately products were not damaged delivery was good good it s really helpful for a writing some stuffs on it paper quilty are great and siz"&amp;"e also fair no of pages also fair pages are to good at this cost notebook of classmate amazing khata quality is good but expensive than offline market and it takes carrying cost of rs as delivery charges from me")</f>
        <v>i often use classmates for my daily work which are absolutely brilliant product is good but packaging is worst it was just packed in a thin papar of amazon both the sides were torn completly monsoon has started and it s common sense that packaging should be done accordingly and day by day amazon s packaging becoming worst i m very unsatisfied with amazon this time fortunately products were not damaged delivery was good good it s really helpful for a writing some stuffs on it paper quilty are great and size also fair no of pages also fair pages are to good at this cost notebook of classmate amazing khata quality is good but expensive than offline market and it takes carrying cost of rs as delivery charges from me</v>
      </c>
      <c r="E973" s="1" t="s">
        <v>8690</v>
      </c>
      <c r="F973" s="9" t="s">
        <v>6728</v>
      </c>
      <c r="G973" s="9">
        <f>IFERROR(__xludf.DUMMYFUNCTION("""COMPUTED_VALUE"""),0.0)</f>
        <v>0</v>
      </c>
      <c r="H973" s="9">
        <f>IFERROR(__xludf.DUMMYFUNCTION("""COMPUTED_VALUE"""),1.0)</f>
        <v>1</v>
      </c>
      <c r="I973" s="9">
        <f>IFERROR(__xludf.DUMMYFUNCTION("""COMPUTED_VALUE"""),1.0)</f>
        <v>1</v>
      </c>
      <c r="J973" s="9">
        <f>IFERROR(__xludf.DUMMYFUNCTION("""COMPUTED_VALUE"""),0.0)</f>
        <v>0</v>
      </c>
    </row>
    <row r="974">
      <c r="A974" s="1">
        <v>3.6</v>
      </c>
      <c r="B974" s="5" t="s">
        <v>8706</v>
      </c>
      <c r="C974" s="5" t="s">
        <v>8707</v>
      </c>
      <c r="D974" s="9" t="str">
        <f>IFERROR(__xludf.DUMMYFUNCTION("""COMPUTED_VALUE"""),"use it for my macbook pro and the original is so costly for the same performance as for artis service i would say that they are excellent and very customer friendly had issues with my charger about a month after purchase and had exceeded the return period"&amp;" sought help from them through the warranty registered they just advised me to send the damaged charger to them and on receipt promptly sent me a replacement with no other questions asked just the warranty registration and invoice copy a very satisfying e"&amp;"xperience it’s almost months purchasing the product now doing and last well so far no complaint पैसा वसूल while charging my laptop this charger gets heated up more than the original charger that’s my only concern im using a mac book air and this product s"&amp;"o far months hasnt diisappointed im not getting the heating issues as said in the comments yet the charging speeds isnt as good as the original one but for quarter the price its okey i initially ordered this charger in during the height of the pandemic as"&amp;" the original apple charger seemed too expensive at rs worked well for months before dying and i replaced it within warranty the replacement was quick and effective months later replacement died too so i ordered a new one same story repeated again for mon"&amp;"ths the original one worked and the replacement worked for months it is a good charger if you want to use it as an alternative to apple however remember that it costs th so it also works for th the life charges the laptop just as well as the original tldr"&amp;" it’s like a yearly subscription based charger will work well for a year then you have to order a new one value for money and as far as now it’s working perfectly quality wise also not that bad the charger is working fine on my macbook inch retina display"&amp;" for the past months")</f>
        <v>use it for my macbook pro and the original is so costly for the same performance as for artis service i would say that they are excellent and very customer friendly had issues with my charger about a month after purchase and had exceeded the return period sought help from them through the warranty registered they just advised me to send the damaged charger to them and on receipt promptly sent me a replacement with no other questions asked just the warranty registration and invoice copy a very satisfying experience it’s almost months purchasing the product now doing and last well so far no complaint पैसा वसूल while charging my laptop this charger gets heated up more than the original charger that’s my only concern im using a mac book air and this product so far months hasnt diisappointed im not getting the heating issues as said in the comments yet the charging speeds isnt as good as the original one but for quarter the price its okey i initially ordered this charger in during the height of the pandemic as the original apple charger seemed too expensive at rs worked well for months before dying and i replaced it within warranty the replacement was quick and effective months later replacement died too so i ordered a new one same story repeated again for months the original one worked and the replacement worked for months it is a good charger if you want to use it as an alternative to apple however remember that it costs th so it also works for th the life charges the laptop just as well as the original tldr it’s like a yearly subscription based charger will work well for a year then you have to order a new one value for money and as far as now it’s working perfectly quality wise also not that bad the charger is working fine on my macbook inch retina display for the past months</v>
      </c>
      <c r="E974" s="1" t="s">
        <v>8700</v>
      </c>
      <c r="F974" s="9" t="s">
        <v>7403</v>
      </c>
      <c r="G974" s="9">
        <f>IFERROR(__xludf.DUMMYFUNCTION("""COMPUTED_VALUE"""),0.0)</f>
        <v>0</v>
      </c>
      <c r="H974" s="9">
        <f>IFERROR(__xludf.DUMMYFUNCTION("""COMPUTED_VALUE"""),1.0)</f>
        <v>1</v>
      </c>
      <c r="I974" s="9">
        <f>IFERROR(__xludf.DUMMYFUNCTION("""COMPUTED_VALUE"""),1.0)</f>
        <v>1</v>
      </c>
      <c r="J974" s="9">
        <f>IFERROR(__xludf.DUMMYFUNCTION("""COMPUTED_VALUE"""),0.0)</f>
        <v>0</v>
      </c>
    </row>
    <row r="975">
      <c r="A975" s="1">
        <v>4.1</v>
      </c>
      <c r="B975" s="5" t="s">
        <v>8717</v>
      </c>
      <c r="C975" s="5" t="s">
        <v>8718</v>
      </c>
      <c r="D975" s="9" t="str">
        <f>IFERROR(__xludf.DUMMYFUNCTION("""COMPUTED_VALUE"""),"the scan code is too small for configuration sometimes two way communication has few echo sound which becomes little irritating as the title suggests it s a good product but could have been better as it is competing with several brands which are known in "&amp;"the market for their other products in night camera won t work u nned to on extra light for it only work in day time conditions value for money posting this review after using a week it is worth buying initially faced difficulties in setting the camera an"&amp;"d connection establishment cable length is about feet as it mentioned it s rotate ° perfectly motion detection is also perfect night vision picture quality is average picture quality is good when area is fully illuminated with lights else overall picture "&amp;"quality is good smart tracking works good you can share this device up to total persons two way communication is not so good mobile application is also good but use of pan and tilt option is taking time to take in effect some times camera missed recording"&amp;" of motion and human detection it works only on ghz network ethernet port is given for wired network to operate this camera you must have strong ghz network it does not work well on mobile data network as it laps frequently and taking time to load live an"&amp;"d recording if you don t have internet than still camera records recording stored in sd card once you connect the internet you can explore recordings from sd card but you can not download for download in mobile you have to subscribe imou protect plan whic"&amp;"h is expensive without internet it is useless i think all above points covered to take decision for go with imou ranger overall works as expected nice good product in price mast")</f>
        <v>the scan code is too small for configuration sometimes two way communication has few echo sound which becomes little irritating as the title suggests it s a good product but could have been better as it is competing with several brands which are known in the market for their other products in night camera won t work u nned to on extra light for it only work in day time conditions value for money posting this review after using a week it is worth buying initially faced difficulties in setting the camera and connection establishment cable length is about feet as it mentioned it s rotate ° perfectly motion detection is also perfect night vision picture quality is average picture quality is good when area is fully illuminated with lights else overall picture quality is good smart tracking works good you can share this device up to total persons two way communication is not so good mobile application is also good but use of pan and tilt option is taking time to take in effect some times camera missed recording of motion and human detection it works only on ghz network ethernet port is given for wired network to operate this camera you must have strong ghz network it does not work well on mobile data network as it laps frequently and taking time to load live and recording if you don t have internet than still camera records recording stored in sd card once you connect the internet you can explore recordings from sd card but you can not download for download in mobile you have to subscribe imou protect plan which is expensive without internet it is useless i think all above points covered to take decision for go with imou ranger overall works as expected nice good product in price mast</v>
      </c>
      <c r="E975" s="1" t="s">
        <v>8710</v>
      </c>
      <c r="F975" s="9" t="s">
        <v>6345</v>
      </c>
      <c r="G975" s="9">
        <f>IFERROR(__xludf.DUMMYFUNCTION("""COMPUTED_VALUE"""),0.0)</f>
        <v>0</v>
      </c>
      <c r="H975" s="9">
        <f>IFERROR(__xludf.DUMMYFUNCTION("""COMPUTED_VALUE"""),1.0)</f>
        <v>1</v>
      </c>
      <c r="I975" s="9">
        <f>IFERROR(__xludf.DUMMYFUNCTION("""COMPUTED_VALUE"""),0.0)</f>
        <v>0</v>
      </c>
      <c r="J975" s="9">
        <f>IFERROR(__xludf.DUMMYFUNCTION("""COMPUTED_VALUE"""),0.0)</f>
        <v>0</v>
      </c>
    </row>
    <row r="976">
      <c r="A976" s="1">
        <v>4.3</v>
      </c>
      <c r="B976" s="5" t="s">
        <v>745</v>
      </c>
      <c r="C976" s="5" t="s">
        <v>746</v>
      </c>
      <c r="D976" s="9" t="str">
        <f>IFERROR(__xludf.DUMMYFUNCTION("""COMPUTED_VALUE"""),"previously bought amazon basic usb type a cable and i didn t last long but this usb c product seems manufactured with high quality materials supports fast chagrining data supply etc just go for it exllent very satisfied with this purchase just like orgina"&amp;"l quality will buy again in future my sister is using this cable to charge her phone and the cable is durable and good enough for my sister s phone love it i bought it to use android auto on tata altroz car by connecting to my one plus nord t mobile i hav"&amp;"e been using this for more than a week now it s working perfectly i am happy with the product so far basic great product money worth no issues")</f>
        <v>previously bought amazon basic usb type a cable and i didn t last long but this usb c product seems manufactured with high quality materials supports fast chagrining data supply etc just go for it exllent very satisfied with this purchase just like orginal quality will buy again in future my sister is using this cable to charge her phone and the cable is durable and good enough for my sister s phone love it i bought it to use android auto on tata altroz car by connecting to my one plus nord t mobile i have been using this for more than a week now it s working perfectly i am happy with the product so far basic great product money worth no issues</v>
      </c>
      <c r="E976" s="1" t="s">
        <v>739</v>
      </c>
      <c r="F976" s="9" t="s">
        <v>18</v>
      </c>
      <c r="G976" s="9">
        <f>IFERROR(__xludf.DUMMYFUNCTION("""COMPUTED_VALUE"""),0.0)</f>
        <v>0</v>
      </c>
      <c r="H976" s="9">
        <f>IFERROR(__xludf.DUMMYFUNCTION("""COMPUTED_VALUE"""),0.0)</f>
        <v>0</v>
      </c>
      <c r="I976" s="9">
        <f>IFERROR(__xludf.DUMMYFUNCTION("""COMPUTED_VALUE"""),0.0)</f>
        <v>0</v>
      </c>
      <c r="J976" s="9">
        <f>IFERROR(__xludf.DUMMYFUNCTION("""COMPUTED_VALUE"""),0.0)</f>
        <v>0</v>
      </c>
    </row>
    <row r="977">
      <c r="A977" s="1">
        <v>3.8</v>
      </c>
      <c r="B977" s="5" t="s">
        <v>8728</v>
      </c>
      <c r="C977" s="5" t="s">
        <v>8729</v>
      </c>
      <c r="D977" s="9" t="str">
        <f>IFERROR(__xludf.DUMMYFUNCTION("""COMPUTED_VALUE"""),"recieved a wrong color but ok simple and quick solution for some night time study session 🤗 bought it for rupees cuz i didn t wanna pay the 🤨 rs shipping on my order of 🤣 fair product go for it use it carefully while plugging in super purchased pieces "&amp;"kept one in my travel bag and use it during my travels to rural areas i fix it to my power bank during power cuts the other one is in the car good product value for money")</f>
        <v>recieved a wrong color but ok simple and quick solution for some night time study session 🤗 bought it for rupees cuz i didn t wanna pay the 🤨 rs shipping on my order of 🤣 fair product go for it use it carefully while plugging in super purchased pieces kept one in my travel bag and use it during my travels to rural areas i fix it to my power bank during power cuts the other one is in the car good product value for money</v>
      </c>
      <c r="E977" s="1" t="s">
        <v>8722</v>
      </c>
      <c r="F977" s="9" t="s">
        <v>6266</v>
      </c>
      <c r="G977" s="9">
        <f>IFERROR(__xludf.DUMMYFUNCTION("""COMPUTED_VALUE"""),0.0)</f>
        <v>0</v>
      </c>
      <c r="H977" s="9">
        <f>IFERROR(__xludf.DUMMYFUNCTION("""COMPUTED_VALUE"""),0.0)</f>
        <v>0</v>
      </c>
      <c r="I977" s="9">
        <f>IFERROR(__xludf.DUMMYFUNCTION("""COMPUTED_VALUE"""),0.0)</f>
        <v>0</v>
      </c>
      <c r="J977" s="9">
        <f>IFERROR(__xludf.DUMMYFUNCTION("""COMPUTED_VALUE"""),0.0)</f>
        <v>0</v>
      </c>
    </row>
    <row r="978">
      <c r="A978" s="1">
        <v>4.6</v>
      </c>
      <c r="B978" s="5" t="s">
        <v>8739</v>
      </c>
      <c r="C978" s="5" t="s">
        <v>8740</v>
      </c>
      <c r="D978" s="9" t="str">
        <f>IFERROR(__xludf.DUMMYFUNCTION("""COMPUTED_VALUE"""),"first i would like to comment on the tab market of india the most peculiar thing i have seen in india is when a particular product is aimed towards students or education suddenly corporations go out of their way to milk money and under deliver as much as "&amp;"possible it is exactly opposite to how students are given access to technology in the usa you watch the prices of chromebooks tablets back to school offers in the us and compare them to india and it feels extremely unbalanced after the pandemic there was "&amp;"a huge surge in the tab market and tier brands started delivering garbage for rupees snapdragon old mediatek gb ram abysmal non ips screen for k just to mint money and take advantage of pandemic scenario and the circumstances of students this tablet bring"&amp;"s the revolution i am no student but bought this for day to day use and i am an user of the normal big bezel th gen ipad so my review will be comparative in nature also i bought this at rupees so my judgements will be in accordance to the price i paid if "&amp;"you are planning to buy an ipad just buy it considering gb is enough for you and you use it for normie scenarios you do day to day stuff you will be satisfied with your ipad with its everlasting updates this tablet if compared spec vs spec give a good cha"&amp;"llenge to the ipad for k rupees even for k it is fine build is fine although i put a tempered glass on the st day itself back is plastic but sides are metal and the back gets quite smudgy the ips screen is really good there is no backlight bleeding no dea"&amp;"d pixels as you can see in the picture with the dark background i am used to oled screens on phones so at first blacks may disappoint but oled is impossible at this price the screen is better than my th gen ipad s display it is brighter has more punchy co"&amp;"lours blacks are darker on top of that hz panel hdr certification dolby vision support makes it great for content consumption it would be a great device for xbox cloud gaming with the xbox controller attached to it display is the part of the device with w"&amp;"hich you interact the most and display is the highest point of this tablet snapdragon is fine in a market where older mediateks and lower midrange snapdragons are dumped into the market hence i say if you don t want this just buy an ipad but don t buy any"&amp;" other android tablet at k price point all are trash was fine with all those games which rule the market today it has less pixels to push than in a phone and the bigger surface area helps in better heat dissipation so gaming is effortless i can t comment "&amp;"on how the battery will serve me in the long run but for now i don t see any drain or backup issues with content consumption or gaming it has a watt charger in the box although it does support watt charging the bigger battery takes some time to charge wit"&amp;"h the inbox charger but my ipad takes even longer with its trash charger and it has a bigger battery and apple devices are extremely picky with chargers the camera is okayish just like most tablet cameras the ipad has even worse cameras for document scann"&amp;"ing it should be fine but other than that it is not much useful it is still better than what samsung and lenovo gives in k range tablets the second highest point of this tablet is its quad speakers they are loud have depth are not sibilant and have brilli"&amp;"ant stereo separation and soundstage they are louder and punchier than those normal non ultrabook thiccc laptops which cost k they will hit you as a massive surprise i did not at all expect such good speakers they seriously outmatch those cheapo rs boat g"&amp;"oat mivi generic speakers in terms of distortion at max volumes separation and low end of course those cheap speakers would be louder and more shrill but it is about quality vs quantity coming to the cons was it courage or something else that xiaomi could"&amp;"n t find a place for a mm jack not even a dongle in the box they should seriously stop copying apple s wrong habits and instead copy their good habits like long device support via updates although i mitigated the issue by using portable dongle dacs like s"&amp;"hanling ua ibasso dc etc which i generally use with even my phones and my pc coz they are way better than on board audio of most devices except some devices like some lg phones with quad dac i am an audio enthusiast so i spend money on such products and y"&amp;"ou need not although it works with my old mi a dongle just fine for rupees i don t expect the pen and people who are expecting a pen with k tablet should really open their eyes and look the disaster also know as indian tablet market and its offerings but "&amp;"for k they could just offer a bundle where you pay k k rupees more and get the pen as an add on the accessory market might not be that vibrant already there are no unofficial cases available from good brands there is one from nillkin here on amazon and th"&amp;"e seller has the audacity to price it at rupees lol the official xiaomi folio case is magnetic slap on at the back and i don t trust those type of cases one more issue that i would like to point out is that xiaomi lately has a tendency to creep up prices "&amp;"by rupees within a month or two by doing the good old gst bro so if it ever reaches k for the gb version just close your eyes and buy an ipad with card discounts so in a nut shell for k it is was no brainer but even for k it is a really good deal consider"&amp;"ing what its competitors are hope this was helpful i have been using the mi pad for over a month now and am only glad that i didn t spend more on an ipad once the retail therapy phase of the device wears off what remains is the user experience while it is"&amp;" true for both devices i find that i m more at ease with the mi pad for the sheer look and feel of the content i watch in it i also spend a lot of time reading books and illustrated designs pdfs and i often found myself amazed almost chuffed over how good"&amp;" the content looked that display gets the accolades for a reason the mi pad largely meets my expectations and when people see this tablet the immediate comparison they make is how much it resembles the ipad a gross generalisation so here s my take on appl"&amp;"e s ipad th gen vs xiaomi pad if you have an apple device already and are especially looking to expand on the productivity element from the tablet you need to stick to the ipad not just because it is going to regulate the standard but you will definitely "&amp;"miss out on the features that eco system offers so buy the ipad if you are not concerned about the price tagare looking at designing with the apple pencil and are familiar with or going to use procreateare making an investment with this purchase and will "&amp;"not be back in the market for a new tablet anytime soon intend to use the tablet for presentations and want to take no chances with the devicehave a clear purpose for the sidecar feature if you don t use it despite buying the ipad you are missing out enga"&amp;"ge in a lot of official video conferences and are prone to moving about and may accidentally go out of frame the ipad has a feature that addresses this to an extent are not expecting substantially higher results than the mi pad from the in built camera in"&amp;" general have a proclivity towards the apple design their decisions and are generally happy with the software choices apple makes for you don t really care about features beyond a rigid list of activities you are certain the ipad is able to do and that th"&amp;"is list is unlikely to change in the near future looking for a reliable product that will receive software support for a long period of time are expecting the device to be used by responsible adults who are careful with the tabletare unaffected by hefty r"&amp;"epair costs should the glass crack or the rear panel be dentedhave a need to use touch idon the other hand buy the mi pad if you are looking at gaming on a plethora of titles that are on the google playstore and perhaps not found elsewheredon t care much "&amp;"about the stock ios cookie cutter experience and think customization is the only way you ll truly be happy with the tablet you use want the best quality of video and photo capture from a tablet meaning better video calls and video capture this doesn t mea"&amp;"n the camera will replace the phone you already have but the pad is a tool that goes the extra mile of taking good quality images scanning documents and allows edits on its large screen value video quality from the mi pad camera than the ai that drives th"&amp;"e face tracking function ipad offers want the most of the audio experience higher audio quality clarity and richness are expecting rich colour depth hdr quality video experience and will be spending more than of your time on the tablet watching videos don"&amp;" t like limitations imposed on you as with the software you use sideload apks rooting custom firmware overclocking etc if you do any or all of these forget about the ipad are mostly going to use it as a fun device to watch movies on or consume audio visua"&amp;"l mediaare not expecting to pay an arm and a leg comparatively to fix a broken screen or a damaged back panel are okay without a fingerprint scanner and is okay with faceid pin or pattern for security at the end of the day you as a user of the tablet spen"&amp;"d most of your time looking at the glorious screen of the tablet and interacting with what inside the device not the logo at the back the tablet is totally fine but sometimes is bucked out there is so many bugs bugs glitches i have contact to xiaomi they "&amp;"will try to fix it one req don t upgraded after you buy don t have to do after the update not a single google application is running on floating window and while split screen there is so many black patches around the bar white bar sometimes nice tablet yo"&amp;"u can go with it and if you are thinking about productivity multimedia go for it because most mostly as student do presentation word excel taken notes and all the things and handle easily were by this tablet and i am using it for games and other purposes "&amp;"it handle it quite nicely but you have to wait for android l because android l is good for tablet new update is here so the new android update is here unfortunately is not android l but is working fine all the bugs has been fixed few miner bugs are there "&amp;"but it s totally refined from the past and system is working great hertzs now looks amazing because animation bugs has been fixed and battery life is been fixed is now working more than hours fortunately video playback and for day to day task you can go e"&amp;"asily to days because i am doing ppt excel sheet and other documentation it s work totally fine and yeah that s the new update and go for xiaomi back about pencilso i bought xiaomi pencil for and if i say latency has been improved but if if you don t have"&amp;" the budget of go for another shopping site which name after f cart yeah🙂 and you can buy it s f smart buy pencil for rupees it works fine too and you don t have to spend you can go with the just you will not have those key features like taking screensho"&amp;"ts and write something on it or double tap to note down over all i am satisfied with this tablet")</f>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brands started delivering garbage for rupees snapdragon old mediatek gb ram abysmal non ips screen for k just to mint money and take advantage of pandemic scenario and the circumstances of students this tablet brings the revolution i am no student but bought this for day to day use and i am an user of the normal big bezel th gen ipad so my review will be comparative in nature also i bought this at rupees so my judgements will be in accordance to the price i paid if you are planning to buy an ipad just buy it considering gb is enough for you and you use it for normie scenarios you do day to day stuff you will be satisfied with your ipad with its everlasting updates this tablet if compared spec vs spec give a good challenge to the ipad for k rupees even for k it is fine build is fine although i put a tempered glass on the st day itself back is plastic but sides are metal and the back gets quite smudgy the ips screen is really good there is no backlight bleeding no dead pixels as you can see in the picture with the dark background i am used to oled screens on phones so at first blacks may disappoint but oled is impossible at this price the screen is better than my th gen ipad s display it is brighter has more punchy colours blacks are darker on top of that 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 snapdragon is fine in a market where older mediateks and lower midrange snapdragons are dumped into the market hence i say if you don t want this just buy an ipad but don t buy any other android tablet at k price point all are trash was fine with all those games which rule the market today it has less pixels to push than in a phone and the bigger surface area helps in better heat dissipation so gaming is effortless i can t comment on how the battery will serve me in the long run but for now i don t see any drain or backup issues with content consumption or gaming it has a watt charger in the box although it does support watt charging the bigger battery takes some time to charge with the inbox charger but my ipad takes even longer with its trash charger and it has a bigger battery and apple devices are extremely picky with chargers the camera is okayish just like most tablet cameras the ipad has even worse cameras for document scanning it should be fine but other than that it is not much useful it is still better than what samsung and lenovo gives in k range tablets the second highest point of this tablet is its quad speakers they are loud have depth are not sibilant and have brilliant stereo separation and soundstage they are louder and punchier than those normal non ultrabook thiccc laptops which cost k they will hit you as a massive surprise i did not at all expect such good speakers they seriously outmatch those cheapo rs boat goat mivi generic speakers in terms of distortion at max volumes separation and low end of course those cheap speakers would be louder and more shrill but it is about quality vs quantity coming to the cons was it courage or something else that xiaomi couldn t find a place for a mm jack not even a dongle in the box they should seriously stop copying apple s wrong habits and instead copy their good habits like long device support via updates although i mitigated the issue by using portable dongle dacs like shanling ua ibasso dc 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 dongle just fine for rupees i don t expect the pen and people who are expecting a pen with k tablet should really open their eyes and look the disaster also know as indian tablet market and its offerings but for k they could just offer a bundle where you pay k k rupees more and get the pen as an add on the accessory market might not be that vibrant already there are no unofficial cases available from good brands there is one from nillkin here on amazon and the seller has the audacity to price it at rupees lol the official xiaomi folio case is magnetic slap on at the back and i don t trust those type of cases one more issue that i would like to point out is that xiaomi lately has a tendency to creep up prices by rupees within a month or two by doing the good old gst bro so if it ever reaches k for the gb version just close your eyes and buy an ipad with card discounts so in a nut shell for k it is was no brainer but even for k it is a really good deal considering what its competitors are hope this was helpful i have been using the mi pad for over a month now and am only glad that i didn t spend more on an ipad once the retail therapy phase of the device wears off what remains is the user experience while it is true for both devices i find that i m more at ease with the mi pad for the sheer look and feel of the content i watch in it i also spend a lot of time reading books and illustrated designs pdfs and i often found myself amazed almost chuffed over how good the content looked that display gets the accolades for a reason the mi pad largely meets my expectations and when people see this tablet the immediate comparison they make is how much it resembles the ipad a gross generalisation so here s my take on apple s ipad th gen vs xiaomi pad if you have an apple device already and are especially looking to expand on the productivity element from the tablet you need to stick to the ipad not just because it is going to regulate the standard but you will definitely miss out on the features that eco system offers so buy the ipad if you are not concerned about the price tagare looking at designing with the apple pencil and are familiar with or going to use procreateare making an investment with this purchase and will not be back in the market for a new tablet anytime soon intend to use the tablet for presentations and want to take no chances with the devicehave a clear purpose for the sidecar feature if you don t use it despite buying the ipad you are missing out engage in a lot of official video conferences and are prone to moving about and may accidentally go out of frame the ipad has a feature that addresses this to an extent are not expecting substantially higher results than the mi pad from the in built camera in general have a proclivity towards the apple design their decisions and are generally happy with the software choices apple makes for you don t really care about features beyond a rigid list of activities you are certain the ipad is able to do and that this list is unlikely to change in the near future looking for a reliable product that will receive software support for a long period of time are expecting the device to be used by responsible adults who are careful with the tabletare unaffected by hefty repair costs should the glass crack or the rear panel be dentedhave a need to use touch idon the other hand buy the mi pad if you are looking at gaming on a plethora of titles that are on the google playstore and perhaps not found elsewheredon t care much about the stock ios cookie cutter experience and think customization is the only way you ll truly be happy with the tablet you use want the best quality of video and photo capture from a tablet meaning better video calls and video capture this doesn t mean the camera will replace the phone you already have but the pad is a tool that goes the extra mile of taking good quality images scanning documents and allows edits on its large screen value video quality from the mi pad camera than the ai that drives the face tracking function ipad offers want the most of the audio experience higher audio quality clarity and richness are expecting rich colour depth hdr quality video experience and will be spending more than of your time on the tablet watching videos don t like limitations imposed on you as with the software you use sideload apks rooting custom firmware overclocking etc if you do any or all of these forget about the ipad are mostly going to use it as a fun device to watch movies on or consume audio visual mediaare not expecting to pay an arm and a leg comparatively to fix a broken screen or a damaged back panel are okay without a fingerprint scanner and is okay with faceid pin or pattern for security at the end of the day you as a user of the tablet spend most of your time looking at the glorious screen of the tablet and interacting with what inside the device not the logo at the back the tablet is totally fine but sometimes is bucked out there is so many bugs bugs glitches i have contact to xiaomi they will try to fix it one req don t upgraded after you buy don t have to do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l is good for tablet new update is here so the new android update is here unfortunately is not android l but is working fine all the bugs has been fixed few miner bugs are there but it s totally refined from the past and system is working great hertzs now looks amazing because animation bugs has been fixed and battery life is been fixed is now working more than hours fortunately video playback and for day to day task you can go easily to days because i am doing ppt excel sheet and other documentation it s work totally fine and yeah that s the new update and go for xiaomi back about pencilso i bought xiaomi pencil for and if i say latency has been improved but if if you don t have the budget of go for another shopping site which name after f cart yeah🙂 and you can buy it s f smart buy pencil for rupees it works fine too and you don t have to spend you can go with the just you will not have those key features like taking screenshots and write something on it or double tap to note down over all i am satisfied with this tablet</v>
      </c>
      <c r="E978" s="1" t="s">
        <v>8732</v>
      </c>
      <c r="F978" s="9" t="s">
        <v>8734</v>
      </c>
      <c r="G978" s="9">
        <f>IFERROR(__xludf.DUMMYFUNCTION("""COMPUTED_VALUE"""),1.0)</f>
        <v>1</v>
      </c>
      <c r="H978" s="9">
        <f>IFERROR(__xludf.DUMMYFUNCTION("""COMPUTED_VALUE"""),1.0)</f>
        <v>1</v>
      </c>
      <c r="I978" s="9">
        <f>IFERROR(__xludf.DUMMYFUNCTION("""COMPUTED_VALUE"""),1.0)</f>
        <v>1</v>
      </c>
      <c r="J978" s="9">
        <f>IFERROR(__xludf.DUMMYFUNCTION("""COMPUTED_VALUE"""),1.0)</f>
        <v>1</v>
      </c>
    </row>
    <row r="979">
      <c r="A979" s="1">
        <v>4.1</v>
      </c>
      <c r="B979" s="5" t="s">
        <v>8749</v>
      </c>
      <c r="C979" s="5" t="s">
        <v>8750</v>
      </c>
      <c r="D979" s="9" t="str">
        <f>IFERROR(__xludf.DUMMYFUNCTION("""COMPUTED_VALUE"""),"for those looking for a genuine review a brief comparison summary between the best three earphones headphones in the budget segment let s help you to make up your mind the review is for sennheiser s earphone but items for comparison are sennheiser hd ii o"&amp;"ver the ear headphone sennheiser cx s in earphone sony mdr xb ap in ear extra bass earphones just for an introduction i would like to mention i am a dire fan for flagship electronic goods manages to fulfill my passion for the taste of quality from time to"&amp;" time now let’s begin when you start looking for earphones or headphones sennheiser is definitely a brand worth to look for and rightly so the brand has acquired a great reputation of producing some top notch quality gears in its segment i too started my "&amp;"quest to purchase some of the best sounding earphones within reasonable limits of purchasing power excluding those insanely pricey ones read some very good reviews of the sennheiser hd ii professional over ear headphone from my fellow amazonians and bough"&amp;"t it found it to be reasonably good but having certain drawbacks may refer my review of hd at amazon which were not upto my taste next unsettled i went to purchase these sennheiiser cx s in earphones and here are my observations design construction ××××××"&amp;"×××××××××××××××××××a looks feels delicate to hold with its extremely thin wires and if you are casual in handling frequently then in the long run its sure to fail b wires which are around m in expanse are not tangle free and keep getting into random knots"&amp;" each time you get to use it c comes with different sized earpieces to snug fit different ear anatomies and provides decent sound isolation but not the best d inconvincing design of the earpiece globes as the bottom tail piece below the earpiece was not l"&amp;"arge enough to grip with fingers to comfortably fit or adjust the earpieces in the ears and each time you had to twist the spherical globes to snug fit e comes with a gold plated l shaped additional adapter for better fitment to laptops etcf comes with a "&amp;"small pouch which for the most part was a useless accessory for me a case or box would have been more a more elegant option squeezing the whole earphone into the li ll pouch everytime naah feels primitive but then its my own two pieces sound quality perfo"&amp;"rmance xxxxxxxxxxxxxxxxxxxxxxxxxxxxxxxxxxxxxthe sound quality is crisp clear with clear mids and crisp pitches bass was okayish but leaves you craving for more every time you plug it in to watch some movie or natgeo documentaries the lack of an adequate b"&amp;"ass may even get unsettling sometimes the frequency response as per specs was to hz against to hz of sony mdr xb ap just to quote sony’s bass could get really deep low with its mm drivers and neodymium magnets for purists senneheiser does its job quite ho"&amp;"nestly but in general as for sony “a little make up won’t hurt ” lol sound quality is maintained till the maximum volume though it felt slightly that the mids succumbed to pitches at the apex verdict xxxxxxxxxxxxxx lack of a decent bass extremely fragile "&amp;"design is unacceptable at a price range of bucks for me not worth it details comparison xxxxxxxxxxxxxxxxxxxxxxxxxxxxxxxi happened to test the quality performance of all the renowned sennheiser hd ii over the ear headphone sennheiser cx s in earphone lastl"&amp;"y sony mdr xb ap in ear extra bass earphones bass xxxxxxxxxxxxxxsony senn hd senn cx s the extra bass at sony may feel out of place at rare instances but never feels cheap redundant or unpleasant to the ears it’s a quality refined timbre bass not some low"&amp;" quality stuff hd bass was ok but then it had other issues with sound leaking from the pads and disturbing others sound quality xxxxxxxxxxxxxxxxxxxxxexcellent on all but sony a bit appealing with its phenomenal immersive bass build design xxxxxxxxxxxxxxxx"&amp;"xxxx again sony senn hd senn cx s sony’s wire were tangle free earphone pieces felt indestructible noise isolation was “ultimate” next was senn hd and least by any standards was senn cx s the fragile design of the wires around mic in senn cx may itself be"&amp;" a let alone discarding feature for many senn hd ii might be good for gamers and watching from a distance with its long cord if leaking sound to outside world is not an issue bass is anytime better than senn cx s but not as mesmerising as sony sound quali"&amp;"ty though is very good crisp and clear senn cx s might be good for purists but even with its balanced highs and mids serious lack of bass keeps you longing for more especially if you are more into movies games and documentaries than music moreover its ext"&amp;"remely fragile always tangling thin wires is a constant annoying feature sony mdr xb ap gets the most evident and refined high quality deep bass with crisp high and quality mids its indestructible unique design offers the best noise isolation of all and c"&amp;"omes with the most sturdy tangle free wires do not consider higher bass as an adulteration to pure music its a quality bass with frequency response as low as to hz adds a mesmerizing essence to the quality of sound which is absent on other two probably li"&amp;"ke a super amoled with extra vivid colors that look more punchy full of life anyways at the end of the day its your call keep listening note there are thousands of reviews for this product but surprisingly there s hardly any review explaining its performa"&amp;"nce in long run and comparing this earphones with similar ones available in market i am using these earphones since last one year and in the meantime i also happen to use jbl c si and sennhesiers cx so i would be comparing all these earphones in this revi"&amp;"ew you get a l shaped connector in these earphones so note that i am dividing this review in several subtopics directly stating my user experience and stating which is the best earphone in that subtopic built quality ● boat flat cables which is tangle fre"&amp;"e in true sense metal housing holds up good but colour sheds off after months perfect l shaped connector which is apt for using with laptops while resting ● jbl small round cables shredding off after months of moderate usage plastic housing doing great so"&amp;" far connector is bent but not in perfect l shape so its quite pain to use while resting ● sennheiser small round cables holding up good after year of rough use plastic housing has become slick as rubber coating on it has shredded off perfect l shaped con"&amp;"nector which is apt for using with laptops while resting ●● winner boat ●●comfort ● boat comfortable enough when used while in upright position these are very uncomfortable when you use them while resting on couch or bed for watching movies or so has very"&amp;" long earphone head ● jbl comfortable enough in upright position slightly uncomfortable using while resting as these have offset opening ● sennheisers comfortable in both the position these are apt for long duration usage ●● winner sennheisers cx ●●loudne"&amp;"ss cx boat jbl cs si● boat tends to distort above level of volume ● jbl crystal clear even at full volume but has least sound level in all of three ● sennheisers tends to distort above level of volume but has greater sound level of all ●● winner sennheise"&amp;"rs cx ●●sound quality bass mids lows i noticed that all of them have almost same mids lows which are strong crisp but bass levels are different ● boat has average bass i am very disappointed with it since these earphones are marketed as bassheads ● jbl ha"&amp;"s least bass of all i felt treble is high in these ● sennheisers ton of bass and when used proper eartips its just a treat for bass lovers ●● winner sennheisers cx ●●sound quality over call ● boat i noticed in early few months quality over call was great "&amp;"but started to deplete after months but its still good not as good as new noise cancellation is good and noticeable by person on other side ● jbl its quite average and has maintained the quality over a year now ● sennheisers their no microphone lol pnote "&amp;"boat jbl both s mics works with android and ios perfectly ●● winner boat ●●customer care ● boat year warranty had no issues till date so didn t got chance to check it but some of my friends who ran into issue had mixed experiences ● jbl year warranty had "&amp;"issue with one ear piece and was replaced within weeks after contacting nearest service center ● sennheisers years warranty i had of these and one pair stopped working after a year and half was replaced immediately within a week after contacting nearest s"&amp;"ervice center note i first contacted the company via mail with my product details and i was given all the required details for service i would suggest this to all ●● winner sennheiser cx ●●connectivity all the earphones have mm connector and works perfect"&amp;"ly with both android and ios devices verdict i don t think i need to explain anything else now since i mentioned all the points of all these earphones to sum up i would say boat are good if you are going to use the mic alot and not going to use these earp"&amp;"hones while resting on couch for watching movies if you want mic and even want to watch movies resting then go for jbl cs si but if you want the earphones only for watching the movies and listening to songs like me then certainly go for sennheisers cx hop"&amp;"e this review helps you make sound decision")</f>
        <v>for those looking for a genuine review a brief comparison summary between the best three earphones headphones in the budget segment let s help you to make up your mind the review is for sennheiser s earphone but items for comparison are sennheiser hd ii over the ear headphone sennheiser cx s in earphone sony mdr xb ap in ear extra bass earphones just for an introduction i would like to mention i am a dire fan for flagship electronic goods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excluding those insanely pricey ones read some very good reviews of the sennheiser hd ii professional over ear headphone from my fellow amazonians and bought it found it to be reasonably good but having certain drawbacks may refer my review of hd at amazon which were not upto my taste next unsettled i went to purchase these sennheiiser cx s in earphones and here are my observations design construction ×××××××××××××××××××××××××a looks feels delicate to hold with its extremely thin wires and if you are casual in handling frequently then in the long run its sure to fail b wires which are around m in expanse are not tangle free and keep getting into random knots each time you get to use it c comes with different sized earpieces to snug fit different ear anatomies and provides decent sound isolation but not the best d inconvincing design of the earpiece globes as the bottom tail piece below the earpiece was not large enough to grip with fingers to comfortably fit or adjust the earpieces in the ears and each time you had to twist the spherical globes to snug fit e comes with a gold plated l shaped additional adapter for better fitment to laptops etcf comes with a small pouch which for the most part was a useless accessory for me a case or box would have been more a more elegant option squeezing the whole earphone into the li ll pouch everytime naah feels primitive but then its my own two pieces sound quality performance xxxxxxxxxxxxxxxxxxxxxxxxxxxxxxxxxxxxxthe sound quality is crisp clear with clear mids and crisp pitches bass was okayish but leaves you craving for more every time you plug it in to watch some movie or natgeo documentaries the lack of an adequate bass may even get unsettling sometimes the frequency response as per specs was to hz against to hz of sony mdr xb ap just to quote sony’s bass could get really deep low with its mm drivers and neodymium magnets for purists senneheiser does its job quite honestly but in general as for sony “a little make up won’t hurt ” lol sound quality is maintained till the maximum volume though it felt slightly that the mids succumbed to pitches at the apex verdict xxxxxxxxxxxxxx lack of a decent bass extremely fragile design is unacceptable at a price range of bucks for me not worth it details comparison xxxxxxxxxxxxxxxxxxxxxxxxxxxxxxxi happened to test the quality performance of all the renowned sennheiser hd ii over the ear headphone sennheiser cx s in earphone lastly sony mdr xb ap in ear extra bass earphones bass xxxxxxxxxxxxxxsony senn hd senn cx s the extra bass at sony may feel out of place at rare instances but never feels cheap redundant or unpleasant to the ears it’s a quality refined timbre bass not some low quality stuff hd bass was ok but then it had other issues with sound leaking from the pads and disturbing others sound quality xxxxxxxxxxxxxxxxxxxxxexcellent on all but sony a bit appealing with its phenomenal immersive bass build design xxxxxxxxxxxxxxxxxxxx again sony senn hd senn cx s sony’s wire were tangle free earphone pieces felt indestructible noise isolation was “ultimate” next was senn hd and least by any standards was senn cx s the fragile design of the wires around mic in senn cx may itself be a let alone discarding feature for many senn hd ii might be good for gamers and watching from a distance with its long cord if leaking sound to outside world is not an issue bass is anytime better than senn cx s but not as mesmerising as sony sound quality though is very good crisp and clear senn cx s might be good for purists but even with its balanced highs and mids serious lack of bass keeps you longing for more especially if you are more into movies games and documentaries than music moreover its extremely fragile always tangling thin wires is a constant annoying feature sony mdr xb ap gets the most evident and refined high quality deep bass with crisp high and quality mids its indestructible unique design offers the best noise isolation of all and comes with the most sturdy tangle free wires do not consider higher bass as an adulteration to pure music its a quality bass with frequency response as low as to hz adds a mesmerizing essence to the quality of sound which is absent on other two probably like a super amoled with extra vivid colors that look more punchy full of life anyways at the end of the day its your call keep listening note there are thousands of reviews for this product but surprisingly there s hardly any review explaining its performance in long run and comparing this earphones with similar ones available in market i am using these earphones since last one year and in the meantime i also happen to use jbl c si and sennhesiers cx so i would be comparing all these earphones in this review you get a l shaped connector in these earphones so note that i am dividing this review in several subtopics directly stating my user experience and stating which is the best earphone in that subtopic built quality ● boat flat cables which is tangle free in true sense metal housing holds up good but colour sheds off after months perfect l shaped connector which is apt for using with laptops while resting ● jbl small round cables shredding off after months of moderate usage plastic housing doing great so far connector is bent but not in perfect l shape so its quite pain to use while resting ● sennheiser small round cables holding up good after year of rough use plastic housing has become slick as rubber coating on it has shredded off perfect l shaped connector which is apt for using with laptops while resting ●● winner boat ●●comfort ● boat comfortable enough when used while in upright position these are very uncomfortable when you use them while resting on couch or bed for watching movies or so has very long earphone head ● jbl comfortable enough in upright position slightly uncomfortable using while resting as these have offset opening ● sennheisers comfortable in both the position these are apt for long duration usage ●● winner sennheisers cx ●●loudness cx boat jbl cs si● boat tends to distort above level of volume ● jbl crystal clear even at full volume but has least sound level in all of three ● sennheisers tends to distort above level of volume but has greater sound level of all ●● winner sennheisers cx ●●sound quality bass mids lows i noticed that all of them have almost same mids lows which are strong crisp but bass levels are different ● boat has average bass i am very disappointed with it since these earphones are marketed as bassheads ● jbl has least bass of all i felt treble is high in these ● sennheisers ton of bass and when used proper eartips its just a treat for bass lovers ●● winner sennheisers cx ●●sound quality over call ● boat i noticed in early few months quality over call was great but started to deplete after months but its still good not as good as new noise cancellation is good and noticeable by person on other side ● jbl its quite average and has maintained the quality over a year now ● sennheisers their no microphone lol pnote boat jbl both s mics works with android and ios perfectly ●● winner boat ●●customer care ● boat year warranty had no issues till date so didn t got chance to check it but some of my friends who ran into issue had mixed experiences ● jbl year warranty had issue with one ear piece and was replaced within weeks after contacting nearest service center ● sennheisers years warranty i had of these and one pair stopped working after a year and half was replaced immediately within a week after contacting nearest service center note i first contacted the company via mail with my product details and i was given all the required details for service i would suggest this to all ●● winner sennheiser cx ●●connectivity all the earphones have mm connector and works perfectly with both android and ios devices verdict i don t think i need to explain anything else now since i mentioned all the points of all these earphones to sum up i would say boat are good if you are going to use the mic alot and not going to use these earphones while resting on couch for watching movies if you want mic and even want to watch movies resting then go for jbl cs si but if you want the earphones only for watching the movies and listening to songs like me then certainly go for sennheisers cx hope this review helps you make sound decision</v>
      </c>
      <c r="E979" s="1" t="s">
        <v>8743</v>
      </c>
      <c r="F979" s="9" t="s">
        <v>3347</v>
      </c>
      <c r="G979" s="9">
        <f>IFERROR(__xludf.DUMMYFUNCTION("""COMPUTED_VALUE"""),1.0)</f>
        <v>1</v>
      </c>
      <c r="H979" s="9">
        <f>IFERROR(__xludf.DUMMYFUNCTION("""COMPUTED_VALUE"""),1.0)</f>
        <v>1</v>
      </c>
      <c r="I979" s="9">
        <f>IFERROR(__xludf.DUMMYFUNCTION("""COMPUTED_VALUE"""),1.0)</f>
        <v>1</v>
      </c>
      <c r="J979" s="9">
        <f>IFERROR(__xludf.DUMMYFUNCTION("""COMPUTED_VALUE"""),1.0)</f>
        <v>1</v>
      </c>
    </row>
    <row r="980">
      <c r="A980" s="1">
        <v>4.0</v>
      </c>
      <c r="B980" s="5" t="s">
        <v>8761</v>
      </c>
      <c r="C980" s="5" t="s">
        <v>8762</v>
      </c>
      <c r="D980" s="9" t="str">
        <f>IFERROR(__xludf.DUMMYFUNCTION("""COMPUTED_VALUE"""),"quality is good but rubber is missing in one of the leg of the alptop stand good product strong and sturdy price can be little less around i bought it with that in mindthat thought was fulfilled height adjustable is not equal and perfect its very useful a"&amp;"nd value for money affordable adjustable stand for laptops it is really light and doesn t occupy much space easy to carry stand is stable in flat surfaces simple to fold and unfold good to buy this product fabulous product a good one must buy value for mo"&amp;"ney")</f>
        <v>quality is good but rubber is missing in one of the leg of the alptop stand good product strong and sturdy price can be little less around i bought it with that in mindthat thought was fulfilled height adjustable is not equal and perfect its very useful and value for money affordable adjustable stand for laptops it is really light and doesn t occupy much space easy to carry stand is stable in flat surfaces simple to fold and unfold good to buy this product fabulous product a good one must buy value for money</v>
      </c>
      <c r="E980" s="1" t="s">
        <v>8753</v>
      </c>
      <c r="F980" s="9" t="s">
        <v>5242</v>
      </c>
      <c r="G980" s="9">
        <f>IFERROR(__xludf.DUMMYFUNCTION("""COMPUTED_VALUE"""),0.0)</f>
        <v>0</v>
      </c>
      <c r="H980" s="9">
        <f>IFERROR(__xludf.DUMMYFUNCTION("""COMPUTED_VALUE"""),0.0)</f>
        <v>0</v>
      </c>
      <c r="I980" s="9">
        <f>IFERROR(__xludf.DUMMYFUNCTION("""COMPUTED_VALUE"""),0.0)</f>
        <v>0</v>
      </c>
      <c r="J980" s="9">
        <f>IFERROR(__xludf.DUMMYFUNCTION("""COMPUTED_VALUE"""),0.0)</f>
        <v>0</v>
      </c>
    </row>
    <row r="981">
      <c r="A981" s="1">
        <v>4.5</v>
      </c>
      <c r="B981" s="5" t="s">
        <v>755</v>
      </c>
      <c r="C981" s="5" t="s">
        <v>8765</v>
      </c>
      <c r="D981" s="9" t="str">
        <f>IFERROR(__xludf.DUMMYFUNCTION("""COMPUTED_VALUE"""),"it worked well for some days later it is not working i want it to replace nice superb product with white lights at both ends when charging colour and quality feels very premium build quality nice product highly recommended good quality and looks beautiful"&amp;" i will surely recommend after using it for weeks i use samsung m few months back my usb cable was torn so i wasn t able to fast charge it took a decade to charge from samsung original cable was too pricey and too flimsy so i was searching for something d"&amp;"urable while browsing through the product page i was skeptical to place an order as the company claimed too many features in such a low price keeping the negative thoughts aside i ordered it anyhow the product was delivered well in advance which made me h"&amp;"appy i unboxed and plugged in the cable to my surprise the cable delivered everything that the company claimed the ends have aluminum casing which makes it durable and away from regular wear and tear it has led indicator on both ends which turns on when t"&amp;"he charger is plugged to the phone also the box that it comes with has a secret code that you need to scratch to reveal which helps to check its authenticity it easily fast charges my phone in an hour overall i m very happy with the product i highly recom"&amp;"mend this cable to anyone who needs a fast charging type c to c cable will update this review if any change is observed")</f>
        <v>it worked well for some days later it is not working i want it to replace nice superb product with white lights at both ends when charging colour and quality feels very premium build quality nice product highly recommended good quality and looks beautiful i will surely recommend after using it for weeks i use samsung m few months back my usb cable was torn so i wasn t able to fast charge it took a decade to charge from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 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 it easily fast charges my phone in an hour overall i m very happy with the product i highly recommend this cable to anyone who needs a fast charging type c to c cable will update this review if any change is observed</v>
      </c>
      <c r="E981" s="1" t="s">
        <v>749</v>
      </c>
      <c r="F981" s="9" t="s">
        <v>18</v>
      </c>
      <c r="G981" s="9">
        <f>IFERROR(__xludf.DUMMYFUNCTION("""COMPUTED_VALUE"""),1.0)</f>
        <v>1</v>
      </c>
      <c r="H981" s="9">
        <f>IFERROR(__xludf.DUMMYFUNCTION("""COMPUTED_VALUE"""),1.0)</f>
        <v>1</v>
      </c>
      <c r="I981" s="9">
        <f>IFERROR(__xludf.DUMMYFUNCTION("""COMPUTED_VALUE"""),1.0)</f>
        <v>1</v>
      </c>
      <c r="J981" s="9">
        <f>IFERROR(__xludf.DUMMYFUNCTION("""COMPUTED_VALUE"""),0.0)</f>
        <v>0</v>
      </c>
    </row>
    <row r="982">
      <c r="A982" s="1">
        <v>4.3</v>
      </c>
      <c r="B982" s="5" t="s">
        <v>8776</v>
      </c>
      <c r="C982" s="5" t="s">
        <v>8777</v>
      </c>
      <c r="D982" s="9" t="str">
        <f>IFERROR(__xludf.DUMMYFUNCTION("""COMPUTED_VALUE"""),"it was what i expected does the job recommended nice quality and durable it is exact same volt and watt as my old charger is best product in this price and overall ok original quality assurance decent performance")</f>
        <v>it was what i expected does the job recommended nice quality and durable it is exact same volt and watt as my old charger is best product in this price and overall ok original quality assurance decent performance</v>
      </c>
      <c r="E982" s="1" t="s">
        <v>8768</v>
      </c>
      <c r="F982" s="9" t="s">
        <v>7403</v>
      </c>
      <c r="G982" s="9">
        <f>IFERROR(__xludf.DUMMYFUNCTION("""COMPUTED_VALUE"""),0.0)</f>
        <v>0</v>
      </c>
      <c r="H982" s="9">
        <f>IFERROR(__xludf.DUMMYFUNCTION("""COMPUTED_VALUE"""),0.0)</f>
        <v>0</v>
      </c>
      <c r="I982" s="9">
        <f>IFERROR(__xludf.DUMMYFUNCTION("""COMPUTED_VALUE"""),0.0)</f>
        <v>0</v>
      </c>
      <c r="J982" s="9">
        <f>IFERROR(__xludf.DUMMYFUNCTION("""COMPUTED_VALUE"""),0.0)</f>
        <v>0</v>
      </c>
    </row>
    <row r="983">
      <c r="A983" s="1">
        <v>4.0</v>
      </c>
      <c r="B983" s="5" t="s">
        <v>8786</v>
      </c>
      <c r="C983" s="5" t="s">
        <v>8787</v>
      </c>
      <c r="D983" s="9" t="str">
        <f>IFERROR(__xludf.DUMMYFUNCTION("""COMPUTED_VALUE"""),"value for money good 👍 the mobile tab stand is a well made product tilt and height adjustment are a great pluses sturdy enough for tabs can be used on a flat surface like table top not top of my bed have been using this for almost months now no issues fa"&amp;"ced till date i have bought both black and white one s but white variants quality is better than the black one not durable durability is required ordered this since i liked the simplicity of this product was little disappointed when i received this becaus"&amp;"e of the following reasons had scratches on it probably someone returned this earlier and it was fixed and sent to me the screws are little loose hence reduced a star when closed can see gap so is not so perfect in the end decided to accept the flaws and "&amp;"keep it rather than getting it replaced didn t want to go through the process since the flaws are not so bad no screwto hold top part stable utility product for mobile tab etc")</f>
        <v>value for money good 👍 the mobile tab stand is a well made product tilt and height adjustment are a great pluses sturdy enough for tabs can be used on a flat surface like table top not top of my bed have been using this for almost months now no issues faced till date i have bought both black and white one s but white variants quality is better than the black one not durable durability is required ordered this since i liked the simplicity of this product was little disappointed when i received this because of the following reasons had scratches on it probably someone returned this earlier and it was fixed and sent to me the screws are little loose hence reduced a star when closed can see gap so is not so perfect in the end decided to accept the flaws and keep it rather than getting it replaced didn t want to go through the process since the flaws are not so bad no screwto hold top part stable utility product for mobile tab etc</v>
      </c>
      <c r="E983" s="1" t="s">
        <v>8780</v>
      </c>
      <c r="F983" s="9" t="s">
        <v>3802</v>
      </c>
      <c r="G983" s="9">
        <f>IFERROR(__xludf.DUMMYFUNCTION("""COMPUTED_VALUE"""),0.0)</f>
        <v>0</v>
      </c>
      <c r="H983" s="9">
        <f>IFERROR(__xludf.DUMMYFUNCTION("""COMPUTED_VALUE"""),0.0)</f>
        <v>0</v>
      </c>
      <c r="I983" s="9">
        <f>IFERROR(__xludf.DUMMYFUNCTION("""COMPUTED_VALUE"""),0.0)</f>
        <v>0</v>
      </c>
      <c r="J983" s="9">
        <f>IFERROR(__xludf.DUMMYFUNCTION("""COMPUTED_VALUE"""),1.0)</f>
        <v>1</v>
      </c>
    </row>
    <row r="984">
      <c r="A984" s="1">
        <v>4.5</v>
      </c>
      <c r="B984" s="5" t="s">
        <v>8797</v>
      </c>
      <c r="C984" s="5" t="s">
        <v>8798</v>
      </c>
      <c r="D984" s="9" t="str">
        <f>IFERROR(__xludf.DUMMYFUNCTION("""COMPUTED_VALUE"""),"i have lot of cables running between my soundsystem settop box tv and between my routers accesspoint it was kind of messy before i organized it using insulated thin metal tie cable but when i open it to add more cables or remove cable it was broken and no"&amp;"t looks good also i was afraid that tightening the tie cable may cur the wire since it was so thin and insulation is also very thin but after i use this it looks so neat and it is easy to remove or add more cable whenever required adhesion of wellgrow is "&amp;"good overall i like this producti suggest dont to precisely cut the wellgrow add some of extra length which will allow to add more cables in future if needed all was good but i received pieces instead of since i have used already i m not going to return i"&amp;"t just requesting the sellers to deliver as promised other than that the product is great and works great not only wfh setup but also if you re dealing with a lot of wires this is the way to go good quality good quantity and quality sticks tightly and eas"&amp;"y to strap helpful for keeping wires organized at work table laptop charger mobile charges etc i had to bind together variable number of wires at different places and this worked great without any wastage useful to organize wire little expensive but i don"&amp;" t have time to find it in my locality and quality is also good these are strong and better than plastic tags which you normally use to keep wires in order these can be removed and reused they are also very strong as they are supporting my bluetooth sound"&amp;"bar which i have hung up in my room")</f>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 overall i like this producti suggest dont to precisely cut the wellgrow add some of extra length which will allow to add more cables in future if needed all was good but i received pieces instead of since i have used already i m not going to return it just requesting the sellers to deliver as promised other than that the product is great and works great not only wfh setup but also if you re dealing with a lot of wires this is the way to go good quality good quantity and quality sticks tightly and easy to strap helpful for keeping wires organized at work table laptop charger mobile charges etc i had to bind together variable number of wires at different places and this worked great without any wastage useful to organize wire little expensive but i don t have time to find it in my locality and quality is also good these are strong and better than plastic tags which you normally use to keep wires in order these can be removed and reused they are also very strong as they are supporting my bluetooth soundbar which i have hung up in my room</v>
      </c>
      <c r="E984" s="1" t="s">
        <v>8790</v>
      </c>
      <c r="F984" s="9" t="s">
        <v>8792</v>
      </c>
      <c r="G984" s="9">
        <f>IFERROR(__xludf.DUMMYFUNCTION("""COMPUTED_VALUE"""),1.0)</f>
        <v>1</v>
      </c>
      <c r="H984" s="9">
        <f>IFERROR(__xludf.DUMMYFUNCTION("""COMPUTED_VALUE"""),1.0)</f>
        <v>1</v>
      </c>
      <c r="I984" s="9">
        <f>IFERROR(__xludf.DUMMYFUNCTION("""COMPUTED_VALUE"""),1.0)</f>
        <v>1</v>
      </c>
      <c r="J984" s="9">
        <f>IFERROR(__xludf.DUMMYFUNCTION("""COMPUTED_VALUE"""),0.0)</f>
        <v>0</v>
      </c>
    </row>
    <row r="985">
      <c r="A985" s="1">
        <v>4.0</v>
      </c>
      <c r="B985" s="5" t="s">
        <v>783</v>
      </c>
      <c r="C985" s="5" t="s">
        <v>784</v>
      </c>
      <c r="D985" s="9" t="str">
        <f>IFERROR(__xludf.DUMMYFUNCTION("""COMPUTED_VALUE"""),"liked the product accurate to my usb apparatus good value till now i had purchased about cables both micro and c type for myself and my family in this last one year its all because this brand wins my trust by provinding great quality with reasonable price"&amp;" na tested with amps charger and phone gives full amps power to phone the cable looks thick and it has nice texture despite that i am sure it is not very durable the usb connectors are extremely sturdy and they dont bend or flex the wire will break before"&amp;" the connector does warning usb micro connector has a strong hook be careful while plugging and unplugging or you may damage your device very cheap and usable cable for rs super power nice product in this price this is the best one")</f>
        <v>liked the product accurate to my usb apparatus good value till now i had purchased about cables both micro and c type for myself and my family in this last one year its all because this brand wins my trust by provinding great quality with reasonable price na tested with amps charger and phone gives full amps power to phone the cable looks thick and it has nice texture despite that i am sure it is not very durable the usb connectors are extremely sturdy and they dont bend or flex the wire will break before the connector does warning usb micro connector has a strong hook be careful while plugging and unplugging or you may damage your device very cheap and usable cable for rs super power nice product in this price this is the best one</v>
      </c>
      <c r="E985" s="1" t="s">
        <v>776</v>
      </c>
      <c r="F985" s="9" t="s">
        <v>18</v>
      </c>
      <c r="G985" s="9">
        <f>IFERROR(__xludf.DUMMYFUNCTION("""COMPUTED_VALUE"""),1.0)</f>
        <v>1</v>
      </c>
      <c r="H985" s="9">
        <f>IFERROR(__xludf.DUMMYFUNCTION("""COMPUTED_VALUE"""),0.0)</f>
        <v>0</v>
      </c>
      <c r="I985" s="9">
        <f>IFERROR(__xludf.DUMMYFUNCTION("""COMPUTED_VALUE"""),1.0)</f>
        <v>1</v>
      </c>
      <c r="J985" s="9">
        <f>IFERROR(__xludf.DUMMYFUNCTION("""COMPUTED_VALUE"""),0.0)</f>
        <v>0</v>
      </c>
    </row>
    <row r="986">
      <c r="A986" s="1">
        <v>4.5</v>
      </c>
      <c r="B986" s="5" t="s">
        <v>8809</v>
      </c>
      <c r="C986" s="5" t="s">
        <v>8810</v>
      </c>
      <c r="D986" s="9" t="str">
        <f>IFERROR(__xludf.DUMMYFUNCTION("""COMPUTED_VALUE"""),"good product can go for it it for my years old nephew he is just in love with these camel colours good to use and handling color with boc i purchased this for my year old who does not like to stop drawing the range of colours covers all tones desirable sh"&amp;"e has been in love with it since the day it arrived i couldn t resist myself from using this set of course when she was away😃 the colours are smooth and bright blends very well it is good for any types of portraits even those with bold colours easy to us"&amp;"e good product but easily breaking in pieces when applying more pressure good")</f>
        <v>good product can go for it it for my years old nephew he is just in love with these camel colours good to use and handling color with boc i purchased this for my year old who does not like to stop drawing the range of colours covers all tones desirable she has been in love with it since the day it arrived i couldn t resist myself from using this set of course when she was away😃 the colours are smooth and bright blends very well it is good for any types of portraits even those with bold colours easy to use good product but easily breaking in pieces when applying more pressure good</v>
      </c>
      <c r="E986" s="1" t="s">
        <v>8802</v>
      </c>
      <c r="F986" s="9" t="s">
        <v>8804</v>
      </c>
      <c r="G986" s="9">
        <f>IFERROR(__xludf.DUMMYFUNCTION("""COMPUTED_VALUE"""),0.0)</f>
        <v>0</v>
      </c>
      <c r="H986" s="9">
        <f>IFERROR(__xludf.DUMMYFUNCTION("""COMPUTED_VALUE"""),0.0)</f>
        <v>0</v>
      </c>
      <c r="I986" s="9">
        <f>IFERROR(__xludf.DUMMYFUNCTION("""COMPUTED_VALUE"""),0.0)</f>
        <v>0</v>
      </c>
      <c r="J986" s="9">
        <f>IFERROR(__xludf.DUMMYFUNCTION("""COMPUTED_VALUE"""),0.0)</f>
        <v>0</v>
      </c>
    </row>
    <row r="987">
      <c r="A987" s="1">
        <v>4.1</v>
      </c>
      <c r="B987" s="5" t="s">
        <v>793</v>
      </c>
      <c r="C987" s="5" t="s">
        <v>794</v>
      </c>
      <c r="D987" s="9" t="str">
        <f>IFERROR(__xludf.DUMMYFUNCTION("""COMPUTED_VALUE"""),"yeap this cable support w fast charging tested on my w brick of realme pro cable and pins quality looks good since i couldnt find original cable for w charger of realme i was searching for long time for a good one charging speed depends on number of facto"&amp;"rs and only in best condition it will go above watts and the brand only claims that watts fast charge if only you use the brand s inbox charger for me personally i tested out at multiple occassion using it for a month or two i never got speed above watt a"&amp;"nd i tested it with the cable that i received from the box and it also gave me the same speed so buy carefully if you re conditions are good and you get speed more tha watss then only you should buy it or you should go with a a cables as they are cheaper "&amp;"and more durable braided cables the cable supports fast charging i m using a oneplus w charger as advertised if it could have been round and braided instead of flat ribbon cable that would make it more durable in my experience braided cables are easy to w"&amp;"rap and store when not in use and they dont get frayed easily my cable stopped fast charging after two months of usage but warranty support was excellent i submitted the cable at a nearby centre and a new cable was shipped within days i ve been using boat"&amp;" cables for about years now a cable from a moto g phone is still with me and in use and will stick to them got the original one but there are fake cables being sold so beware it warp charges as it supports a power supply the cable is long and sturdy compa"&amp;"red to the typical oneplus cable in the box the price of original oneplus cable is mrp but this i got for and is not unlike other third party wires definitely worth it 👍🏻 best in price segment and durable material tangle free alsi amazon send me a used "&amp;"product but the cable is super and support fast charging and the quality is also good but they sent me a used product by others if not it s super product and year s of warranty on it just buy it very good quality fast charging cable getting good quick cha"&amp;"rging through laptop also flat cable design makes it more durable i have a oneplus t with watts charge my original wire had been destroyed few years ago and was searching for a cable with v a for fast charging i had buyed many wires but the phone was not "&amp;"charging as fast as he original one this wire has a good build quality and can do watts a")</f>
        <v>yeap this cable support w fast charging tested on my w brick of realme pro cable and pins quality looks good since i couldnt find original cable for w charger of realme i was searching for long time for a good one charging speed depends on number of factors and only in best condition it will go above watts and the brand only claims that watts fast charge if only you use the brand s inbox charger for me personally i tested out at multiple occassion using it for a month or two i never got speed above watt and i tested it with the cable that i received from the box and it also gave me the same speed so buy carefully if you re conditions are good and you get speed more tha watss then only you should buy it or you should go with a a cables as they are cheaper and more durable braided cables the cable supports fast charging i m using a oneplus 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days i ve been using boat cables for about years now a cable from a moto g phone is still with me and in use and will stick to them got the original one but there are fake cables being sold so beware it warp charges as it supports a power supply the cable is long and sturdy compared to the typical oneplus cable in the box the price of original oneplus cable is mrp but this i got for and is not unlike other third party wires definitely worth it 👍🏻 best in price segment and durable material tangle free alsi amazon send me a used product but the cable is super and support fast charging and the quality is also good but they sent me a used product by others if not it s super product and year s of warranty on it just buy it very good quality fast charging cable getting good quick charging through laptop also flat cable design makes it more durable i have a oneplus t with watts charge my original wire had been destroyed few years ago and was searching for a cable with v a for fast charging i had buyed many wires but the phone was not charging as fast as he original one this wire has a good build quality and can do watts a</v>
      </c>
      <c r="E987" s="1" t="s">
        <v>787</v>
      </c>
      <c r="F987" s="9" t="s">
        <v>18</v>
      </c>
      <c r="G987" s="9">
        <f>IFERROR(__xludf.DUMMYFUNCTION("""COMPUTED_VALUE"""),1.0)</f>
        <v>1</v>
      </c>
      <c r="H987" s="9">
        <f>IFERROR(__xludf.DUMMYFUNCTION("""COMPUTED_VALUE"""),0.0)</f>
        <v>0</v>
      </c>
      <c r="I987" s="9">
        <f>IFERROR(__xludf.DUMMYFUNCTION("""COMPUTED_VALUE"""),1.0)</f>
        <v>1</v>
      </c>
      <c r="J987" s="9">
        <f>IFERROR(__xludf.DUMMYFUNCTION("""COMPUTED_VALUE"""),0.0)</f>
        <v>0</v>
      </c>
    </row>
    <row r="988">
      <c r="A988" s="1">
        <v>4.3</v>
      </c>
      <c r="B988" s="5" t="s">
        <v>8820</v>
      </c>
      <c r="C988" s="5" t="s">
        <v>8821</v>
      </c>
      <c r="D988" s="9" t="str">
        <f>IFERROR(__xludf.DUMMYFUNCTION("""COMPUTED_VALUE"""),"it has a good grip and a good handling smooth chalta hain aur speed changing button se mast se speed change hoti hain only thing i am worried is that the cord will damage with wear and tear very awesome and smooth to use very helpful while gaming good loo"&amp;"king for gaming 😏 actualy performance is awesome but its build quality is very worst plastic which is use in left and right click buttons has highly chance of breaking so this product not satisfied me nice gaming mouse from hp in the price range thank yo"&amp;"u amazon for the fast delivery 👍🤗")</f>
        <v>it has a good grip and a good handling smooth chalta hain aur speed changing button se mast se speed change hoti hain only thing i am worried is that the cord will damage with wear and tear very awesome and smooth to use very helpful while gaming good looking for gaming 😏 actualy performance is awesome but its build quality is very worst plastic which is use in left and right click buttons has highly chance of breaking so this product not satisfied me nice gaming mouse from hp in the price range thank you amazon for the fast delivery 👍🤗</v>
      </c>
      <c r="E988" s="1" t="s">
        <v>8814</v>
      </c>
      <c r="F988" s="9" t="s">
        <v>5733</v>
      </c>
      <c r="G988" s="9">
        <f>IFERROR(__xludf.DUMMYFUNCTION("""COMPUTED_VALUE"""),0.0)</f>
        <v>0</v>
      </c>
      <c r="H988" s="9">
        <f>IFERROR(__xludf.DUMMYFUNCTION("""COMPUTED_VALUE"""),1.0)</f>
        <v>1</v>
      </c>
      <c r="I988" s="9">
        <f>IFERROR(__xludf.DUMMYFUNCTION("""COMPUTED_VALUE"""),1.0)</f>
        <v>1</v>
      </c>
      <c r="J988" s="9">
        <f>IFERROR(__xludf.DUMMYFUNCTION("""COMPUTED_VALUE"""),0.0)</f>
        <v>0</v>
      </c>
    </row>
    <row r="989">
      <c r="A989" s="1">
        <v>4.1</v>
      </c>
      <c r="B989" s="5" t="s">
        <v>8832</v>
      </c>
      <c r="C989" s="5" t="s">
        <v>8833</v>
      </c>
      <c r="D989" s="9" t="str">
        <f>IFERROR(__xludf.DUMMYFUNCTION("""COMPUTED_VALUE"""),"product is good print quality is good super printing like good prospect i am recommending i used for days but i dont know after that will parformance nice product good satisfactory")</f>
        <v>product is good print quality is good super printing like good prospect i am recommending i used for days but i dont know after that will parformance nice product good satisfactory</v>
      </c>
      <c r="E989" s="1" t="s">
        <v>8824</v>
      </c>
      <c r="F989" s="9" t="s">
        <v>8826</v>
      </c>
      <c r="G989" s="9">
        <f>IFERROR(__xludf.DUMMYFUNCTION("""COMPUTED_VALUE"""),0.0)</f>
        <v>0</v>
      </c>
      <c r="H989" s="9">
        <f>IFERROR(__xludf.DUMMYFUNCTION("""COMPUTED_VALUE"""),0.0)</f>
        <v>0</v>
      </c>
      <c r="I989" s="9">
        <f>IFERROR(__xludf.DUMMYFUNCTION("""COMPUTED_VALUE"""),0.0)</f>
        <v>0</v>
      </c>
      <c r="J989" s="9">
        <f>IFERROR(__xludf.DUMMYFUNCTION("""COMPUTED_VALUE"""),0.0)</f>
        <v>0</v>
      </c>
    </row>
    <row r="990">
      <c r="A990" s="1">
        <v>4.0</v>
      </c>
      <c r="B990" s="5" t="s">
        <v>8842</v>
      </c>
      <c r="C990" s="5" t="s">
        <v>8843</v>
      </c>
      <c r="D990" s="9" t="str">
        <f>IFERROR(__xludf.DUMMYFUNCTION("""COMPUTED_VALUE"""),"as per expectations at this price point guide stickers should be provided installation without those guide stickers is challenging for lay person i ended up having to lift up the sticker several times to realign in and this resulted in imperfections in fe"&amp;"w places and so now there are bubles that i can t do anything about suits correctly good quality for money ok liked the product and packaging was very impressive quality wise and usage wise the glass is fine but the alignments are not proper for my tablet"&amp;" in samsung galaxy tab a the glass alignment centering nearby the front camera is not proper refer to my pictures uploaded rest is fine perfect fi no bubble or smudge but the price is a bit on higher side otherwise ok good")</f>
        <v>as per expectations 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 t do anything about suits correctly good quality for money ok liked the product and packaging was very impressive quality wise and usage wise the glass is fine but the alignments are not proper for my tablet in samsung galaxy tab a the glass alignment centering nearby the front camera is not proper refer to my pictures uploaded rest is fine perfect fi no bubble or smudge but the price is a bit on higher side otherwise ok good</v>
      </c>
      <c r="E990" s="1" t="s">
        <v>8836</v>
      </c>
      <c r="F990" s="9" t="s">
        <v>6440</v>
      </c>
      <c r="G990" s="9">
        <f>IFERROR(__xludf.DUMMYFUNCTION("""COMPUTED_VALUE"""),0.0)</f>
        <v>0</v>
      </c>
      <c r="H990" s="9">
        <f>IFERROR(__xludf.DUMMYFUNCTION("""COMPUTED_VALUE"""),0.0)</f>
        <v>0</v>
      </c>
      <c r="I990" s="9">
        <f>IFERROR(__xludf.DUMMYFUNCTION("""COMPUTED_VALUE"""),0.0)</f>
        <v>0</v>
      </c>
      <c r="J990" s="9">
        <f>IFERROR(__xludf.DUMMYFUNCTION("""COMPUTED_VALUE"""),0.0)</f>
        <v>0</v>
      </c>
    </row>
    <row r="991">
      <c r="A991" s="1">
        <v>4.1</v>
      </c>
      <c r="B991" s="5" t="s">
        <v>8852</v>
      </c>
      <c r="C991" s="5" t="s">
        <v>8853</v>
      </c>
      <c r="D991" s="9" t="str">
        <f>IFERROR(__xludf.DUMMYFUNCTION("""COMPUTED_VALUE"""),"good product stability oksturdiness mediummaterial aluminiumoverall quality fairdoes the job need to have more holder to keep the nbook more steady does the job but a bit wobbly for bigger laptops metal built a handy piece of equipment if you want to impr"&amp;"ove your laptop s air flow as well as your back posture its just ok nice product costly but as per product description you might get very cheaper in local market")</f>
        <v>good product stability oksturdiness mediummaterial aluminiumoverall quality fairdoes the job need to have more holder to keep the nbook more steady does the job but a bit wobbly for bigger laptops metal built a handy piece of equipment if you want to improve your laptop s air flow as well as your back posture its just ok nice product costly but as per product description you might get very cheaper in local market</v>
      </c>
      <c r="E991" s="1" t="s">
        <v>8846</v>
      </c>
      <c r="F991" s="9" t="s">
        <v>5242</v>
      </c>
      <c r="G991" s="9">
        <f>IFERROR(__xludf.DUMMYFUNCTION("""COMPUTED_VALUE"""),1.0)</f>
        <v>1</v>
      </c>
      <c r="H991" s="9">
        <f>IFERROR(__xludf.DUMMYFUNCTION("""COMPUTED_VALUE"""),0.0)</f>
        <v>0</v>
      </c>
      <c r="I991" s="9">
        <f>IFERROR(__xludf.DUMMYFUNCTION("""COMPUTED_VALUE"""),0.0)</f>
        <v>0</v>
      </c>
      <c r="J991" s="9">
        <f>IFERROR(__xludf.DUMMYFUNCTION("""COMPUTED_VALUE"""),0.0)</f>
        <v>0</v>
      </c>
    </row>
    <row r="992">
      <c r="A992" s="1">
        <v>4.1</v>
      </c>
      <c r="B992" s="5" t="s">
        <v>803</v>
      </c>
      <c r="C992" s="5" t="s">
        <v>804</v>
      </c>
      <c r="D992" s="9" t="str">
        <f>IFERROR(__xludf.DUMMYFUNCTION("""COMPUTED_VALUE"""),"product is good and also it s strudiness but no fast charging in this cable it s normally charging i love it because it s supported in micro usb or type c over all good pros advantage meter wire more durable supported dual mode type c micro usbcons disadv"&amp;"antages normal charging not fast charging though it is braided but it is not strong like boat but it s okay to use it supports turbocharging working well after months of use only thing is that if there is slight pressure the c type adapter will come off f"&amp;"rom the micro usb head so better to see that the cable is not stretched when using the c type adapter otherwise working fine and very convenient for me since i usually have a phone with c type charging and a small tab with micro usb charging when i travel"&amp;" i need to carry only one cable now with my powerbank will recommend best cable good both micro usb type c mobile connector s are getting charge good decision to purchase this product cable is a good fibre braided with good length the connector also has a"&amp;" tight fit sometimes you have to apply a bit force to remove ig it ll wear off after usage in comparison boat has a better quality i would say if u get that in offer as it has metal braided cable and better quality microusb pin i like the product bcuz it "&amp;"s help me to charge both phone type c micro cabel")</f>
        <v>product is good and also it s strudiness but no fast charging in this cable it s normally charging i love it because it s supported in micro usb or type c over all good pros advantage meter wire more durable supported dual mode type c micro usbcons disadvantages normal charging not fast charging though it is braided but it is not strong like boat but it s okay to use it supports turbocharging 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 best cable good both micro usb type c mobile connector s are getting charge good decision to purchase this product cable is a good fibre braided with good length the connector also has a tight fit sometimes you have to apply a bit force to remove ig it ll wear off after usage in comparison boat has a better quality i would say if u get that in offer as it has metal braided cable and better quality microusb pin i like the product bcuz it s help me to charge both phone type c micro cabel</v>
      </c>
      <c r="E992" s="1" t="s">
        <v>797</v>
      </c>
      <c r="F992" s="9" t="s">
        <v>18</v>
      </c>
      <c r="G992" s="9">
        <f>IFERROR(__xludf.DUMMYFUNCTION("""COMPUTED_VALUE"""),0.0)</f>
        <v>0</v>
      </c>
      <c r="H992" s="9">
        <f>IFERROR(__xludf.DUMMYFUNCTION("""COMPUTED_VALUE"""),0.0)</f>
        <v>0</v>
      </c>
      <c r="I992" s="9">
        <f>IFERROR(__xludf.DUMMYFUNCTION("""COMPUTED_VALUE"""),0.0)</f>
        <v>0</v>
      </c>
      <c r="J992" s="9">
        <f>IFERROR(__xludf.DUMMYFUNCTION("""COMPUTED_VALUE"""),0.0)</f>
        <v>0</v>
      </c>
    </row>
    <row r="993">
      <c r="A993" s="1">
        <v>4.4</v>
      </c>
      <c r="B993" s="5" t="s">
        <v>8865</v>
      </c>
      <c r="C993" s="5" t="s">
        <v>8866</v>
      </c>
      <c r="D993" s="9" t="str">
        <f>IFERROR(__xludf.DUMMYFUNCTION("""COMPUTED_VALUE"""),"after month of use i can say that this is best device for lenovo laptop easy to use highly recommended this good product works well very good used it for more than months no complaints so far great mouse for daily office use the mouse is working perfectly"&amp;" and i thing best one as per the budget battery used more if not use it should auto off required i used it for my office work didn t find any issue size is ok connectivity is good sensor works fine you can go for it")</f>
        <v>after month of use i can say that this is best device for lenovo laptop easy to use highly recommended this good product works well very good used it for more than months no complaints so far great mouse for daily office use the mouse is working perfectly and i thing best one as per the budget battery used more if not use it should auto off required i used it for my office work didn t find any issue size is ok connectivity is good sensor works fine you can go for it</v>
      </c>
      <c r="E993" s="1" t="s">
        <v>8858</v>
      </c>
      <c r="F993" s="9" t="s">
        <v>5206</v>
      </c>
      <c r="G993" s="9">
        <f>IFERROR(__xludf.DUMMYFUNCTION("""COMPUTED_VALUE"""),0.0)</f>
        <v>0</v>
      </c>
      <c r="H993" s="9">
        <f>IFERROR(__xludf.DUMMYFUNCTION("""COMPUTED_VALUE"""),0.0)</f>
        <v>0</v>
      </c>
      <c r="I993" s="9">
        <f>IFERROR(__xludf.DUMMYFUNCTION("""COMPUTED_VALUE"""),0.0)</f>
        <v>0</v>
      </c>
      <c r="J993" s="9">
        <f>IFERROR(__xludf.DUMMYFUNCTION("""COMPUTED_VALUE"""),0.0)</f>
        <v>0</v>
      </c>
    </row>
    <row r="994">
      <c r="A994" s="1">
        <v>4.0</v>
      </c>
      <c r="B994" s="5" t="s">
        <v>813</v>
      </c>
      <c r="C994" s="5" t="s">
        <v>814</v>
      </c>
      <c r="D994" s="9" t="str">
        <f>IFERROR(__xludf.DUMMYFUNCTION("""COMPUTED_VALUE"""),"everything is fine but it is bulky and hard it should be softer and thinner thank you amazon very good charging cable 👍 good good one quality is good worth for ₹ short but durable very good product satisfied this is fast charging c pin usb you can purcha"&amp;"se it nice product at price of below")</f>
        <v>everything is fine but it is bulky and hard it should be softer and thinner thank you amazon very good charging cable 👍 good good one quality is good worth for ₹ short but durable very good product satisfied this is fast charging c pin usb you can purchase it nice product at price of below</v>
      </c>
      <c r="E994" s="1" t="s">
        <v>807</v>
      </c>
      <c r="F994" s="9" t="s">
        <v>18</v>
      </c>
      <c r="G994" s="9">
        <f>IFERROR(__xludf.DUMMYFUNCTION("""COMPUTED_VALUE"""),0.0)</f>
        <v>0</v>
      </c>
      <c r="H994" s="9">
        <f>IFERROR(__xludf.DUMMYFUNCTION("""COMPUTED_VALUE"""),0.0)</f>
        <v>0</v>
      </c>
      <c r="I994" s="9">
        <f>IFERROR(__xludf.DUMMYFUNCTION("""COMPUTED_VALUE"""),0.0)</f>
        <v>0</v>
      </c>
      <c r="J994" s="9">
        <f>IFERROR(__xludf.DUMMYFUNCTION("""COMPUTED_VALUE"""),0.0)</f>
        <v>0</v>
      </c>
    </row>
    <row r="995">
      <c r="A995" s="1">
        <v>4.1</v>
      </c>
      <c r="B995" s="5" t="s">
        <v>8878</v>
      </c>
      <c r="C995" s="5" t="s">
        <v>8879</v>
      </c>
      <c r="D995" s="9" t="str">
        <f>IFERROR(__xludf.DUMMYFUNCTION("""COMPUTED_VALUE"""),"bahut aacha hai ye pen sach me likhne ke baad erase ho jata hai so nice 😍💫 i had bought of these and they are excellent pens for the price but even after waiting for the ink to dry so i can erase the ink properly it still left a stain and also after kee"&amp;"ping my notebook at room temperature it started show the ink in a light blue colour which was not very noticeable hence i am giving this product stars also i like collecting a lot of stationery from japanese manufacturers and this was not as good as i exp"&amp;"ected so i would rather buy a uni ball air or a signo or a sarasa not expecting so much compromise from a brand like pilot whose v sign is placed at the same price and definitely did not have any quality compromise whatsoever anyway if you want a starter "&amp;"pen take the v or something my current go to pen highly recommend if you re someone who happens to do a lot of scribbling while writing an exam paper really great for annotating stuff which you can erase and correct as and when needed the pen really erase"&amp;"s but the ink finshed just in a week½ so not to use this pen if you are a student like me you need to apply more force and move your hand fast to erase what you wrote it s a very nice pen writes very smooth comparable to a pentel energel gel pen grip is c"&amp;"omfy it has a nice click sound when retracted the eraser part gets dirty with oils n dirt sometimes which when erasing with leaves a faint brown stain due to the oil n dirt just wipe it with some cloth like your shirt and you ll be fine wish refills were "&amp;"easily accessible though best for neat homework if your kid makes lot of spelling mistakes slightly expensive occasionally found dry ink easy to use write only on paper not elsewhere value for money")</f>
        <v>bahut aacha hai ye pen sach me likhne ke baad erase ho jata hai so nice 😍💫 i had bought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stars also i like collecting a lot of stationery from japanese manufacturers and this was not as good as i expected so i would rather buy a uni ball air or a signo or a sarasa not expecting so much compromise from a brand like pilot whose v sign is placed at the same price and definitely did not have any quality compromise whatsoever anyway if you want a starter pen take the v or something my current go to pen highly recommend if you re someone who happens to do a lot of scribbling while writing an exam paper really great for annotating stuff which you can erase and correct as and when needed the pen really erases but the ink finshed just in a week½ so not to use this pen if you are a student like me you need to apply more force and move your hand fast to erase what you wrote it 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 ll be fine wish refills were easily accessible though best for neat homework if your kid makes lot of spelling mistakes slightly expensive occasionally found dry ink easy to use write only on paper not elsewhere value for money</v>
      </c>
      <c r="E995" s="1" t="s">
        <v>8871</v>
      </c>
      <c r="F995" s="9" t="s">
        <v>8873</v>
      </c>
      <c r="G995" s="9">
        <f>IFERROR(__xludf.DUMMYFUNCTION("""COMPUTED_VALUE"""),0.0)</f>
        <v>0</v>
      </c>
      <c r="H995" s="9">
        <f>IFERROR(__xludf.DUMMYFUNCTION("""COMPUTED_VALUE"""),0.0)</f>
        <v>0</v>
      </c>
      <c r="I995" s="9">
        <f>IFERROR(__xludf.DUMMYFUNCTION("""COMPUTED_VALUE"""),0.0)</f>
        <v>0</v>
      </c>
      <c r="J995" s="9">
        <f>IFERROR(__xludf.DUMMYFUNCTION("""COMPUTED_VALUE"""),0.0)</f>
        <v>0</v>
      </c>
    </row>
    <row r="996">
      <c r="A996" s="1">
        <v>4.4</v>
      </c>
      <c r="B996" s="5" t="s">
        <v>8888</v>
      </c>
      <c r="C996" s="5" t="s">
        <v>8889</v>
      </c>
      <c r="D996" s="9" t="str">
        <f>IFERROR(__xludf.DUMMYFUNCTION("""COMPUTED_VALUE"""),"its really good best stand from others in price in stability and in branding look i work with both a big screen and laptop side by side by using this i can bring up the laptop screen to the same level as the big screen which actually reduced my neck pain "&amp;"it s really sturdy light weight as well a very good product using it since a while now maybe close to a year very portable this is practically something in my laptop bag the slotted angles are very good and pretty convenient and comfortable to use the lap"&amp;"top in i also use it for my ipad and this works like a charm i like the build quality it is good it is sturdy it is light weight and came with a good pouch to carry one area of improvement you always need both the hands to adjust the height with laptop of"&amp;"f and if you are moving it the level of height adjustment will collapse i would have liked if the height was lockable so that if you are moving the stand will not collapse the produt is good value for money its better you get a wooden one its hard to adju"&amp;"st feels cheap quality if you have requirement to move it around don t buy this if you get some offer and would not be moving this around much good thing to be placed in the corner")</f>
        <v>its really good best stand from others in price in stability and in branding look i work with both a big screen and laptop side by side by using this i can bring up the laptop screen to the same level as the big screen which actually reduced my neck pain it s really sturdy light weight as well a very good product using it since a while now maybe close to a year very portable this is practically something in my laptop bag the slotted angles are very good and pretty convenient and comfortable to use the laptop in i also use it for my ipad and this works like a charm i like the build quality it is good it is sturdy it is light weight and came with a good pouch to carry one area of improvement you always need both the hands to adjust the height with laptop off and if you are moving it the level of height adjustment will collapse i would have liked if the height was lockable so that if you are moving the stand will not collapse the produt is good value for money its better you get a wooden one its hard to adjust feels cheap quality if you have requirement to move it around don t buy this if you get some offer and would not be moving this around much good thing to be placed in the corner</v>
      </c>
      <c r="E996" s="1" t="s">
        <v>8882</v>
      </c>
      <c r="F996" s="9" t="s">
        <v>5242</v>
      </c>
      <c r="G996" s="9">
        <f>IFERROR(__xludf.DUMMYFUNCTION("""COMPUTED_VALUE"""),1.0)</f>
        <v>1</v>
      </c>
      <c r="H996" s="9">
        <f>IFERROR(__xludf.DUMMYFUNCTION("""COMPUTED_VALUE"""),0.0)</f>
        <v>0</v>
      </c>
      <c r="I996" s="9">
        <f>IFERROR(__xludf.DUMMYFUNCTION("""COMPUTED_VALUE"""),0.0)</f>
        <v>0</v>
      </c>
      <c r="J996" s="9">
        <f>IFERROR(__xludf.DUMMYFUNCTION("""COMPUTED_VALUE"""),0.0)</f>
        <v>0</v>
      </c>
    </row>
    <row r="997">
      <c r="A997" s="1">
        <v>4.3</v>
      </c>
      <c r="B997" s="5" t="s">
        <v>8898</v>
      </c>
      <c r="C997" s="5" t="s">
        <v>8899</v>
      </c>
      <c r="D997" s="9" t="str">
        <f>IFERROR(__xludf.DUMMYFUNCTION("""COMPUTED_VALUE"""),"keyboard is good i don t really like that clicking sound of mechanical keyboard as i am a software developer and write codes most of the time some times that mechanical sound really irritiates and sometimes seems stressing out my fingers this keyboard is "&amp;"good works as i wanted it to be but the real issue is while i am digging my code with mouse keyboard light goes off and i need to click caps or num key to lit it again its not an issue for average user but irritates me as i sometime forget to turn on num "&amp;"lock and while typing number in my code i accidentally change edit mode to insert due to pressed otherwise all seems ok i wish hp had offered always on option for this keyboard if there is any wrist support this product will skyrocket in its price range a"&amp;" good product for this price range rgb light is elegant and good quality keys and its built smooth keystrokes uneven distribution of the backlight over the font causing hard to read keys only time when all keys are properly readable is when you look at it"&amp;" directly at a perpendicular angle since i don t need to look at the letters for normal everyday typing i can get away with it there are no indication in the keyboard for the fn function key combos usually in other keyboard there are symbols in the functi"&amp;"on keys to indicate what they do when pressed with fn overall it seems to be acceptable good and value for money the silver coating came off after days does the purpose of back lit and typing for typing not that great buy keyboards that are less mechanica"&amp;"l for that this is good buy doesn t give the ease of typing style as in a laptop")</f>
        <v>keyboard is good i don 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pressed otherwise all seems ok i wish hp had offered always on option for this keyboard if there is any wrist support this product will skyrocket in its price range a good product for this price range rgb light is elegant and good quality keys and its built smooth keystrokes uneven distribution of the backlight over the font causing hard to read keys only time when all keys are properly readable is when you look at it directly at a perpendicular angle since i don t need to look at the letters for normal everyday typing i can get away with it there are no indication in the keyboard for the fn function key combos usually in other keyboard there are symbols in the function keys to indicate what they do when pressed with fn overall it seems to be acceptable good and value for money the silver coating came off after days does the purpose of back lit and typing for typing not that great buy keyboards that are less mechanical for that this is good buy doesn t give the ease of typing style as in a laptop</v>
      </c>
      <c r="E997" s="1" t="s">
        <v>8892</v>
      </c>
      <c r="F997" s="9" t="s">
        <v>8114</v>
      </c>
      <c r="G997" s="9">
        <f>IFERROR(__xludf.DUMMYFUNCTION("""COMPUTED_VALUE"""),0.0)</f>
        <v>0</v>
      </c>
      <c r="H997" s="9">
        <f>IFERROR(__xludf.DUMMYFUNCTION("""COMPUTED_VALUE"""),0.0)</f>
        <v>0</v>
      </c>
      <c r="I997" s="9">
        <f>IFERROR(__xludf.DUMMYFUNCTION("""COMPUTED_VALUE"""),0.0)</f>
        <v>0</v>
      </c>
      <c r="J997" s="9">
        <f>IFERROR(__xludf.DUMMYFUNCTION("""COMPUTED_VALUE"""),0.0)</f>
        <v>0</v>
      </c>
    </row>
    <row r="998">
      <c r="A998" s="1">
        <v>4.2</v>
      </c>
      <c r="B998" s="5" t="s">
        <v>8908</v>
      </c>
      <c r="C998" s="5" t="s">
        <v>8909</v>
      </c>
      <c r="D998" s="9" t="str">
        <f>IFERROR(__xludf.DUMMYFUNCTION("""COMPUTED_VALUE"""),"it s quality is really good and it can carry to laptops easily 👍 no problem to take must be taken the quality is great the stitching is also strong the stitching is very ordinary and it looks bad on the inner side decent purchase the product does not hav"&amp;"e zip and preferred to use black side the red side gets fluffy measures are to inch your laptop should be smaller then this size so that it fits and easy to remove fit perfectly for laptop material is good not best but within this price it is really good "&amp;"bit expensive could have been under rupees justified works well prevents from dust undoubtedly one should go for it product looks good big size want small size")</f>
        <v>it s quality is really good and it can carry to laptops easily 👍 no problem to take must be taken the quality is great the stitching is also strong the stitching is very ordinary and it looks bad on the inner side decent purchase the product does not have zip and preferred to use black side the red side gets fluffy measures are to inch your laptop should be smaller then this size so that it fits and easy to remove fit perfectly for laptop material is good not best but within this price it is really good bit expensive could have been under rupees justified works well prevents from dust undoubtedly one should go for it product looks good big size want small size</v>
      </c>
      <c r="E998" s="1" t="s">
        <v>8902</v>
      </c>
      <c r="F998" s="9" t="s">
        <v>6652</v>
      </c>
      <c r="G998" s="9">
        <f>IFERROR(__xludf.DUMMYFUNCTION("""COMPUTED_VALUE"""),0.0)</f>
        <v>0</v>
      </c>
      <c r="H998" s="9">
        <f>IFERROR(__xludf.DUMMYFUNCTION("""COMPUTED_VALUE"""),0.0)</f>
        <v>0</v>
      </c>
      <c r="I998" s="9">
        <f>IFERROR(__xludf.DUMMYFUNCTION("""COMPUTED_VALUE"""),0.0)</f>
        <v>0</v>
      </c>
      <c r="J998" s="9">
        <f>IFERROR(__xludf.DUMMYFUNCTION("""COMPUTED_VALUE"""),0.0)</f>
        <v>0</v>
      </c>
    </row>
    <row r="999">
      <c r="A999" s="1">
        <v>3.6</v>
      </c>
      <c r="B999" s="5" t="s">
        <v>8917</v>
      </c>
      <c r="C999" s="5" t="s">
        <v>8918</v>
      </c>
      <c r="D999" s="9" t="str">
        <f>IFERROR(__xludf.DUMMYFUNCTION("""COMPUTED_VALUE"""),"very good product very bright easy to use it worked properly for almost one year ok useful for defective i guess one or two led not illuminating properly just ok length is very short it s brightness is good but it s light panel is too hot after use some t"&amp;"ime")</f>
        <v>very good product very bright easy to use it worked properly for almost one year ok useful for defective i guess one or two led not illuminating properly just ok length is very short it s brightness is good but it s light panel is too hot after use some time</v>
      </c>
      <c r="E999" s="1" t="s">
        <v>8912</v>
      </c>
      <c r="F999" s="9" t="s">
        <v>6266</v>
      </c>
      <c r="G999" s="9">
        <f>IFERROR(__xludf.DUMMYFUNCTION("""COMPUTED_VALUE"""),1.0)</f>
        <v>1</v>
      </c>
      <c r="H999" s="9">
        <f>IFERROR(__xludf.DUMMYFUNCTION("""COMPUTED_VALUE"""),0.0)</f>
        <v>0</v>
      </c>
      <c r="I999" s="9">
        <f>IFERROR(__xludf.DUMMYFUNCTION("""COMPUTED_VALUE"""),0.0)</f>
        <v>0</v>
      </c>
      <c r="J999" s="9">
        <f>IFERROR(__xludf.DUMMYFUNCTION("""COMPUTED_VALUE"""),0.0)</f>
        <v>0</v>
      </c>
    </row>
    <row r="1000">
      <c r="A1000" s="1">
        <v>4.2</v>
      </c>
      <c r="B1000" s="5" t="s">
        <v>8928</v>
      </c>
      <c r="C1000" s="5" t="s">
        <v>8929</v>
      </c>
      <c r="D1000" s="9" t="str">
        <f>IFERROR(__xludf.DUMMYFUNCTION("""COMPUTED_VALUE"""),"no complaints till now only cons is st time connection is lil messy once it connected no need to look back value for money bought it for around on sale quick easy to install good coverage bought this as wifi was not working in my room due to placement of "&amp;"router was very doubtful to buy as it was pricey as per my view but once you buy you can take it with you when you move or shift so it s a forever product strength of wifi is so good now i can watch lectures just install app you can also add or remove peo"&amp;"ple who uses it very manageable i bought this as a backup extender setting it up was a breeze but i faced a silly self inflicted issue i entered wrong wifi password during setup but setup completed as if the connection to the router was successful when i "&amp;"tried to browse it showed no internet connection between the extender and the router it took me some time to troubleshoot and correct the password ideally the setup process should have highlighted the error and stopped the setup process showing the connec"&amp;"tion to the router was not successful it would have saved me some headache to troubleshoot extender coverage i use the extender to reach a corner of the house about ft away from the router where i get sporadic and weak signal mbps i locate the extender ab"&amp;"out ft away from the router to extend the network and now i get a connection of mbps it is enough for my work speed test results at the time of testing my laptop recorded a speed of mbps next to the router at the point where i located the extender ft away"&amp;" when directly connected to the router the laptop recorded a speed of mbps at the same point when connected to the extender the laptop recorded a speed of mbps only drop not so bad feet away from the extender without direct line of sight the laptop record"&amp;"ed mbps overall i am satisfied with its performance for home use but its range is like till one room only it can extend not much but good one like my router is in middle passage in my home but its range doesnt come out much without extender when i started"&amp;" using extender it pulls the range till this specific room if your room is one after the other then it wont go till last room extends my wifi signals and does it job very effectively once concern is i have g actfiber signal but this gives hz only but stil"&amp;"l managable for tv laptop mobiles etc for home purpose")</f>
        <v>no complaints till now only cons is st time connection is lil messy once it connected no need to look back value for money bought it for around on sale quick easy to install good coverage bought this as wifi was not working in my room due to placement of router was very doubtful to buy as it was pricey as per my view but once you buy you can take it with you when you move or shift so it s a forever product strength of wifi is so good now i can watch lectures just install app you can also add or remove people who uses it very manageable i bought this as a backup extender setting it up was a breeze but i faced a silly self 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 extender coverage i use the extender to reach a corner of the house about ft away from the router where i get sporadic and weak signal mbps i locate the extender about ft away from the router to extend the network and now i get a connection of mbps it is enough for my work speed test results at the time of testing my laptop recorded a speed of mbps next to the router at the point where i located the extender ft away when directly connected to the router the laptop recorded a speed of mbps at the same point when connected to the extender the laptop recorded a speed of mbps only drop not so bad feet away from the extender without direct line of sight the laptop recorded mbps overall i am satisfied with its performance for home use but its range is like till one room only it can extend not much but good one like my router is in middle passage in my home but its range doesnt come out much without extender when i started using extender it pulls the range till this specific room if your room is one after the other then it wont go till last room extends my wifi signals and does it job very effectively once concern is i have g actfiber signal but this gives hz only but still managable for tv laptop mobiles etc for home purpose</v>
      </c>
      <c r="E1000" s="1" t="s">
        <v>8921</v>
      </c>
      <c r="F1000" s="9" t="s">
        <v>5608</v>
      </c>
      <c r="G1000" s="9">
        <f>IFERROR(__xludf.DUMMYFUNCTION("""COMPUTED_VALUE"""),1.0)</f>
        <v>1</v>
      </c>
      <c r="H1000" s="9">
        <f>IFERROR(__xludf.DUMMYFUNCTION("""COMPUTED_VALUE"""),0.0)</f>
        <v>0</v>
      </c>
      <c r="I1000" s="9">
        <f>IFERROR(__xludf.DUMMYFUNCTION("""COMPUTED_VALUE"""),0.0)</f>
        <v>0</v>
      </c>
      <c r="J1000" s="9">
        <f>IFERROR(__xludf.DUMMYFUNCTION("""COMPUTED_VALUE"""),0.0)</f>
        <v>0</v>
      </c>
    </row>
    <row r="1001">
      <c r="A1001" s="1">
        <v>4.2</v>
      </c>
      <c r="B1001" s="5" t="s">
        <v>8938</v>
      </c>
      <c r="C1001" s="5" t="s">
        <v>8939</v>
      </c>
      <c r="D1001" s="9" t="str">
        <f>IFERROR(__xludf.DUMMYFUNCTION("""COMPUTED_VALUE"""),"the led light is vibrant with multiple form selection buildup is too good feels strong and wont get damaged even if it was to fall from table height the battery life is too good if used without leds with leds it will last around to hours only without led "&amp;"more than hours for sure dont expect too much bass and overal sound quality is good for what one is paying justifies he price initially i was using jbl go version but surely i can say jbl was way too better with bass than this one but obviously jbl wa dou"&amp;"ble the price go for it if u want a desent sound quality with fancy led lights overall star ps the size is actually larger that what it feels in the pictures it s good for home purpose kids to entertain music and light effect but not for party or somethin"&amp;"g like that such a best product at this price but little disappointed as in photos and description they said memory card slot is there but when i get this product memory card slot was not there but still i like this product and specially lighting effect a"&amp;"nd good bass sound sound is no doubt good bluetooth range is short battery life is not up to the mark led light is too good i would have rated it star but sudden night it really made a chaos it was uncontrollable not switching off made horrific noise out "&amp;"of the blue i kept it outside whole night so that the battery drained out and next day it was functional i think that was a software glitch anyway it didn t appear again for sake good but battery drain pretty fast volume is less nice products")</f>
        <v>the led light is vibrant with multiple form selection buildup is too good feels strong and wont get damaged even if it was to fall from table height the battery life is too good if used without leds with leds it will last around to hours only without led more than hours for sure dont expect too much bass and overal sound quality is good for what one is paying justifies he price initially i was using jbl go version but surely i can say jbl was way too better with bass than this one but obviously jbl wa double the price go for it if u want a desent sound quality with fancy led lights overall star ps the size is actually larger that what it feels in the pictures it s good for home purpose kids to entertain music and light effect but not for party or something like that such a best product at this price but little disappointed as in photos and description they said memory card slot is there but when i get this product memory card slot was not there but still i like this product and specially lighting effect and good bass sound sound is no doubt good bluetooth range is short battery life is not up to the mark led light is too good i would have rated it star but sudden night it really made a chaos it was uncontrollable not switching off made horrific noise out of the blue i kept it outside whole night so that the battery drained out and next day it was functional i think that was a software glitch anyway it didn t appear again for sake good but battery drain pretty fast volume is less nice products</v>
      </c>
      <c r="E1001" s="1" t="s">
        <v>8932</v>
      </c>
      <c r="F1001" s="9" t="s">
        <v>5924</v>
      </c>
      <c r="G1001" s="9">
        <f>IFERROR(__xludf.DUMMYFUNCTION("""COMPUTED_VALUE"""),0.0)</f>
        <v>0</v>
      </c>
      <c r="H1001" s="9">
        <f>IFERROR(__xludf.DUMMYFUNCTION("""COMPUTED_VALUE"""),0.0)</f>
        <v>0</v>
      </c>
      <c r="I1001" s="9">
        <f>IFERROR(__xludf.DUMMYFUNCTION("""COMPUTED_VALUE"""),1.0)</f>
        <v>1</v>
      </c>
      <c r="J1001" s="9">
        <f>IFERROR(__xludf.DUMMYFUNCTION("""COMPUTED_VALUE"""),1.0)</f>
        <v>1</v>
      </c>
    </row>
    <row r="1002">
      <c r="A1002" s="1">
        <v>3.9</v>
      </c>
      <c r="B1002" s="5" t="s">
        <v>835</v>
      </c>
      <c r="C1002" s="5" t="s">
        <v>836</v>
      </c>
      <c r="D1002" s="9" t="str">
        <f>IFERROR(__xludf.DUMMYFUNCTION("""COMPUTED_VALUE"""),"packing is good they have sent a box for italso the quality looks good and decently fast charginggood product for the price paid nice product nice charging cable for low cost highly recommended quite nice cable in this price charging my ipad smoothly go f"&amp;"or it i like the product and resnable precise worth buyinh nice")</f>
        <v>packing is good they have sent a box for italso the quality looks good and decently fast charginggood product for the price paid nice product nice charging cable for low cost highly recommended quite nice cable in this price charging my ipad smoothly go for it i like the product and resnable precise worth buyinh nice</v>
      </c>
      <c r="E1002" s="1" t="s">
        <v>829</v>
      </c>
      <c r="F1002" s="9" t="s">
        <v>18</v>
      </c>
      <c r="G1002" s="9">
        <f>IFERROR(__xludf.DUMMYFUNCTION("""COMPUTED_VALUE"""),0.0)</f>
        <v>0</v>
      </c>
      <c r="H1002" s="9">
        <f>IFERROR(__xludf.DUMMYFUNCTION("""COMPUTED_VALUE"""),0.0)</f>
        <v>0</v>
      </c>
      <c r="I1002" s="9">
        <f>IFERROR(__xludf.DUMMYFUNCTION("""COMPUTED_VALUE"""),1.0)</f>
        <v>1</v>
      </c>
      <c r="J1002" s="9">
        <f>IFERROR(__xludf.DUMMYFUNCTION("""COMPUTED_VALUE"""),0.0)</f>
        <v>0</v>
      </c>
    </row>
    <row r="1003">
      <c r="A1003" s="1">
        <v>4.2</v>
      </c>
      <c r="B1003" s="5" t="s">
        <v>8949</v>
      </c>
      <c r="C1003" s="5" t="s">
        <v>8950</v>
      </c>
      <c r="D1003" s="9" t="str">
        <f>IFERROR(__xludf.DUMMYFUNCTION("""COMPUTED_VALUE"""),"you can use android iso devices mouse is very good but bluetooth option can t support in macbook pro update i have received the replacement mouse for the replacement mouse it seems to work fine till date sometimes it hangs and i have to restart it but com"&amp;"pared to previous ones it is fine not reliable but the customer service and replacement has been good would recommend the product if you have a backup mouse with you as it is not completely reliable update the replacement mouse broke within days it stoppe"&amp;"d working completely and the mouse cursor doesn t even move asked for a refund but they are sending me another mouse after testing it for a week i am losing hope update i contacted their whatsapp customer service number they arranged for a replacement imm"&amp;"ediately and i received it after a week i had to use an old mouse in the mean time i used to trust offbeat products but i am greatly disappointed as this mouse broke just after two weeks the mouse pointer moves erratically on it s own the return window cl"&amp;"osed two days ago and i can t return this broken garbage i will file a complaint to consumer court if i am not refunded good i use apple s magic mouse regularly which is a superior one for obvious reasons stylist design it supports gestures battery backup"&amp;" is unparallel this offbeat mouse is almost as per in terms of ergonomics and design we can not expect this mouse to support gestures at this price point and innovation but does the job well the good part is you have dual modes of connecting dongle and bl"&amp;"uetooth decorative lights are a plus i tested this mouse connecting to macbook and works all well for battery and charging i am not able to comment yet as not used for long term overall a happy buy good battery life adjustable dpi works well easy to use s"&amp;"witch devices bluetooth is sorted rgb has low illumination basic everyday use bluetooth mice it s a good productusing it since monthshappy with the battery life quality could ve been better no issues so far and quality is good liked the design too")</f>
        <v>you can use android iso devices mouse is very good but bluetooth option can t support in macbook pro update i have received the replacement mouse for the replacement mouse it seems to work fine till date sometimes it hangs and i have to restart it but compared to previous ones it is fine not reliable but the customer service and replacement has been good would recommend the product if you have a backup mouse with you as it is not completely reliable update the replacement mouse broke within days it stopped working completely and the mouse cursor doesn t even move asked for a refund but they are sending me another mouse after testing it for a week i am losing hope update i contacted their whatsapp customer service number they arranged for a replacement immediately and i received it after a week i had to use an old mouse in the mean time i used to trust offbeat products but i am greatly disappointed as this mouse broke just after two weeks the mouse pointer moves erratically on it s own the return window closed two days ago and i can t return this broken garbage i will file a complaint to consumer court if i am not refunded good i use apple s magic mouse regularly which is a superior one for obvious reasons stylist design it supports gestures battery backup is unparallel this offbeat mouse is almost as per in terms of ergonomics and design we can not expect this mouse to support gestures at this price point and innovation but does the job well the good part is you have dual modes of connecting dongle and bluetooth decorative lights are a plus i tested this mouse connecting to macbook and works all well for battery and charging i am not able to comment yet as not used for long term overall a happy buy good battery life adjustable dpi works well easy to use switch devices bluetooth is sorted rgb has low illumination basic everyday use bluetooth mice it s a good productusing it since monthshappy with the battery life quality could ve been better no issues so far and quality is good liked the design too</v>
      </c>
      <c r="E1003" s="1" t="s">
        <v>8943</v>
      </c>
      <c r="F1003" s="9" t="s">
        <v>5206</v>
      </c>
      <c r="G1003" s="9">
        <f>IFERROR(__xludf.DUMMYFUNCTION("""COMPUTED_VALUE"""),1.0)</f>
        <v>1</v>
      </c>
      <c r="H1003" s="9">
        <f>IFERROR(__xludf.DUMMYFUNCTION("""COMPUTED_VALUE"""),0.0)</f>
        <v>0</v>
      </c>
      <c r="I1003" s="9">
        <f>IFERROR(__xludf.DUMMYFUNCTION("""COMPUTED_VALUE"""),1.0)</f>
        <v>1</v>
      </c>
      <c r="J1003" s="9">
        <f>IFERROR(__xludf.DUMMYFUNCTION("""COMPUTED_VALUE"""),1.0)</f>
        <v>1</v>
      </c>
    </row>
    <row r="1004">
      <c r="A1004" s="1">
        <v>4.5</v>
      </c>
      <c r="B1004" s="5" t="s">
        <v>8959</v>
      </c>
      <c r="C1004" s="5" t="s">
        <v>8960</v>
      </c>
      <c r="D1004" s="9" t="str">
        <f>IFERROR(__xludf.DUMMYFUNCTION("""COMPUTED_VALUE"""),"good for learning drawing for kids mrp of product is books a piece but amazon charged initially contacted customer service and got the difference in amount back great work experience valuable good product at affordable rate nice will order again very good"&amp;" deal paper texture is good best at this price my kids like the drawing books n it s value for money")</f>
        <v>good for learning drawing for kids mrp of product is books a piece but amazon charged initially contacted customer service and got the difference in amount back great work experience valuable good product at affordable rate nice will order again very good deal paper texture is good best at this price my kids like the drawing books n it s value for money</v>
      </c>
      <c r="E1004" s="1" t="s">
        <v>8953</v>
      </c>
      <c r="F1004" s="9" t="s">
        <v>6728</v>
      </c>
      <c r="G1004" s="9">
        <f>IFERROR(__xludf.DUMMYFUNCTION("""COMPUTED_VALUE"""),0.0)</f>
        <v>0</v>
      </c>
      <c r="H1004" s="9">
        <f>IFERROR(__xludf.DUMMYFUNCTION("""COMPUTED_VALUE"""),0.0)</f>
        <v>0</v>
      </c>
      <c r="I1004" s="9">
        <f>IFERROR(__xludf.DUMMYFUNCTION("""COMPUTED_VALUE"""),0.0)</f>
        <v>0</v>
      </c>
      <c r="J1004" s="9">
        <f>IFERROR(__xludf.DUMMYFUNCTION("""COMPUTED_VALUE"""),0.0)</f>
        <v>0</v>
      </c>
    </row>
    <row r="1005">
      <c r="A1005" s="1">
        <v>4.3</v>
      </c>
      <c r="B1005" s="5" t="s">
        <v>8969</v>
      </c>
      <c r="C1005" s="5" t="s">
        <v>8970</v>
      </c>
      <c r="D1005" s="9" t="str">
        <f>IFERROR(__xludf.DUMMYFUNCTION("""COMPUTED_VALUE"""),"at the sub inr price range i was doubtful to buy a mechanical keyboard as there are a lot of disappointing pseudo mechanical keyboards available at this range i already had a logitech g prodigy which was great with it s membrane so i almost thought of not"&amp;" buying it but after much thought i bought it it turns out to be amazing it has a key cap remover included which is a great bonus each click feels responsive and great i am typing wpm with this compared to my g the size is a bit small for a full sized key"&amp;"board and the rgb is somewhat painful but other than that it is the best keyboard in this price range good keyboard for people who loves typing sound 😊 nice product very good build quality price of rs is justified and i have written the review using the "&amp;"same key board best budget friendly a very good keyboard to begin your mechanical keyboard journey with this is much better than any membrane keyboard you will ever use been using for more than year and still working fine although the blue switches slowly"&amp;" lose their crisp sound but that is expected from this brand of switches value for money i wish i could coustomise to colour of rgb but rest it s very good very good product 👌 and perfectly working well hello guys today i am going to tell you about hp gk"&amp;" gaming keyboard so it cost me around and i give the ratings from star i will give it three star because it have some rgb issues and i recommend you only buy this keyboard if you get it under if it cost over i recommend that don t buy this keyboard")</f>
        <v>at the sub inr price range i was doubtful to buy a mechanical keyboard as there are a lot of disappointing pseudo mechanical keyboards available at this range i already had a logitech g prodigy which was great with it s membrane so i almost thought of not buying it but after much thought i bought it it turns out to be amazing it has a key cap remover included which is a great bonus each click feels responsive and great i am typing wpm with this compared to my g the size is a bit small for a full sized keyboard and the rgb is somewhat painful but other than that it is the best keyboard in this price range good keyboard for people who loves typing sound 😊 nice product very good build quality price of rs is justified and i have written the review using the same key board best budget friendly a very good keyboard to begin your mechanical keyboard journey with this is much better than any membrane keyboard you will ever use been using for more than year and still working fine although the blue switches slowly lose their crisp sound but that is expected from this brand of switches value for money i wish i could coustomise to colour of rgb but rest it s very good very good product 👌 and perfectly working well hello guys today i am going to tell you about hp gk gaming keyboard so it cost me around and i give the ratings from star i will give it three star because it have some rgb issues and i recommend you only buy this keyboard if you get it under if it cost over i recommend that don t buy this keyboard</v>
      </c>
      <c r="E1005" s="1" t="s">
        <v>8963</v>
      </c>
      <c r="F1005" s="9" t="s">
        <v>8114</v>
      </c>
      <c r="G1005" s="9">
        <f>IFERROR(__xludf.DUMMYFUNCTION("""COMPUTED_VALUE"""),0.0)</f>
        <v>0</v>
      </c>
      <c r="H1005" s="9">
        <f>IFERROR(__xludf.DUMMYFUNCTION("""COMPUTED_VALUE"""),0.0)</f>
        <v>0</v>
      </c>
      <c r="I1005" s="9">
        <f>IFERROR(__xludf.DUMMYFUNCTION("""COMPUTED_VALUE"""),0.0)</f>
        <v>0</v>
      </c>
      <c r="J1005" s="9">
        <f>IFERROR(__xludf.DUMMYFUNCTION("""COMPUTED_VALUE"""),1.0)</f>
        <v>1</v>
      </c>
    </row>
    <row r="1006">
      <c r="A1006" s="1">
        <v>4.2</v>
      </c>
      <c r="B1006" s="5" t="s">
        <v>8980</v>
      </c>
      <c r="C1006" s="5" t="s">
        <v>8981</v>
      </c>
      <c r="D1006" s="9" t="str">
        <f>IFERROR(__xludf.DUMMYFUNCTION("""COMPUTED_VALUE"""),"writes smoothly nice the look and feel of the pen is amazing being a parker its extremely smooth but the lid of the pen case is broken so it would be embarassing if you are gifting it to someone and they find it broken nice very nice pen but not ball pen "&amp;"jel pen its the best parker pen 🤩i have every used and it have came my 😲main😲parker pen i have to pens of parker😅🤪 but this is my main pen now😁 don t think twice just go with it 😃😁its the best pen pls buy 😏if get a chance😏 very good amazon😄")</f>
        <v>writes smoothly nice the look and feel of the pen is amazing being a parker its extremely smooth but the lid of the pen case is broken so it would be embarassing if you are gifting it to someone and they find it broken nice very nice pen but not ball pen jel pen its the best parker pen 🤩i have every used and it have came my 😲main😲parker pen i have to pens of parker😅🤪 but this is my main pen now😁 don t think twice just go with it 😃😁its the best pen pls buy 😏if get a chance😏 very good amazon😄</v>
      </c>
      <c r="E1006" s="1" t="s">
        <v>8973</v>
      </c>
      <c r="F1006" s="9" t="s">
        <v>8873</v>
      </c>
      <c r="G1006" s="9">
        <f>IFERROR(__xludf.DUMMYFUNCTION("""COMPUTED_VALUE"""),1.0)</f>
        <v>1</v>
      </c>
      <c r="H1006" s="9">
        <f>IFERROR(__xludf.DUMMYFUNCTION("""COMPUTED_VALUE"""),0.0)</f>
        <v>0</v>
      </c>
      <c r="I1006" s="9">
        <f>IFERROR(__xludf.DUMMYFUNCTION("""COMPUTED_VALUE"""),1.0)</f>
        <v>1</v>
      </c>
      <c r="J1006" s="9">
        <f>IFERROR(__xludf.DUMMYFUNCTION("""COMPUTED_VALUE"""),0.0)</f>
        <v>0</v>
      </c>
    </row>
    <row r="1007">
      <c r="A1007" s="1">
        <v>4.1</v>
      </c>
      <c r="B1007" s="5" t="s">
        <v>8991</v>
      </c>
      <c r="C1007" s="5" t="s">
        <v>8992</v>
      </c>
      <c r="D1007" s="9" t="str">
        <f>IFERROR(__xludf.DUMMYFUNCTION("""COMPUTED_VALUE"""),"first of all delivery of amazon it was as specified no delays hence appreciate it packaging not good the box was tempered torn and damaged product ordered black received brown didn’t replace as the color didn’t much mattered issue is with the seller thoug"&amp;"h performance the pen of good robust feels cheap however looking at the price not to complain writes smooth for anyone who wants to enter into fountain pens can start with this as it does the job edited have been using this pen for over days now i am faci"&amp;"ng issue of nib dryness if i don’t use the pen for sometime the pen doesn’t write at all i have to wet the nib or do something or the other in order to make it start writing it writes great when it starts writing but the initial pick up is really bad i ha"&amp;"ve a platinum preppy too it’s a better option to go with if the budget is tight however there we have good writing but bad looks few points i have been reading about this pen which i would like to answer compared with two other pens parker vector and luxo"&amp;"r v grip read in couple of reviews regarding the thick grip and the curve at the grip which makes it awkward to hold honestly have not felt so at all the grip is pretty medium larger than parker vector and comparable to the luxor v it wont create any prob"&amp;"lems holding it i am an average and people of same build hand and finger size wont be any problem also on parker vector the metal body starts to feel slippery due to metal small grip and feels tiresome after writing couple of pages been nice to hold the e"&amp;"legante and feel firm in hand it makes one feel like holding a pen with substance nib and feeder it says fine on the nib and it is comparable to the luxor v and parker fine nib few claim it is medium kinds its all about the pressure on puts when writing i"&amp;"t i just touch the nib on paper and rest the pen does so would say it is fine it is way too smoooooother and fluent than parker which felt a bit rough parker fine nibs give a feedback making it bit of a dragging experience however on elegante the nib just"&amp;" flows and slides over the paper it is not only the nib but also the feeder which ensures the nib slides the feeder ensures that there is even flow of ink through out the writing experience the writing it leaves is slightly wet and not dry personally i pr"&amp;"efer that over the dry and dragging this ensures that one gets to write about pages i e sides without a refill plastic construction and feel in hand the cap is made of brass as they say the cap has a matte finish not a glossy one the clip and top is gloss"&amp;"y gives a fair enough good contrast to add some looks to it when taking it out of the pocket d the pen itself very much plastic if i try to weigh both the cap and pen separately roughly they feel of same weight it is that light weight just a feel factor h"&amp;"ow i felt however this does not mean it is a cheap construction it has fallen from floors down and did not crack anywhere so would say its good strong plastic it makes one feel pretty solid holding it the size if compared to other two is larger it rests p"&amp;"retty well in between my thumb and index finger which parker does not luxor does hence never needed to put the clip on the rear without the clip it is very much balanced parker and luxor both feel well balanced without the cap placed on top with clip eleg"&amp;"ante and parker feel a bit top heavy ink filling personally always been a fan of eyedroppers good old school days however this comes with the standard piston filling as seen in the photo by hari when i immersed the nib in the pen and pulled the piston it "&amp;"just filled half had to dip the whole nib till the grip when it got filled in parker just dipping the top nib was sufficient for luxor pulling the whole top part out and then refuel it seemed very tedious some other reviews i read people have tried removi"&amp;"ng the piston converter and used it as eyedropper few said it worked few said it leaked need to substantiate it not sure and hence wont try this out to spoil such a nice piece if anyone has tried would love to hear your experience writing after weeks for "&amp;"luxor it works immediately even after months it worked like magic for parker bit of dipping or couple of splashing out and it starts for elegante it did not start immediately from school days used to have an airmail unfortunately misplaced it when i shift"&amp;"ed it used to work like a beauty even after weeks elegante on this aspect did not fair so well however how many of us are not going to use their pen for weeks always something to write sign or pen down it worked fairly after a break of one week colour per"&amp;"sonally the looks of a pen hardly matter to me its the balance in hand and the nib which are the real heart and soul we pay crazy on high class pens just for the looks for few people this matters more individual choice and nothing against it parker gives "&amp;"a good classy look luxor makes one feel more of a student than a person with authority or executive elegante would be a mix of both and middle of both neither a college going look nor an executive look on looks it does fair enough justice the cap and two "&amp;"metal rings is all that makes it stand apart would have loved if they would have made more colours than maroon black and blue nonetheless these colours are the royal colours and pretty good than what reynolds have bright designs which are more for school "&amp;"going kids to attract them this does enough for me spare nibs and feeder not sure if there are spare nibs available online i am at a location which is s of km away from any civilization in a jungle or a desert and only way is to order online thankfully sp"&amp;"eed post delivers faster than couriers lticaptd after using this nib i would personally not place any other nib i am pretty happy about it always good habit to have spare nibs dont know when one drops it and needs to change recommended for its a must for "&amp;"student at this price range where one is still studying and not earning this sounds a good buy though not the best as luxor beats this is vfm parker would never recommend it for students if someone wants to carry it for exams carry atleast all due to the "&amp;"limited piston converter capacity luxor would be best if you are an executive sitting in a board of meetings where you want to make a statement by what you carry then there are many other alternatives this is fair on looks and pleasure for writing value f"&amp;"or money for a standard person like me or a student luxor beats elegante and parker however for a fountain pen this is an excellent vfm well this sums up my experience after using it anyone has anything more to add to this or share their side we all would"&amp;" love to hear it ★ first of all it came in a really bad condition the package was almost flattened all thanks to the people connected with the transition and delivery thank god it doesn t have any dent ★ secondly it is probably a used product because it c"&amp;"ame with the smell of ink in it out of the box ★ thirdly the brand claims that it is having a fine nib but probably according to the european standards i am a pilot lover so i know what fine nib is this is medium sized nib at its best according to the sta"&amp;"ndards of pilot using a pen with fine nib is like having a perfect orgasm you remember the experience for a long time the handwriting also becomes better that s lacking in this pen thankfully it doesn t squirt ink every now and then like most of the other"&amp;" cheap fountain pens i had two wingsungs those were unbearably squirty ★ fourthly the grip is average ★ fifthly if you are a beginner you may go for it as it will obviously let you get used to the fountain pens you may use it as a day to day pen but don t"&amp;" stick with this one only explore the world of pilot if you have the budget trust me you won t look back to a pen like this i was gifted a pilot crocodile fine nib by my mom i want to keep my memories with this pen safe so i don t usually use that that s "&amp;"why i ve bought this one ★ lastly and most importantly a suggestion to the buyers to make your pen experience ergonomic please don t put the cap on the backside open the cap keep it aside and unleash your writing very nice pen it s really amazing very smo"&amp;"oth writing thank you seller amazon its not for speedy writing if you are use for signature its cutting off character some time spread over ink and some time character cutting cheap plastic product but at a good for beginners i ve been using this pen for "&amp;"about monthspros build quality for this price is amazinggold nib looks amazingcons nib comes out easily just that the neck area of the pen was little broad for me to get used to guys i have started using fountain pens again a few months back i had used al"&amp;"l types of fountain pens during my school days like college brand eye droppers camlin parker made in usa hero china made recently i am using platinum preppy which is very smooth and excellent pen and yes expected since it is japan made this the camlin ele"&amp;"gante is our very own made in india pen it makes us proud just superb pen very smooth it is actually a no nonsense pen only thing since i had read a few negative reviews about this i am using it with pilot blue ink i don t know whether ink quality is furt"&amp;"her improving its performance or what whatever it may be this pen with pilot ink combination rocks just superb experience of writing with the fountsin pen thank you camlin and thank you amazon")</f>
        <v>first of all delivery of amazon it was as specified no delays hence appreciate it packaging not good the box was tempered torn and damaged product ordered black received brown didn’t replace as the color didn’t much mattered issue is with the seller though performance the pen of good robust feels cheap however looking at the price not to complain writes smooth for anyone who wants to enter into fountain pens can start with this as it does the job edited have been using this pen for over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 few points i have been reading about this pen which i would like to answer compared with two other pens parker vector and luxor v grip read in couple of reviews regarding the thick grip and the curve at the grip which makes it awkward to hold honestly have not felt so at all the grip is pretty medium larger than parker vector and comparable to the luxor v it wont create any problems holding it i am an average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nib and feeder it says fine on the nib and it is comparable to the luxor v and parker fine nib few claim it is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pages i e sides without a refill plastic construction and feel in hand the cap is made of brass as they say the cap has a matte finish not a glossy one the clip and top is glossy gives a fair enough good contrast to add some looks to it when taking it out of the pocket d the pen itself very much plastic if i try to weigh both the cap and pen separately roughly they feel of same weight it is that light weight just a feel factor how i felt however this does not mean it is a cheap construction it has fallen from floors down and did not crack anywhere so would say its good strong plastic it makes one feel pretty solid holding it the size if compared to other two is larger it rests pretty well in between my thumb and index finger which parker does not luxor does hence never needed to put the clip on the rear without the clip it is very much balanced parker and luxor both feel well balanced without the cap placed on top with clip elegante and parker feel a bit top heavy ink filling personally always been a fan of eyedroppers good old school days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few said it leaked need to substantiate it not sure and hence wont try this out to spoil such a nice piece if anyone has tried would love to hear your experience writing after weeks for luxor it works immediately even after months it worked like magic for parker bit of dipping or couple of splashing out and it starts for elegante it did not start immediately from school days used to have an airmail unfortunately misplaced it when i shifted it used to work like a beauty even after weeks elegante on this aspect did not fair so well however how many of us are not going to use their pen for weeks always something to write sign or pen down it worked fairly after a break of one week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 spare nibs and feeder not sure if there are spare nibs available online i am at a location which is s of km away from any civilization in a jungle or a desert and only way is to order online thankfully speed post delivers faster than couriers lticaptd after using this nib i would personally not place any other nib i am pretty happy about it always good habit to have spare nibs dont know when one drops it and needs to change recommended for its a must for student at this price range where one is still studying and not earning this sounds a good buy though not the best as luxor beats this is vfm parker would never recommend it for students if someone wants to carry it for exams carry atleast all due to the limited piston converter capacity luxor would be best if you are an executive sitting in a board of meetings where you want to make a statement by what you carry then there are many other alternatives this is fair on looks and pleasure for writing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 first of all it came in a really bad condition the package was almost flattened all thanks to the people connected with the transition and delivery thank god it doesn t have any dent ★ secondly it is probably a used product because it came with the smell of ink in it out of the box ★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 s lacking in this pen thankfully it doesn t squirt ink every now and then like most of the other cheap fountain pens i had two wingsungs those were unbearably squirty ★ fourthly the grip is average ★ fifthly if you are a beginner you may go for it as it will obviously let you get used to the fountain pens you may use it as a day to day pen but don t stick with this one only explore the world of pilot if you have the budget trust me you won t look back to a pen like this i was gifted a pilot crocodile fine nib by my mom i want to keep my memories with this pen safe so i don t usually use that that s why i ve bought this one ★ lastly and most importantly a suggestion to the buyers to make your pen experience ergonomic please don t put the cap on the backside open the cap keep it aside and unleash your writing very nice pen it s really amazing very smooth writing thank you seller amazon its not for speedy writing if you are use for signature its cutting off character some time spread over ink and some time character cutting cheap plastic product but at a good for beginners i ve been using this pen for about monthspros build quality for this price is amazinggold nib looks amazingcons nib comes out easily 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 since i had read a few negative reviews about this i am using it with pilot blue ink i don t know whether ink quality is further improving its performance or what whatever it may be this pen with pilot ink combination rocks just superb experience of writing with the fountsin pen thank you camlin and thank you amazon</v>
      </c>
      <c r="E1007" s="1" t="s">
        <v>8984</v>
      </c>
      <c r="F1007" s="9" t="s">
        <v>8986</v>
      </c>
      <c r="G1007" s="9">
        <f>IFERROR(__xludf.DUMMYFUNCTION("""COMPUTED_VALUE"""),1.0)</f>
        <v>1</v>
      </c>
      <c r="H1007" s="9">
        <f>IFERROR(__xludf.DUMMYFUNCTION("""COMPUTED_VALUE"""),1.0)</f>
        <v>1</v>
      </c>
      <c r="I1007" s="9">
        <f>IFERROR(__xludf.DUMMYFUNCTION("""COMPUTED_VALUE"""),1.0)</f>
        <v>1</v>
      </c>
      <c r="J1007" s="9">
        <f>IFERROR(__xludf.DUMMYFUNCTION("""COMPUTED_VALUE"""),1.0)</f>
        <v>1</v>
      </c>
    </row>
    <row r="1008">
      <c r="A1008" s="1">
        <v>4.1</v>
      </c>
      <c r="B1008" s="5" t="s">
        <v>9002</v>
      </c>
      <c r="C1008" s="5" t="s">
        <v>9003</v>
      </c>
      <c r="D1008" s="9" t="str">
        <f>IFERROR(__xludf.DUMMYFUNCTION("""COMPUTED_VALUE"""),"it s cool it s working same product i received they showing in cover photo in this box cd cady screw driver screws easy to install before to use this slot must check bios setup in your laptop screws to hold hdd were missing good worst quality wise not wor"&amp;"king properly cheap class circuit plate used inside caddy lagging issue after installation unable to open run games after using this caddy because of worst transfering speed request to every one don t waste your money in this type of product won t fit per"&amp;"fectly with crucial ssd but will work without any issues i like it working properly no any issue for the price this is really good and easy to install front panel cover not included as shown in product description alignment needs to be checked properly wh"&amp;"en installing compatible with hp ac tu notebook")</f>
        <v>it s cool it s working same product i received they showing in cover photo in this box cd cady screw driver screws easy to install before to use this slot must check bios setup in your laptop screws to hold hdd were missing good worst quality wise not working properly cheap class circuit plate used inside caddy lagging issue after installation unable to open run games after using this caddy because of worst transfering speed request to every one don t waste your money in this type of product won t fit perfectly with crucial ssd but will work without any issues i like it working properly no any issue for the price this is really good and easy to install front panel cover not included as shown in product description alignment needs to be checked properly when installing compatible with hp ac tu notebook</v>
      </c>
      <c r="E1008" s="1" t="s">
        <v>8995</v>
      </c>
      <c r="F1008" s="9" t="s">
        <v>8997</v>
      </c>
      <c r="G1008" s="9">
        <f>IFERROR(__xludf.DUMMYFUNCTION("""COMPUTED_VALUE"""),1.0)</f>
        <v>1</v>
      </c>
      <c r="H1008" s="9">
        <f>IFERROR(__xludf.DUMMYFUNCTION("""COMPUTED_VALUE"""),1.0)</f>
        <v>1</v>
      </c>
      <c r="I1008" s="9">
        <f>IFERROR(__xludf.DUMMYFUNCTION("""COMPUTED_VALUE"""),1.0)</f>
        <v>1</v>
      </c>
      <c r="J1008" s="9">
        <f>IFERROR(__xludf.DUMMYFUNCTION("""COMPUTED_VALUE"""),0.0)</f>
        <v>0</v>
      </c>
    </row>
    <row r="1009">
      <c r="A1009" s="1">
        <v>4.6</v>
      </c>
      <c r="B1009" s="5" t="s">
        <v>5060</v>
      </c>
      <c r="C1009" s="5" t="s">
        <v>5061</v>
      </c>
      <c r="D1009" s="9" t="str">
        <f>IFERROR(__xludf.DUMMYFUNCTION("""COMPUTED_VALUE"""),"good thoda sa kam stable hai phone lagane ke baad thoda bohot hilta zaroor hai build quality thodi aur achi hoti to pakka value for money hota we’ve been using it for around months it’s good sturdy bluetooth connectivity is also good overall a good purcha"&amp;"se good buy in price range if you travel it’s your best companion has a great stability and length it’s one of my best buy and cannot think of a vacation without it no more need to awkwardly ask strangers to take photos set the best angle and capture the "&amp;"moment the service from wecool support team is super cool as well good product but more efficient expected amazing product as a youtuber and an instagram content creator this is the best gadget i like to have in my back bag all the time i even use this to"&amp;" record my live classes without making any scenes out there since this is very handy and lucid moreover their service is excellent why are you still reading reviews order now find my videos in instagram using this s at shankarkumaran tamil the selfie stic"&amp;"k is sturdy and very good")</f>
        <v>good thoda sa kam stable hai phone lagane ke baad thoda bohot hilta zaroor hai build quality thodi aur achi hoti to pakka value for money hota we’ve been using it for around months it’s good sturdy bluetooth connectivity is also good overall a good purchase good buy in price range 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 good product but more efficient expected 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 find my videos in instagram using this s at shankarkumaran tamil the selfie stick is sturdy and very good</v>
      </c>
      <c r="E1009" s="1" t="s">
        <v>5054</v>
      </c>
      <c r="F1009" s="9" t="s">
        <v>3737</v>
      </c>
      <c r="G1009" s="9">
        <f>IFERROR(__xludf.DUMMYFUNCTION("""COMPUTED_VALUE"""),0.0)</f>
        <v>0</v>
      </c>
      <c r="H1009" s="9">
        <f>IFERROR(__xludf.DUMMYFUNCTION("""COMPUTED_VALUE"""),0.0)</f>
        <v>0</v>
      </c>
      <c r="I1009" s="9">
        <f>IFERROR(__xludf.DUMMYFUNCTION("""COMPUTED_VALUE"""),0.0)</f>
        <v>0</v>
      </c>
      <c r="J1009" s="9">
        <f>IFERROR(__xludf.DUMMYFUNCTION("""COMPUTED_VALUE"""),0.0)</f>
        <v>0</v>
      </c>
    </row>
    <row r="1010">
      <c r="A1010" s="1">
        <v>3.8</v>
      </c>
      <c r="B1010" s="5" t="s">
        <v>9016</v>
      </c>
      <c r="C1010" s="5" t="s">
        <v>9017</v>
      </c>
      <c r="D1010" s="9" t="str">
        <f>IFERROR(__xludf.DUMMYFUNCTION("""COMPUTED_VALUE"""),"i bought this item in august and the delivery and packaging was as good and sturdy as i ve come to expect from amazon using the printer from my macbook is a breeze over wifi although printing over wifi from android requires some poorly designed app from c"&amp;"anon and has no direct support the only couple of issues i faced with this printer were during setup scanning the qr code for the setup guide didn t actually lead to much of a guide rather a boilerplate page i would only much later find out the way from t"&amp;"hat page to the actual guide canon could do a better job of surfacing the online guide as the image clarity in the included hard copy is quite poor installation of cartridges seemed to take forever i must have removed and re inserted them almost times bef"&amp;"ore they were properly detected no error messages showed up and i didn t know if i had recieved a faulty product or if i was doing something wrong never having owned a printer and always using either copy shops or the huge laser printers at work i ended u"&amp;"p making a mistake in setting up the paper tray leading to a jam at the first print itself thankfully it was straightforward to open up the printer from the back side and remove the torn pieces canon could do a better job of demonstrating how to set up th"&amp;"e paper sheets clearer access to the online guide might ve helped here except for the these minor concerns in setup i m enjoying using this printer surprisingly since printers alongside projectors are usually the worst items ever developed by the electron"&amp;"ics industry i ve used all the features so far print colored double sided scan and copy and not faced any issues with quality wifi or the cartridges information on the number of color and black and white sheets from the initial set of cartridges to be add"&amp;"ed when i run out good scanner printer installation procedure is very simple and priter quality is high i had a xerox copier but istallation of scanner option could not complete if you are purchasing it for your home use don t look any further it has got "&amp;"all the functions you ll find in a k worth printers all in one includes print scan copy and fax as well colour adf duplex printing wifi you download the app in ur phone and give print commands via mobile itself only two issue that i faced firstly the prin"&amp;"t quality which i ll speak to the service center and secondly is the total quantity of color prints i have only taken out couple of color printouts bad already the level of ink is i guess i ll have to purchase a larger cartridge very good printer sometime"&amp;"s back to back printing cases paper blockage but overall very happy gud printer but printing cost is expensive in this price range features are very nice i got this printer ion nov after days of usage i m unable to print as it is showing color black ink i"&amp;"s low i have print less than pages and in description they told that pages yield which is totally wrong cannon e this was launched as a successor for e i searched everywhere but couldn t find a credible source to explain the differences between the two i "&amp;"researched extensively before purchase to find a printer which will fullfil the following criteria for me wifi enabled so that we can print with smartphone without opening the laptop clear color print decent for child s homework photo quality not required"&amp;" and cheap to run e seem to fit all the criteria so i ordered this even the canon authorised showroom didn t have e in stock so ordered the e off amazon summary fullfills top two criteria though is a little expensive if you do more than the occasional pri"&amp;"nt delivery was days earlier than the delivery date shown on amazon so that was great it was just the printer box with no outer packing the box was sealed with cello tape and not sealed so i suspect it had been opened at some point thankfully all the comp"&amp;"onents were there and the seal on the printer and cartridges were intact so i was ok with the delivery setup was smooth on both my smartphone and laptop over wifi i never had to use the usb cable setup was through the canon app on phone and the canon webs"&amp;"ite link for both given in manual which guides step by step on how to setup i did not face any challenges and the setup and printing has been smooth from all devices color prints are a bit faded on plain paper gsm this might be a function of the paper and"&amp;" not the printer the black white prints are crisp and sharp the print speed is decent the only negative is the amount of ink consumption while the box says color prints and b w both my cartridges are showing at after color print and around b w specially f"&amp;"or color prints the printer tends to drop the cartridge level by a notch after just prints i suspect the color cartridge will not last longer that full color pages refilling the cartridges a few times is of course an option but it is messy and requires pr"&amp;"actice this is fine for me as i need color prints very rarely a special mention for the adf and duplex printing both the features are extremely useful duplex printing is especially unique in this price range and comes in very handy while printing larger d"&amp;"ocuments overall i am happy with my purchase after couple of weeks of usage i will update the review if i run into any issues")</f>
        <v>i bought this item in august and the delivery and packaging was as good and sturdy as i ve come to expect from amazon using the printer from my macbook is a breeze over wifi although printing over wifi from android requires some poorly designed app from canon and has no direct support the only couple of issues i faced with this printer were during setup scanning the qr code for the setup guide didn t actually lead to much of a guide rather a boilerplate page i would only much later find out the way from that page to the actual guide canon could do a better job of surfacing the online guide as the image clarity in the included hard copy is quite poor installation of cartridges seemed to take forever i must have removed and re inserted them almost times before they were properly detected no error messages showed up and i didn t know if i had recieved a faulty product or if i was doing something wrong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clearer access to the online guide might ve helped here except for the these minor concerns in setup i m enjoying using this printer surprisingly since printers alongside projectors are usually the worst items ever developed by the electronics industry i ve used all the features so far print colored double sided scan and copy and not faced any issues with quality wifi or the cartridges information on the number of color and black and white sheets from the initial set of cartridges to be added when i run out good scanner printer installation procedure is very simple and priter quality is high i had a xerox copier but istallation of scanner option could not complete if you are purchasing it for your home use don t look any further it has got all the functions you ll find in a k worth printers all in one includes print scan copy and fax as well colour adf duplex printing wifi you download the app in ur phone and give print commands via mobile itself only two issue that i faced firstly the print quality which i ll speak to the service center and secondly is the total quantity of color prints i have only taken out couple of color printouts bad already the level of ink is i guess i ll have to purchase a larger cartridge very good printer sometimes back to back printing cases paper blockage but overall very happy gud printer but printing cost is expensive in this price range features are very nice i got this printer ion nov after days of usage i m unable to print as it is showing color black ink is low i have print less than pages and in description they told that pages yield which is totally wrong cannon e this was launched as a successor for e i searched everywhere but couldn t find a credible source to explain the differences between the two i researched extensively before purchase to find a printer which will fullfil the following criteria for me wifi enabled so that we can print with smartphone without opening the laptop clear color print decent for child s homework photo quality not required and cheap to run e seem to fit all the criteria so i ordered this even the canon authorised showroom didn t have e in stock so ordered the e off amazon summary fullfills top two criteria though is a little expensive if you do more than the occasional print delivery was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 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 color prints are a bit faded on plain paper gsm this might be a function of the paper and not the printer the black white prints are crisp and sharp the print speed is decent the only negative is the amount of ink consumption while the box says color prints and b w both my cartridges are showing at after color print and around b w specially for color prints the printer tends to drop the cartridge level by a notch after just prints i suspect the color cartridge will not last longer that full color pages refilling the cartridges a few times is of course an option but it is messy and requires practice this is fine for me as i need color prints very rarely a special mention for the adf and duplex printing both the features are extremely useful duplex printing is especially unique in this price range and comes in very handy while printing larger documents overall i am happy with my purchase after couple of weeks of usage i will update the review if i run into any issues</v>
      </c>
      <c r="E1010" s="1" t="s">
        <v>9008</v>
      </c>
      <c r="F1010" s="9" t="s">
        <v>8242</v>
      </c>
      <c r="G1010" s="9">
        <f>IFERROR(__xludf.DUMMYFUNCTION("""COMPUTED_VALUE"""),1.0)</f>
        <v>1</v>
      </c>
      <c r="H1010" s="9">
        <f>IFERROR(__xludf.DUMMYFUNCTION("""COMPUTED_VALUE"""),1.0)</f>
        <v>1</v>
      </c>
      <c r="I1010" s="9">
        <f>IFERROR(__xludf.DUMMYFUNCTION("""COMPUTED_VALUE"""),1.0)</f>
        <v>1</v>
      </c>
      <c r="J1010" s="9">
        <f>IFERROR(__xludf.DUMMYFUNCTION("""COMPUTED_VALUE"""),0.0)</f>
        <v>0</v>
      </c>
    </row>
    <row r="1011">
      <c r="A1011" s="1">
        <v>4.3</v>
      </c>
      <c r="B1011" s="5" t="s">
        <v>9028</v>
      </c>
      <c r="C1011" s="5" t="s">
        <v>9029</v>
      </c>
      <c r="D1011" s="9" t="str">
        <f>IFERROR(__xludf.DUMMYFUNCTION("""COMPUTED_VALUE"""),"best for this price range all rounder in gaming and productivity nice sometimes ssd not showing in the laptop also giving screw for mounting the ssd ms windows i have got this nvme m p and i was unable to find it anywhere in the disk management diskmgmt m"&amp;"sc or device manager devmgmt msc neither as raw unallocated nor unknown device although i was able to detect in bios mine is basic for current usage wp so i did not give up funny it may sound no repair app worked except for windows memory diagnostic win r"&amp;" mdsched exe restart now and check recommended let it run for a while mine took a minutes i guess i did not keep track of after reboot you will find it choose gpt in diskmgmt msc raw and use it however you wish for linux users i did not try this there coz"&amp;" i quit distro hopping also but a year before i was able to find partitions by ventoy which are not visible in windows anywhere they are visible in my favorite utility gparted not sure if it were available on windows though use gpt table here as well fant"&amp;"astic performance and reduced boot time with my lenovo s boot time has reduced from few minutes to sec running performance is very much improved just go for it only concern is i dont see the screw with this ssd to fix it in laptop does not come with a scr"&amp;"ewdriver had to buy a separate tool kit just for this simple installation other than that everything else is perfect great speeds and performance did a little benchmark using crystaldiskmark and i ve gotten good scores overall note that i recommend using "&amp;"momentum caching provided exclusively by crucial firmware software which allows you to boost your overall performance of your ssd at the cost of more ram usage and if you are using momentum caching make sure to only use it if you have a laptop with a batt"&amp;"ery backup or if a pc than a ups since i ve seen data loss and corruption happening due to abrupt power lost and data files getting corrupted and lost forever if you were in the middle of something this was my experience and i m happy with the product so "&amp;"far great job crucial good product done some test speed was around mbps as my system was not very new but it is a good product value for money at this price point")</f>
        <v>best for this price range all rounder in gaming and productivity nice sometimes ssd not showing in the laptop also giving screw for mounting the ssd ms windows i have got this nvme m p and i was unable to find it anywhere in the disk management diskmgmt msc or device manager devmgmt msc neither as raw unallocated nor unknown device although i was able to detect in bios mine is basic for current usage wp so i did not give up funny it may sound no repair app worked except for windows memory diagnostic win r mdsched exe restart now and check recommended let it run for a while mine took a minutes i guess i did not keep track of after reboot you will find it choose gpt in diskmgmt msc raw and use it however you wish for linux users i did not try this there coz i quit distro hopping also but a year before i was able to find partitions by ventoy which are not visible in windows anywhere they are visible in my favorite utility gparted not sure if it were available on windows though use gpt table here as well fantastic performance and reduced boot time with my lenovo s boot time has reduced from few minutes to sec running performance is very much improved just go for it only concern is i dont see the screw with this ssd to fix it in laptop does not come with a screwdriver had to buy a separate tool kit just for this simple installation other than that everything else is perfect great speeds and performance did a little benchmark using crystaldiskmark and i ve gotten good scores overall note that i recommend using momentum caching provided exclusively by crucial firmware software which allows you to boost your overall performance of your ssd at the cost of more ram usage and if you are using momentum caching make sure to only use it if you have a laptop with a battery backup or if a pc than a ups since i ve seen data loss and corruption happening due to abrupt power lost and data files getting corrupted and lost forever if you were in the middle of something this was my experience and i m happy with the product so far great job crucial good product done some test speed was around mbps as my system was not very new but it is a good product value for money at this price point</v>
      </c>
      <c r="E1011" s="1" t="s">
        <v>9020</v>
      </c>
      <c r="F1011" s="9" t="s">
        <v>7214</v>
      </c>
      <c r="G1011" s="9">
        <f>IFERROR(__xludf.DUMMYFUNCTION("""COMPUTED_VALUE"""),0.0)</f>
        <v>0</v>
      </c>
      <c r="H1011" s="9">
        <f>IFERROR(__xludf.DUMMYFUNCTION("""COMPUTED_VALUE"""),1.0)</f>
        <v>1</v>
      </c>
      <c r="I1011" s="9">
        <f>IFERROR(__xludf.DUMMYFUNCTION("""COMPUTED_VALUE"""),0.0)</f>
        <v>0</v>
      </c>
      <c r="J1011" s="9">
        <f>IFERROR(__xludf.DUMMYFUNCTION("""COMPUTED_VALUE"""),0.0)</f>
        <v>0</v>
      </c>
    </row>
    <row r="1012">
      <c r="A1012" s="1">
        <v>4.2</v>
      </c>
      <c r="B1012" s="5" t="s">
        <v>893</v>
      </c>
      <c r="C1012" s="5" t="s">
        <v>894</v>
      </c>
      <c r="D1012" s="9" t="str">
        <f>IFERROR(__xludf.DUMMYFUNCTION("""COMPUTED_VALUE"""),"sturdy packing good product have used this brand cable for my iphone and ipad before so when my wife s samsung charger cable gave up the ghost in less than months i ordered this braided visibly high quality cable unlike the flimsy and highly overpriced oe"&amp;"m cables from apple and samsung i have been using my iphone cable from wayona for more than years and still going strong hope this c cable will give a similar performance i like wayona chords and especially the long ones but i get a slight shock like a st"&amp;"atic discharge when i touch my phone while charging with these two cords other cords with same charger are okay ok cable looks solid and length is also good little bit fast charging i observed for phones like redmi it also looks solid so i am expecting it"&amp;" to work for atleast year build quality and fast charging feature unbreakable good quality cable a nice product")</f>
        <v>sturdy packing good product have used this brand cable for my iphone and ipad before so when my wife s samsung charger cable gave up the ghost in less than months i ordered this braided visibly high quality cable unlike the flimsy and highly overpriced oem cables from apple and samsung i have been using my iphone cable from wayona for more than years and still going strong hope this c cable will give a similar performance i like wayona chords and especially the long ones but i get a slight shock like a static discharge when i touch my phone while charging with these two cords other cords with same charger are okay ok cable looks solid and length is also good little bit fast charging i observed for phones like redmi it also looks solid so i am expecting it to work for atleast year build quality and fast charging feature unbreakable good quality cable a nice product</v>
      </c>
      <c r="E1012" s="1" t="s">
        <v>885</v>
      </c>
      <c r="F1012" s="9" t="s">
        <v>18</v>
      </c>
      <c r="G1012" s="9">
        <f>IFERROR(__xludf.DUMMYFUNCTION("""COMPUTED_VALUE"""),0.0)</f>
        <v>0</v>
      </c>
      <c r="H1012" s="9">
        <f>IFERROR(__xludf.DUMMYFUNCTION("""COMPUTED_VALUE"""),0.0)</f>
        <v>0</v>
      </c>
      <c r="I1012" s="9">
        <f>IFERROR(__xludf.DUMMYFUNCTION("""COMPUTED_VALUE"""),0.0)</f>
        <v>0</v>
      </c>
      <c r="J1012" s="9">
        <f>IFERROR(__xludf.DUMMYFUNCTION("""COMPUTED_VALUE"""),0.0)</f>
        <v>0</v>
      </c>
    </row>
    <row r="1013">
      <c r="A1013" s="1">
        <v>4.2</v>
      </c>
      <c r="B1013" s="5" t="s">
        <v>9040</v>
      </c>
      <c r="C1013" s="5" t="s">
        <v>9041</v>
      </c>
      <c r="D1013" s="9" t="str">
        <f>IFERROR(__xludf.DUMMYFUNCTION("""COMPUTED_VALUE"""),"first of all i found it bulky not sure whether it has good sound or loud sound but believe me guys if you are a sound lover just go for it it has a really good sound as every sound is separated crystal clear nice ya satisfactory work speed okay performanc"&amp;"e is very good gb in such a small size wow value for money good")</f>
        <v>first of all i found it bulky not sure whether it has good sound or loud sound but believe me guys if you are a sound lover just go for it it has a really good sound as every sound is separated crystal clear nice ya satisfactory work speed okay performance is very good gb in such a small size wow value for money good</v>
      </c>
      <c r="E1013" s="1" t="s">
        <v>9034</v>
      </c>
      <c r="F1013" s="9" t="s">
        <v>5193</v>
      </c>
      <c r="G1013" s="9">
        <f>IFERROR(__xludf.DUMMYFUNCTION("""COMPUTED_VALUE"""),0.0)</f>
        <v>0</v>
      </c>
      <c r="H1013" s="9">
        <f>IFERROR(__xludf.DUMMYFUNCTION("""COMPUTED_VALUE"""),0.0)</f>
        <v>0</v>
      </c>
      <c r="I1013" s="9">
        <f>IFERROR(__xludf.DUMMYFUNCTION("""COMPUTED_VALUE"""),0.0)</f>
        <v>0</v>
      </c>
      <c r="J1013" s="9">
        <f>IFERROR(__xludf.DUMMYFUNCTION("""COMPUTED_VALUE"""),0.0)</f>
        <v>0</v>
      </c>
    </row>
    <row r="1014">
      <c r="A1014" s="1">
        <v>4.4</v>
      </c>
      <c r="B1014" s="5" t="s">
        <v>9051</v>
      </c>
      <c r="C1014" s="5" t="s">
        <v>9052</v>
      </c>
      <c r="D1014" s="9" t="str">
        <f>IFERROR(__xludf.DUMMYFUNCTION("""COMPUTED_VALUE"""),"duracell never disappoint you good use these batteries in my faber stove burner and i assume many of you will be buying for the same purpose it is long lasting and easily lasts in my house for months without showing and signs of discharge in the past year"&amp;"s i’ve never experienced a single incident of leakage from this battery duracell ultra batteries are the best for high power appliances to last long this pack of will easily last you an year like the batteries are in good condition i required for gas stov"&amp;"e by putting this battery i could light the burner without any hiccups cannot talk about durability as i have bought few weeks back nice good")</f>
        <v>duracell never disappoint you good use these batteries in my faber stove burner and i assume many of you will be buying for the same purpose it is long lasting and easily lasts in my house for months without showing and signs of discharge in the past years i’ve never experienced a single incident of leakage from this battery duracell ultra batteries are the best for high power appliances to last long this pack of will easily last you an year like the batteries are in good condition i required for gas stove by putting this battery i could light the burner without any hiccups cannot talk about durability as i have bought few weeks back nice good</v>
      </c>
      <c r="E1014" s="1" t="s">
        <v>9044</v>
      </c>
      <c r="F1014" s="9" t="s">
        <v>5418</v>
      </c>
      <c r="G1014" s="9">
        <f>IFERROR(__xludf.DUMMYFUNCTION("""COMPUTED_VALUE"""),0.0)</f>
        <v>0</v>
      </c>
      <c r="H1014" s="9">
        <f>IFERROR(__xludf.DUMMYFUNCTION("""COMPUTED_VALUE"""),0.0)</f>
        <v>0</v>
      </c>
      <c r="I1014" s="9">
        <f>IFERROR(__xludf.DUMMYFUNCTION("""COMPUTED_VALUE"""),0.0)</f>
        <v>0</v>
      </c>
      <c r="J1014" s="9">
        <f>IFERROR(__xludf.DUMMYFUNCTION("""COMPUTED_VALUE"""),1.0)</f>
        <v>1</v>
      </c>
    </row>
    <row r="1015">
      <c r="A1015" s="1">
        <v>3.9</v>
      </c>
      <c r="B1015" s="5" t="s">
        <v>9061</v>
      </c>
      <c r="C1015" s="5" t="s">
        <v>9062</v>
      </c>
      <c r="D1015" s="9" t="str">
        <f>IFERROR(__xludf.DUMMYFUNCTION("""COMPUTED_VALUE"""),"bought it for my niece it s very convenient for kids to use it the product serves as a slate but with the advantage that kids can quickly write and draw dust free and erase on a single click the brightness of the screen could have been better worthable pr"&amp;"oduct you amazon it s a very nice writing pad what i expected and very useful for kids it s easy to use and saving stationary product is ok ok type cost should be around as item used by children and we can t expect much life value for money light weight t"&amp;"hought to be bigger in size but ok u can go with it you have to be in a well lit room to do any srub on this pad pls comment ye extra ab kaha se aaya ab pata chala mathematicians aur jet kaise radar se bachega pappupm")</f>
        <v>bought it for my niece it s very convenient for kids to use it the product serves as a slate but with the advantage that kids can quickly write and draw dust free and erase on a single click the brightness of the screen could have been better worthable product you amazon it s a very nice writing pad what i expected and very useful for kids it s easy to use and saving stationary product is ok ok type cost should be around as item used by children and we can t expect much life value for money light weight thought to be bigger in size but ok u can go with it you have to be in a well lit room to do any srub on this pad pls comment ye extra ab kaha se aaya ab pata chala mathematicians aur jet kaise radar se bachega pappupm</v>
      </c>
      <c r="E1015" s="1" t="s">
        <v>9055</v>
      </c>
      <c r="F1015" s="9" t="s">
        <v>5218</v>
      </c>
      <c r="G1015" s="9">
        <f>IFERROR(__xludf.DUMMYFUNCTION("""COMPUTED_VALUE"""),0.0)</f>
        <v>0</v>
      </c>
      <c r="H1015" s="9">
        <f>IFERROR(__xludf.DUMMYFUNCTION("""COMPUTED_VALUE"""),1.0)</f>
        <v>1</v>
      </c>
      <c r="I1015" s="9">
        <f>IFERROR(__xludf.DUMMYFUNCTION("""COMPUTED_VALUE"""),0.0)</f>
        <v>0</v>
      </c>
      <c r="J1015" s="9">
        <f>IFERROR(__xludf.DUMMYFUNCTION("""COMPUTED_VALUE"""),0.0)</f>
        <v>0</v>
      </c>
    </row>
    <row r="1016">
      <c r="A1016" s="1">
        <v>4.0</v>
      </c>
      <c r="B1016" s="5" t="s">
        <v>9074</v>
      </c>
      <c r="C1016" s="5" t="s">
        <v>9075</v>
      </c>
      <c r="D1016" s="9" t="str">
        <f>IFERROR(__xludf.DUMMYFUNCTION("""COMPUTED_VALUE"""),"if you are looking for a decent laptop and resonably priced this is the one i liked the laptop and carries out my normal daily task with ease booting is quite fast and infact automatic boot once you lift the upper panel quite fast and snappy no lags with "&amp;"good audio quality the only complain is all the ports are on the left hand side of the laptop that makes it inconvenient also one more missing element is type c port overall a decent product works well and no issues got the warranty registered with lenovo"&amp;" to match the purchase date the laptop speed is fast battery backup is fine so far no signs of over heating the screen resolution is good the initial default setting of brightness was too high however a darker theme is easier on the eyes overallreading co"&amp;"mfort is good windows and lifetime ms office apps are good as expected this is a good laptop for students home use activities diy etc the macafee livesafe offer popup of rs was good for a years protection the two year default lenovo warrant is as advertis"&amp;"ed the sound is loud from the speakers keyboard quality if good upgradability from gm to gb dimm max is good to have for future the gb ssd is fast can be upgraded to a tb in future overall quality is good nothing to complain about did not need any install"&amp;"ation support value of money one ram module is soldered down so matching gb ram sticks can t be installed good choice for k budget windows is a pain point being an it person i was hesitant to go for it but ultimately baught it and it was right decision la"&amp;"ptop is good for normal home use battery hr coming excellent product great experience battery power h")</f>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 works well and no issues got the warranty registered with lenovo to match the purchase date the laptop speed is fast battery backup is fine so far no signs of over heating the screen resolution is good the initial default setting of brightness was too high however a darker theme is easier on the eyes overallreading comfort is good windows and lifetime ms office apps are good as expected this is a good laptop for students home use activities diy etc the macafee livesafe offer popup of rs was good for a years protection the two year default lenovo warrant is as advertised the sound is loud from the speakers keyboard quality if good upgradability from gm to gb dimm max is good to have for future the gb ssd is fast can be upgraded to a tb in future overall quality is good nothing to complain about did not need any installation support value of money one ram module is soldered down so matching gb ram sticks can t be installed good choice for k budget windows is a pain point being an it person i was hesitant to go for it but ultimately baught it and it was right decision laptop is good for normal home use battery hr coming excellent product great experience battery power h</v>
      </c>
      <c r="E1016" s="1" t="s">
        <v>9065</v>
      </c>
      <c r="F1016" s="9" t="s">
        <v>9067</v>
      </c>
      <c r="G1016" s="9">
        <f>IFERROR(__xludf.DUMMYFUNCTION("""COMPUTED_VALUE"""),0.0)</f>
        <v>0</v>
      </c>
      <c r="H1016" s="9">
        <f>IFERROR(__xludf.DUMMYFUNCTION("""COMPUTED_VALUE"""),0.0)</f>
        <v>0</v>
      </c>
      <c r="I1016" s="9">
        <f>IFERROR(__xludf.DUMMYFUNCTION("""COMPUTED_VALUE"""),0.0)</f>
        <v>0</v>
      </c>
      <c r="J1016" s="9">
        <f>IFERROR(__xludf.DUMMYFUNCTION("""COMPUTED_VALUE"""),0.0)</f>
        <v>0</v>
      </c>
    </row>
    <row r="1017">
      <c r="A1017" s="1">
        <v>4.2</v>
      </c>
      <c r="B1017" s="5" t="s">
        <v>9084</v>
      </c>
      <c r="C1017" s="5" t="s">
        <v>9085</v>
      </c>
      <c r="D1017" s="9" t="str">
        <f>IFERROR(__xludf.DUMMYFUNCTION("""COMPUTED_VALUE"""),"product is good it s definitely a peace for ears because the padding is also very good one thing that i don t like is the wire is too short never expected an easy on pocket brand like boat winning heart the way apple does good product in rs good product s"&amp;"uperb the headphones live up to your expectations coming at an affordable price the sound quality is top notch talking about the noise cancellation feature it indeed cancels out the exterior noise i had put it on my ears played a song and simultaneously p"&amp;"layed another song on my tv i really could not hear my tv s sound i liked the design and it feels quite appealing now i have two problems with the headphones firstly being it cannot be put on for a longer period of time adds a little bit of stress over yo"&amp;"ur ears and they start to ache not much though but that s quite a concern second being the length of the wire it s very long and often it annoys you because it doesn t get fit into pockets and all quite easily overall a quality product at this rate and i "&amp;"recommend to buy anyone who s interested and willing to give a shot at buying this headphones packaging of the product can be much better i m unsatisfied with the delivery of this product it was my second boat product which i have purchased and st headpho"&amp;"ne more than five hundred and its experience is simply awesome i have been using it past months the sound quality is perfect even when the sound volume is around the sound is very good for price and mic quality is also decent but it is not comfortable you"&amp;"r ears feel pain when you take it off but for this price range it is the best thing")</f>
        <v>product is good it s definitely a peace for ears because the padding is also very good one thing that i don t like is the wire is too short never expected an easy on pocket brand like boat winning heart the way apple does good product in rs good product superb the headphones live up to your expectations coming at an affordable price the sound quality is top notch talking about the noise cancellation feature it indeed cancels out the exterior noise i had put it on my ears played a song and simultaneously played another song on my tv i really could not hear my tv s sound i liked the design and it feels quite appealing now i have two problems with the headphones firstly being it cannot be put on for a longer period of time adds a little bit of stress over your ears and they start to ache not much though but that s quite a concern second being the length of the wire it s very long and often it annoys you because it doesn t get fit into pockets and all quite easily overall a quality product at this rate and i recommend to buy anyone who s interested and willing to give a shot at buying this headphones packaging of the product can be much better i m unsatisfied with the delivery of this product it was my second boat product which i have purchased and st headphone more than five hundred and its experience is simply awesome i have been using it past months the sound quality is perfect even when the sound volume is around the sound is very good for price and mic quality is also decent but it is not comfortable your ears feel pain when you take it off but for this price range it is the best thing</v>
      </c>
      <c r="E1017" s="1" t="s">
        <v>9078</v>
      </c>
      <c r="F1017" s="9" t="s">
        <v>4761</v>
      </c>
      <c r="G1017" s="9">
        <f>IFERROR(__xludf.DUMMYFUNCTION("""COMPUTED_VALUE"""),0.0)</f>
        <v>0</v>
      </c>
      <c r="H1017" s="9">
        <f>IFERROR(__xludf.DUMMYFUNCTION("""COMPUTED_VALUE"""),1.0)</f>
        <v>1</v>
      </c>
      <c r="I1017" s="9">
        <f>IFERROR(__xludf.DUMMYFUNCTION("""COMPUTED_VALUE"""),0.0)</f>
        <v>0</v>
      </c>
      <c r="J1017" s="9">
        <f>IFERROR(__xludf.DUMMYFUNCTION("""COMPUTED_VALUE"""),0.0)</f>
        <v>0</v>
      </c>
    </row>
    <row r="1018">
      <c r="A1018" s="1">
        <v>3.7</v>
      </c>
      <c r="B1018" s="5" t="s">
        <v>9094</v>
      </c>
      <c r="C1018" s="5" t="s">
        <v>9095</v>
      </c>
      <c r="D1018" s="9" t="str">
        <f>IFERROR(__xludf.DUMMYFUNCTION("""COMPUTED_VALUE"""),"super product worst product too good product good since long i was waiting for someone to manufacture a simple mobile set of pocket radio size so that i could listen online stations with reasonable sound quality as we know what ever qualities a modern mob"&amp;"ile set may have the audio produced by it is always dry with no bass content so either we have to connect it to a music system or have to use headphones which are harmful to ears in the long run recently when i was surfing internet i saw this product whic"&amp;"h looked like an old radio on verifying the details i found this fulfills my requirement and without delay i placed order zebronics astra is having excellent audio quality with sufficient bass and treble content just like radios of olden days the hollow s"&amp;"pace around the speaker adds to the bass effect if we rotate the set and make the speaker to face us the sound becomes more crisp even with full volume sound does not distort bluetooth connectivity also is marvelous and connects within no time and there a"&amp;"re no breaks and delay in audio transmission battery backup also appears to be good after fully charging once i am using it daily and after days still it is showing charge though there is no provision to know the remaining charge in the product the mobile"&amp;" from which we are connecting bluetooth shows the details normally we can not expect much from fm radio in such type of gadgets but this product is exception for that by attaching a small wire to the whip antenna i could listen fm station situated km away"&amp;" as if was local one aux usb and msd card facilities also work well but i felt the on off switch should have been some what sturdy long press type button would have been a better option also scanning of fm stations should have been on long press instead o"&amp;"f single press to avoid accidental scanning over all it is a great product to give it a nostalgic look while enjoying online radio i used the picture of our old national ekco radio s tuning dial as the home screen of the mobile i use this for personl tv a"&amp;"udio listening as well chidambar kakathkarmangalore poor sound quality worthy you cant use it if the mobile is slim or more petite i bought this for my mom her mobile is a slim model and doesn t have a case and the mobile keeps falling if you tilt it over"&amp;"all it is a good product")</f>
        <v>super product worst product too good product good 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 zebronics astra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 bluetooth connectivity also is marvelous and connects within no time and there are no breaks and delay in audio transmission battery backup also appears to be good after fully charging once i am using it daily and after days still it is showing charge though there is no provision to know the remaining charge in the product the mobile from which we are connecting bluetooth shows the details normally we can not expect much from fm radio in such type of gadgets but this product is exception for that by attaching a small wire to the whip antenna i could listen fm station situated km away as if was local one aux usb and msd card facilities also work well but i felt the on off switch should have been some what sturdy long press type button would have been a better option also scanning of fm stations should have been on long press instead of single press to avoid accidental scanning over all it is a great product to give it a nostalgic look while enjoying online radio i used the picture of our old national ekco radio s tuning dial as the home screen of the mobile i use this for personl tv audio listening as well chidambar kakathkarmangalore poor sound quality worthy you cant use it if the mobile is slim or more petite i bought this for my mom her mobile is a slim model and doesn t have a case and the mobile keeps falling if you tilt it overall it is a good product</v>
      </c>
      <c r="E1018" s="1" t="s">
        <v>9088</v>
      </c>
      <c r="F1018" s="9" t="s">
        <v>6641</v>
      </c>
      <c r="G1018" s="9">
        <f>IFERROR(__xludf.DUMMYFUNCTION("""COMPUTED_VALUE"""),0.0)</f>
        <v>0</v>
      </c>
      <c r="H1018" s="9">
        <f>IFERROR(__xludf.DUMMYFUNCTION("""COMPUTED_VALUE"""),1.0)</f>
        <v>1</v>
      </c>
      <c r="I1018" s="9">
        <f>IFERROR(__xludf.DUMMYFUNCTION("""COMPUTED_VALUE"""),0.0)</f>
        <v>0</v>
      </c>
      <c r="J1018" s="9">
        <f>IFERROR(__xludf.DUMMYFUNCTION("""COMPUTED_VALUE"""),0.0)</f>
        <v>0</v>
      </c>
    </row>
    <row r="1019">
      <c r="A1019" s="1">
        <v>4.5</v>
      </c>
      <c r="B1019" s="5" t="s">
        <v>5165</v>
      </c>
      <c r="C1019" s="5" t="s">
        <v>5166</v>
      </c>
      <c r="D1019" s="9" t="str">
        <f>IFERROR(__xludf.DUMMYFUNCTION("""COMPUTED_VALUE"""),"after days of use bhaut acha chl rha ha and i will review again aapko bata dunga kessa ha thoda time baadbut product acha ha abhi tak kuch kharab nahi hua and mene bhe isska khayal rakha ha pencil is good working good but build could be better excellent e"&amp;"xperienceworks well with ipad pro inch good battery lifeno need to buy overpriced apple pencil brilliant product adds value to the ipad thankfully the alternative to otherwise expensive brand pencil really a great product by king one ❤️🔥🔥🔥🔥🔥🔥🔥🔥🔥"&amp;"🔥 when i purchased the pencil i am doubt full about the quality of product but now a month i used it its amazing product by kingone and it s no doubt best alternative for the apple pencil even it supports wireless charging that s make it amazing and batt"&amp;"ery is also to good osm product and i didn t faces any ancidental power off as other pencils it s cool and automatic swich off in it s idel time save battery it like all rounder i can made a note and draw the paintings and so many other things i am a stud"&amp;"ent it s saves moeny it s best in one forth price of original one cool great quality with noags for all those who can not afford the apple pencil this one is a real problem solver its a little hard to get used to the pencil but works like a charm zero iss"&amp;"ues lovely product initially i was sceptical using this pencil because it kept skipping lines and became unresponsive but after a while it became as smooth as original you must go for it if pressure sensitivity is not what you are looking for with wireles"&amp;"s charging and button shortcuts it’s the best budget pencil i will update my review to stars ⭐️⭐️⭐️⭐️⭐️ after using and testing it for a while if it passes all the criterion thankyou")</f>
        <v>after days of use bhaut acha chl rha ha and i will review again aapko bata dunga kessa ha thoda time baadbut product acha ha abhi tak kuch kharab nahi hua and mene bhe isska khayal rakha ha pencil is good working good but build could be better excellent experienceworks well with ipad pro inch good battery lifeno need to buy overpriced apple pencil brilliant product adds value to the ipad thankfully the alternative to otherwise expensive brand pencil really a great product by king one ❤️🔥🔥🔥🔥🔥🔥🔥🔥🔥🔥 when i purchased the pencil i am doubt full about the quality of product but now a month i used it its amazing product by kingone and it s no doubt best alternative for the apple pencil even it supports wireless charging that s make it amazing and battery is also to good osm product and i didn t faces any ancidental power off as other pencils it s cool and automatic swich off in it s idel time save battery it like all rounder i can made a note and draw the paintings and so many other things i am a student it s saves moeny it s best in one forth price of original one cool great quality with noags for all those who can not afford the apple pencil this one is a real problem solver its a little hard to get used to the pencil but works like a charm zero issues lovely product 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stars ⭐️⭐️⭐️⭐️⭐️ after using and testing it for a while if it passes all the criterion thankyou</v>
      </c>
      <c r="E1019" s="1" t="s">
        <v>5159</v>
      </c>
      <c r="F1019" s="9" t="s">
        <v>4188</v>
      </c>
      <c r="G1019" s="9">
        <f>IFERROR(__xludf.DUMMYFUNCTION("""COMPUTED_VALUE"""),0.0)</f>
        <v>0</v>
      </c>
      <c r="H1019" s="9">
        <f>IFERROR(__xludf.DUMMYFUNCTION("""COMPUTED_VALUE"""),0.0)</f>
        <v>0</v>
      </c>
      <c r="I1019" s="9">
        <f>IFERROR(__xludf.DUMMYFUNCTION("""COMPUTED_VALUE"""),0.0)</f>
        <v>0</v>
      </c>
      <c r="J1019" s="9">
        <f>IFERROR(__xludf.DUMMYFUNCTION("""COMPUTED_VALUE"""),0.0)</f>
        <v>0</v>
      </c>
    </row>
    <row r="1020">
      <c r="A1020" s="1">
        <v>4.5</v>
      </c>
      <c r="B1020" s="5" t="s">
        <v>923</v>
      </c>
      <c r="C1020" s="5" t="s">
        <v>924</v>
      </c>
      <c r="D1020" s="9" t="str">
        <f>IFERROR(__xludf.DUMMYFUNCTION("""COMPUTED_VALUE"""),"best quality the product looks original like and is perfectly working with my oneplus t good type c to c buy recommended over other companies its a very good product and yet a reliable and durable cable to get yourself connected cable is good and support "&amp;"w fast charging i am use this cable to my one plus t mobile phone this cable also speed in transfer to data cable price is also low thanks for seller to provide best quality and durability cable in low price i am happy for saying this cable is all rounder"&amp;" the product worked fine for me got this at good price flexible and toughness is best workand also in samsung m s mobile fast charging i bought this cable for my nothing phone it s amazing fast charging is working very well i ve tried this also my samsung"&amp;" mobile and result was fabulous thanks initial impressions are good it is supporting ulatra fast charging on my oneplus pro")</f>
        <v>best quality the product looks original like and is perfectly working with my oneplus t good type c to c buy recommended over other companies its a very good product and yet a reliable and durable cable to get yourself connected cable is good and support w fast charging i am use this cable to my one plus t mobile phone this cable also speed in transfer to data cable price is also low thanks for seller to provide best quality and durability cable in low price i am happy for saying this cable is all rounder the product worked fine for me got this at good price flexible and toughness is best workand also in samsung m s mobile fast charging i bought this cable for my nothing phone it s amazing fast charging is working very well i ve tried this also my samsung mobile and result was fabulous thanks initial impressions are good it is supporting ulatra fast charging on my oneplus pro</v>
      </c>
      <c r="E1020" s="1" t="s">
        <v>917</v>
      </c>
      <c r="F1020" s="9" t="s">
        <v>18</v>
      </c>
      <c r="G1020" s="9">
        <f>IFERROR(__xludf.DUMMYFUNCTION("""COMPUTED_VALUE"""),0.0)</f>
        <v>0</v>
      </c>
      <c r="H1020" s="9">
        <f>IFERROR(__xludf.DUMMYFUNCTION("""COMPUTED_VALUE"""),0.0)</f>
        <v>0</v>
      </c>
      <c r="I1020" s="9">
        <f>IFERROR(__xludf.DUMMYFUNCTION("""COMPUTED_VALUE"""),0.0)</f>
        <v>0</v>
      </c>
      <c r="J1020" s="9">
        <f>IFERROR(__xludf.DUMMYFUNCTION("""COMPUTED_VALUE"""),0.0)</f>
        <v>0</v>
      </c>
    </row>
    <row r="1021">
      <c r="A1021" s="1">
        <v>3.6</v>
      </c>
      <c r="B1021" s="5" t="s">
        <v>940</v>
      </c>
      <c r="C1021" s="5" t="s">
        <v>941</v>
      </c>
      <c r="D1021" s="9" t="str">
        <f>IFERROR(__xludf.DUMMYFUNCTION("""COMPUTED_VALUE"""),"was working fine with window old computer but is not installable with new system on window overall very good item easy to install ok signal this was used to accesd wifi connectivity for desk top and tv worked fine 👍 like good product satisfied with its p"&amp;"erformance it worked on most devices where driver could be installed even worked with linux system too but for the reason i bought simply didn t get solved with it though not returning it as it worked in my computer without any issues")</f>
        <v>was working fine with window old computer but is not installable with new system on window overall very good item easy to install ok signal this was used to accesd wifi connectivity for desk top and tv worked fine 👍 like good product satisfied with its performance it worked on most devices where driver could be installed even worked with linux system too but for the reason i bought simply didn t get solved with it though not returning it as it worked in my computer without any issues</v>
      </c>
      <c r="E1021" s="1" t="s">
        <v>932</v>
      </c>
      <c r="F1021" s="9" t="s">
        <v>113</v>
      </c>
      <c r="G1021" s="9">
        <f>IFERROR(__xludf.DUMMYFUNCTION("""COMPUTED_VALUE"""),0.0)</f>
        <v>0</v>
      </c>
      <c r="H1021" s="9">
        <f>IFERROR(__xludf.DUMMYFUNCTION("""COMPUTED_VALUE"""),0.0)</f>
        <v>0</v>
      </c>
      <c r="I1021" s="9">
        <f>IFERROR(__xludf.DUMMYFUNCTION("""COMPUTED_VALUE"""),0.0)</f>
        <v>0</v>
      </c>
      <c r="J1021" s="9">
        <f>IFERROR(__xludf.DUMMYFUNCTION("""COMPUTED_VALUE"""),0.0)</f>
        <v>0</v>
      </c>
    </row>
    <row r="1022">
      <c r="A1022" s="1">
        <v>4.3</v>
      </c>
      <c r="B1022" s="5" t="s">
        <v>9110</v>
      </c>
      <c r="C1022" s="5" t="s">
        <v>9111</v>
      </c>
      <c r="D1022" s="9" t="str">
        <f>IFERROR(__xludf.DUMMYFUNCTION("""COMPUTED_VALUE"""),"bright enough to read in close proximity can light up room get little heated but not an issue build quality is good bit pricey for sure but can t go wrong with it hope manufacturer put switch for on off very useful for wfh working perfect great product th"&amp;"e product is simply adjustable and brightness is enough for a study tableease of userecommended for students i found it matches my requirement and also good by material used overall good buying decision enough brightness but there is no control to turn of"&amp;"f or dimmable from the led light like mi led light have option to dim and switch off but it doesn t have so turn off or turn on the light you will need to plug in or remove it from power bank can t keep connected in power bank as it always turns on light "&amp;"when connected if the button of adjustable of brightness was present then the product was marvelous it is helpful for me in my wfh at late night due to this product light is switch off and everybody will sleep without any distraction and also i can comple"&amp;"te my work")</f>
        <v>bright enough to read in close proximity can light up room get little heated but not an issue build quality is good bit pricey for sure but can t go wrong with it hope manufacturer put switch for on off very useful for wfh working perfect great product the product is simply adjustable and brightness is enough for a study tableease of userecommended for students i found it matches my requirement and also good by material used overall good buying decision enough brightness but there is no control to turn off or dimmable from the led light like mi led light have option to dim and switch off but it doesn t have so turn off or turn on the light you will need to plug in or remove it from power bank can t keep connected in power bank as it always turns on light when connected if the button of adjustable of brightness was present then the product was marvelous it is helpful for me in my wfh at late night due to this product light is switch off and everybody will sleep without any distraction and also i can complete my work</v>
      </c>
      <c r="E1022" s="1" t="s">
        <v>9103</v>
      </c>
      <c r="F1022" s="9" t="s">
        <v>6266</v>
      </c>
      <c r="G1022" s="9">
        <f>IFERROR(__xludf.DUMMYFUNCTION("""COMPUTED_VALUE"""),0.0)</f>
        <v>0</v>
      </c>
      <c r="H1022" s="9">
        <f>IFERROR(__xludf.DUMMYFUNCTION("""COMPUTED_VALUE"""),1.0)</f>
        <v>1</v>
      </c>
      <c r="I1022" s="9">
        <f>IFERROR(__xludf.DUMMYFUNCTION("""COMPUTED_VALUE"""),0.0)</f>
        <v>0</v>
      </c>
      <c r="J1022" s="9">
        <f>IFERROR(__xludf.DUMMYFUNCTION("""COMPUTED_VALUE"""),0.0)</f>
        <v>0</v>
      </c>
    </row>
    <row r="1023">
      <c r="A1023" s="1">
        <v>4.1</v>
      </c>
      <c r="B1023" s="5" t="s">
        <v>9120</v>
      </c>
      <c r="C1023" s="5" t="s">
        <v>9121</v>
      </c>
      <c r="D1023" s="9" t="str">
        <f>IFERROR(__xludf.DUMMYFUNCTION("""COMPUTED_VALUE"""),"good bass and treble good sound quality good product in this price in this more irritating is the deep bass after putting speaker in deep bass the volume automatically decrease when there is a bass in the song and volume is only for the room it can t be u"&amp;"sed in bigger room s as little giving good sound specially during video chat in laptop crisp and clear balanced sound good bass for its size value for money good value for money i feel good with this item")</f>
        <v>good bass and treble good sound quality good product in this price in this more irritating is the deep bass after putting speaker in deep bass the volume automatically decrease when there is a bass in the song and volume is only for the room it can t be used in bigger room s as little giving good sound specially during video chat in laptop crisp and clear balanced sound good bass for its size value for money good value for money i feel good with this item</v>
      </c>
      <c r="E1023" s="1" t="s">
        <v>9114</v>
      </c>
      <c r="F1023" s="9" t="s">
        <v>6641</v>
      </c>
      <c r="G1023" s="9">
        <f>IFERROR(__xludf.DUMMYFUNCTION("""COMPUTED_VALUE"""),0.0)</f>
        <v>0</v>
      </c>
      <c r="H1023" s="9">
        <f>IFERROR(__xludf.DUMMYFUNCTION("""COMPUTED_VALUE"""),0.0)</f>
        <v>0</v>
      </c>
      <c r="I1023" s="9">
        <f>IFERROR(__xludf.DUMMYFUNCTION("""COMPUTED_VALUE"""),0.0)</f>
        <v>0</v>
      </c>
      <c r="J1023" s="9">
        <f>IFERROR(__xludf.DUMMYFUNCTION("""COMPUTED_VALUE"""),0.0)</f>
        <v>0</v>
      </c>
    </row>
    <row r="1024">
      <c r="A1024" s="1">
        <v>3.9</v>
      </c>
      <c r="B1024" s="5" t="s">
        <v>9133</v>
      </c>
      <c r="C1024" s="5" t="s">
        <v>9134</v>
      </c>
      <c r="D1024" s="9" t="str">
        <f>IFERROR(__xludf.DUMMYFUNCTION("""COMPUTED_VALUE"""),"somehow amazon sucks when you want to select an electric kettle there are no options to filter your choices based on the parameters that matter it is easy to fall into the trap of an ongoing deal and end up buying something that falls short of what you ne"&amp;"ed in this review i will answer your questions about the pigeon amaze plus l electric kettle can i trust the reviews for this ad are they genuine probably yes but know that the seller lists several types of pigeon kettles in the same ad unless the review "&amp;"refers to this particular model you could well end up seeing a review of a product and buying a different one the ratings are also an aggregated mix there could be negative review of the product you are seeing and positives for the other products the page"&amp;" will show you a neutral review that s the game sellers are playing these days to avoid negative reviews i have posted a picture of the stove i am referring to in this review wattage important because this tells how quickly the water will heat up this one"&amp;" is w meaning that you can switch it on brush your teeth and find the water is boiled great time saving my earlier one was w and it used to take minutes of patient waiting the gas stove boiled water faster this one takes about mins to heat mugs of coffee "&amp;"cable length most of these kettle makers skimp on the cable length i have purchased kettles to find they have only a foot long cable and i had to return them this one has cable length of slightly more than one meter which is allows a comfortable distance "&amp;"between the kettle and the plug connector this one uses a a plug which is most common in india be careful because from w onwards most kettles use a a plug and that is not always available at the place where you want to place the kettle strictly speaking i"&amp;"t should have a a plug but then this is kept on for short intervals only capacity litres as mentioned though i could not see markings for max and min levels this is good enough to make decent sized mugs of coffee cooking other stuff the ad says only water"&amp;" but i see no reason why you cannot heat maggi etc maybe you can but avoid milk as the expanding effect will cause spills and this can have adverse effects looks quite okay for the price it will not make your kitchen look bad and neither will it enhance t"&amp;"he looks this is the most common look that an electric kettle can have performance i have used for days only no complaints so far there is a year guarantee card accompanying the product handle very convenient feel when you lift it it from the heating crad"&amp;"le does not feel very heavy even if there is a full l of water negatives this is a steel jug the outside will automatically heat up if you are used to a plastic outside in your previous kettle you need to be a little careful verdict buy at the time of wri"&amp;"ting this review this costs less than rs i have seen that sellers tend to inflate prices as they get my positive reviews therefore i am also mentioning the price range based on which i gave this product a star review the body is very lightweight and doesn"&amp;" t feel sturdy does the job of heating water fast and that s it cord length could be a little longer the plastic parts doesn t feels sturdy the top cap has a smaller dia so a man s hand has a trouble fitting it inside the container during cleaning and can"&amp;" easily cut our hands overall it s okay its quality was not too much good light quality product but according to price its okay easy to use product good for save time good product for boiling water shock proof so no worries hahaha cattle bass fitting not "&amp;"currently good product go for it amazing product")</f>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l electric kettle can i trust the reviews for this ad are they genuine probably yes but know that the seller lists several types of pigeon kettles in the same ad unless the review refers to this particular model you could well end up seeing a review of a product and buying a different one the ratings are also an aggregated mix there could be negative review of the product you are seeing and positives for the other products the page will show you a neutral review that s the game sellers are playing these days to avoid negative reviews i have posted a picture of the stove i am referring to in this review wattage important because this tells how quickly the water will heat up this one is w meaning that you can switch it on brush your teeth and find the water is boiled great time saving my earlier one was w and it used to take minutes of patient waiting the gas stove boiled water faster this one takes about mins to heat mugs of coffee cable length most of these kettle makers skimp on the cable length i have purchased kettles to find they have only a foot long cable and i had to return them this one has cable length of slightly more than one meter which is allows a comfortable distance between the kettle and the plug connector this one uses a a plug which is most common in india be careful because from w onwards most kettles use a a plug and that is not always available at the place where you want to place the kettle strictly speaking it should have a a plug but then this is kept on for short intervals only capacity litres as mentioned though i could not see markings for max and min levels this is good enough to make decent sized mugs of coffee cooking other stuff the ad says only water but i see no reason why you cannot heat maggi etc maybe you can but avoid milk as the expanding effect will cause spills and this can have adverse effects looks quite okay for the price it will not make your kitchen look bad and neither will it enhance the looks this is the most common look that an electric kettle can have performance i have used for days only no complaints so far there is a year guarantee card accompanying the product handle very convenient feel when you lift it it from the heating cradle does not feel very heavy even if there is a full l of water negatives this is a steel jug the outside will automatically heat up if you are used to a plastic outside in your previous kettle you need to be a little careful verdict buy at the time of writing this review this costs less than rs i have seen that sellers tend to inflate prices as they get my positive reviews therefore i am also mentioning the price range based on which i gave this product a star review the body is very lightweight and doesn t feel sturdy does the job of heating water fast and that s it cord length could be a little longer the plastic parts doesn t feels sturdy the top cap has a smaller dia so a man s hand has a trouble fitting it inside the container during cleaning and can easily cut our hands overall it s okay its quality was not too much good light quality product but according to price its okay easy to use product good for save time good product for boiling water shock proof so no worries hahaha cattle bass fitting not currently good product go for it amazing product</v>
      </c>
      <c r="E1024" s="1" t="s">
        <v>9124</v>
      </c>
      <c r="F1024" s="9" t="s">
        <v>9126</v>
      </c>
      <c r="G1024" s="9">
        <f>IFERROR(__xludf.DUMMYFUNCTION("""COMPUTED_VALUE"""),0.0)</f>
        <v>0</v>
      </c>
      <c r="H1024" s="9">
        <f>IFERROR(__xludf.DUMMYFUNCTION("""COMPUTED_VALUE"""),1.0)</f>
        <v>1</v>
      </c>
      <c r="I1024" s="9">
        <f>IFERROR(__xludf.DUMMYFUNCTION("""COMPUTED_VALUE"""),0.0)</f>
        <v>0</v>
      </c>
      <c r="J1024" s="9">
        <f>IFERROR(__xludf.DUMMYFUNCTION("""COMPUTED_VALUE"""),0.0)</f>
        <v>0</v>
      </c>
    </row>
    <row r="1025">
      <c r="A1025" s="1">
        <v>3.6</v>
      </c>
      <c r="B1025" s="5" t="s">
        <v>9145</v>
      </c>
      <c r="C1025" s="5" t="s">
        <v>9146</v>
      </c>
      <c r="D1025" s="9" t="str">
        <f>IFERROR(__xludf.DUMMYFUNCTION("""COMPUTED_VALUE"""),"good product for tight spaces and easy to replace as well one of the filaments lasted about days of usage waiting to see how long the other lasts i like this product as compare to price it’s look worthy hope will work like this in future too good for one "&amp;"small room sq ft good heating capacity is not that much good good product")</f>
        <v>good product for tight spaces and easy to replace as well one of the filaments lasted about days of usage waiting to see how long the other lasts i like this product as compare to price it’s look worthy hope will work like this in future too good for one small room sq ft good heating capacity is not that much good good product</v>
      </c>
      <c r="E1025" s="1" t="s">
        <v>9137</v>
      </c>
      <c r="F1025" s="9" t="s">
        <v>9139</v>
      </c>
      <c r="G1025" s="9">
        <f>IFERROR(__xludf.DUMMYFUNCTION("""COMPUTED_VALUE"""),0.0)</f>
        <v>0</v>
      </c>
      <c r="H1025" s="9">
        <f>IFERROR(__xludf.DUMMYFUNCTION("""COMPUTED_VALUE"""),0.0)</f>
        <v>0</v>
      </c>
      <c r="I1025" s="9">
        <f>IFERROR(__xludf.DUMMYFUNCTION("""COMPUTED_VALUE"""),0.0)</f>
        <v>0</v>
      </c>
      <c r="J1025" s="9">
        <f>IFERROR(__xludf.DUMMYFUNCTION("""COMPUTED_VALUE"""),0.0)</f>
        <v>0</v>
      </c>
    </row>
    <row r="1026">
      <c r="A1026" s="1">
        <v>4.0</v>
      </c>
      <c r="B1026" s="5" t="s">
        <v>9156</v>
      </c>
      <c r="C1026" s="5" t="s">
        <v>9157</v>
      </c>
      <c r="D1026" s="9" t="str">
        <f>IFERROR(__xludf.DUMMYFUNCTION("""COMPUTED_VALUE"""),"good product under rs easy to use good product ❤️thanks 👍 it s a mini blower with good heating cute and easy to use however it requires a big socket best quality good look good product and quality superb and easy to use suitable for a room")</f>
        <v>good product under rs easy to use good product ❤️thanks 👍 it s a mini blower with good heating cute and easy to use however it requires a big socket best quality good look good product and quality superb and easy to use suitable for a room</v>
      </c>
      <c r="E1026" s="1" t="s">
        <v>9149</v>
      </c>
      <c r="F1026" s="9" t="s">
        <v>9151</v>
      </c>
      <c r="G1026" s="9">
        <f>IFERROR(__xludf.DUMMYFUNCTION("""COMPUTED_VALUE"""),0.0)</f>
        <v>0</v>
      </c>
      <c r="H1026" s="9">
        <f>IFERROR(__xludf.DUMMYFUNCTION("""COMPUTED_VALUE"""),0.0)</f>
        <v>0</v>
      </c>
      <c r="I1026" s="9">
        <f>IFERROR(__xludf.DUMMYFUNCTION("""COMPUTED_VALUE"""),0.0)</f>
        <v>0</v>
      </c>
      <c r="J1026" s="9">
        <f>IFERROR(__xludf.DUMMYFUNCTION("""COMPUTED_VALUE"""),0.0)</f>
        <v>0</v>
      </c>
    </row>
    <row r="1027">
      <c r="A1027" s="1">
        <v>4.1</v>
      </c>
      <c r="B1027" s="5" t="s">
        <v>9167</v>
      </c>
      <c r="C1027" s="5" t="s">
        <v>9168</v>
      </c>
      <c r="D1027" s="9" t="str">
        <f>IFERROR(__xludf.DUMMYFUNCTION("""COMPUTED_VALUE"""),"tried on woolen clothes and it really worked really a useful product but only reason i am giving star is because of the short wire length wire length should be bit longer else its amazing product easy to usetime takingbut cleans clothes for this price ran"&amp;"ge but not sure about durability but product is good it does it s job very well it gave new life to my clothes i just have a single complain and that is regarding its dust collector lid or container it is little bit loose because of this sometimes all dus"&amp;"t and wool particles spills all around easy to use i like this product all my problems of clothes are solved nice product i really like it easily clean lints 👍 but caps was little loose it s a decent product and very easy to handle not sure of the durabi"&amp;"lity as it s been over a week only will update the review after some few months")</f>
        <v>tried on woolen clothes and it really worked really a useful product but only reason i am giving star is because of the short wire length wire length should be bit longer else its amazing product easy to usetime takingbut cleans clothes for this price range but not sure about durability but product is good it does it s job very well it gave new life to my clothes i just have a single complain and that is regarding its dust collector lid or container it is little bit loose because of this sometimes all dust and wool particles spills all around easy to use i like this product all my problems of clothes are solved nice product i really like it easily clean lints 👍 but caps was little loose it s a decent product and very easy to handle not sure of the durability as it s been over a week only will update the review after some few months</v>
      </c>
      <c r="E1027" s="1" t="s">
        <v>9160</v>
      </c>
      <c r="F1027" s="9" t="s">
        <v>9162</v>
      </c>
      <c r="G1027" s="9">
        <f>IFERROR(__xludf.DUMMYFUNCTION("""COMPUTED_VALUE"""),0.0)</f>
        <v>0</v>
      </c>
      <c r="H1027" s="9">
        <f>IFERROR(__xludf.DUMMYFUNCTION("""COMPUTED_VALUE"""),0.0)</f>
        <v>0</v>
      </c>
      <c r="I1027" s="9">
        <f>IFERROR(__xludf.DUMMYFUNCTION("""COMPUTED_VALUE"""),0.0)</f>
        <v>0</v>
      </c>
      <c r="J1027" s="9">
        <f>IFERROR(__xludf.DUMMYFUNCTION("""COMPUTED_VALUE"""),0.0)</f>
        <v>0</v>
      </c>
    </row>
    <row r="1028">
      <c r="A1028" s="1">
        <v>3.7</v>
      </c>
      <c r="B1028" s="5" t="s">
        <v>9178</v>
      </c>
      <c r="C1028" s="5" t="s">
        <v>9179</v>
      </c>
      <c r="D1028" s="9" t="str">
        <f>IFERROR(__xludf.DUMMYFUNCTION("""COMPUTED_VALUE"""),"it is really good product it is showing accurate weight just gram errors sometime you can get less accurate product then you can return it and reorder but at this price it is best nice good at this price and iam satisfied working well an essential part of"&amp;" kitchen and handy equipment good product reviewed after one month used for couple of time good use in kitchen and other for small weight its too good go for it")</f>
        <v>it is really good product it is showing accurate weight just gram errors sometime you can get less accurate product then you can return it and reorder but at this price it is best nice good at this price and iam satisfied working well an essential part of kitchen and handy equipment good product reviewed after one month used for couple of time good use in kitchen and other for small weight its too good go for it</v>
      </c>
      <c r="E1028" s="1" t="s">
        <v>9171</v>
      </c>
      <c r="F1028" s="9" t="s">
        <v>9173</v>
      </c>
      <c r="G1028" s="9">
        <f>IFERROR(__xludf.DUMMYFUNCTION("""COMPUTED_VALUE"""),0.0)</f>
        <v>0</v>
      </c>
      <c r="H1028" s="9">
        <f>IFERROR(__xludf.DUMMYFUNCTION("""COMPUTED_VALUE"""),0.0)</f>
        <v>0</v>
      </c>
      <c r="I1028" s="9">
        <f>IFERROR(__xludf.DUMMYFUNCTION("""COMPUTED_VALUE"""),0.0)</f>
        <v>0</v>
      </c>
      <c r="J1028" s="9">
        <f>IFERROR(__xludf.DUMMYFUNCTION("""COMPUTED_VALUE"""),0.0)</f>
        <v>0</v>
      </c>
    </row>
    <row r="1029">
      <c r="A1029" s="1">
        <v>3.9</v>
      </c>
      <c r="B1029" s="5" t="s">
        <v>9189</v>
      </c>
      <c r="C1029" s="5" t="s">
        <v>9190</v>
      </c>
      <c r="D1029" s="9" t="str">
        <f>IFERROR(__xludf.DUMMYFUNCTION("""COMPUTED_VALUE"""),"everythings good but cells die within a couple of month worth product econamical product is good not accurate but good to use for the price meets the purchase of purpose the machine looks the same and works perfectly i had to return the first delivery due"&amp;" to the fault in battery cover and they replaced it within a few days the accuracy is a bit off so i weigh the items again and again and use the majority result like")</f>
        <v>everythings good but cells die within a couple of month worth product econamical product is good not accurate but good to use for the price meets the purchase of purpose the machine looks the same and works perfectly i had to return the first delivery due to the fault in battery cover and they replaced it within a few days the accuracy is a bit off so i weigh the items again and again and use the majority result like</v>
      </c>
      <c r="E1029" s="1" t="s">
        <v>9182</v>
      </c>
      <c r="F1029" s="9" t="s">
        <v>9173</v>
      </c>
      <c r="G1029" s="9">
        <f>IFERROR(__xludf.DUMMYFUNCTION("""COMPUTED_VALUE"""),0.0)</f>
        <v>0</v>
      </c>
      <c r="H1029" s="9">
        <f>IFERROR(__xludf.DUMMYFUNCTION("""COMPUTED_VALUE"""),1.0)</f>
        <v>1</v>
      </c>
      <c r="I1029" s="9">
        <f>IFERROR(__xludf.DUMMYFUNCTION("""COMPUTED_VALUE"""),0.0)</f>
        <v>0</v>
      </c>
      <c r="J1029" s="9">
        <f>IFERROR(__xludf.DUMMYFUNCTION("""COMPUTED_VALUE"""),0.0)</f>
        <v>0</v>
      </c>
    </row>
    <row r="1030">
      <c r="A1030" s="1">
        <v>4.1</v>
      </c>
      <c r="B1030" s="5" t="s">
        <v>9201</v>
      </c>
      <c r="C1030" s="5" t="s">
        <v>9202</v>
      </c>
      <c r="D1030" s="9" t="str">
        <f>IFERROR(__xludf.DUMMYFUNCTION("""COMPUTED_VALUE"""),"st product came faulty got it replaced replacement is still working as good as new after a few months recommended as it seems once you get a proper product it is long lasting do get your faulty one replaced if you get it though ya i love it this for easy "&amp;"to use and clean very useful when u want to chop a juicy tomato or leafy veggi and also size also quite good for smaller family do not work after days good and smooth working good easy to operate the product was good to use for chopping especially for off"&amp;"ice goers like me but the only issue i face was the string will get stuck when it s pulled over sometimes that s the issue i face but great product though good product")</f>
        <v>st product came faulty got it replaced replacement is still working as good as new after a few months recommended as it seems once you get a proper product it is long lasting do get your faulty one replaced if you get it though ya i love it this for easy to use and clean very useful when u want to chop a juicy tomato or leafy veggi and also size also quite good for smaller family do not work after days good and smooth working good easy to operate the product was good to use for chopping especially for office goers like me but the only issue i face was the string will get stuck when it s pulled over sometimes that s the issue i face but great product though good product</v>
      </c>
      <c r="E1030" s="1" t="s">
        <v>9193</v>
      </c>
      <c r="F1030" s="9" t="s">
        <v>9195</v>
      </c>
      <c r="G1030" s="9">
        <f>IFERROR(__xludf.DUMMYFUNCTION("""COMPUTED_VALUE"""),0.0)</f>
        <v>0</v>
      </c>
      <c r="H1030" s="9">
        <f>IFERROR(__xludf.DUMMYFUNCTION("""COMPUTED_VALUE"""),0.0)</f>
        <v>0</v>
      </c>
      <c r="I1030" s="9">
        <f>IFERROR(__xludf.DUMMYFUNCTION("""COMPUTED_VALUE"""),0.0)</f>
        <v>0</v>
      </c>
      <c r="J1030" s="9">
        <f>IFERROR(__xludf.DUMMYFUNCTION("""COMPUTED_VALUE"""),0.0)</f>
        <v>0</v>
      </c>
    </row>
    <row r="1031">
      <c r="A1031" s="1">
        <v>3.9</v>
      </c>
      <c r="B1031" s="5" t="s">
        <v>9211</v>
      </c>
      <c r="C1031" s="5" t="s">
        <v>9212</v>
      </c>
      <c r="D1031" s="9" t="str">
        <f>IFERROR(__xludf.DUMMYFUNCTION("""COMPUTED_VALUE"""),"the st product i got was damaged then i request for replacement and their pain strated after days of continuing follow up my product got replaced amazon delivery guys are too rude these days and no wonder customer care will give the generic sop reply but "&amp;"anyways now product got delivered and it s good but feel like over expensive colour and quality is average i like this product but i dislike outer steel makes very very hot 🔥 after full charged only disappointed with the cord length lovely productsturdyn"&amp;"ice colorissue is if your house has 🐜 water filtering holes are big enough i ve to dispense leftover water everyday wash the pot before heating in months it stops working and service center almost close in pune so i am very frusteted by this product bad "&amp;"service by prestige so never go for this product very good product medium type the fiber or plastic handle becomes hot so does the outer body difficult to handle immediately after heating it is easy to clean cord length is medium but enough to keep the ke"&amp;"ttle at m height above ground when kept vertically in line with electric switch")</f>
        <v>the st product i got was damaged then i request for replacement and their pain strated after days of continuing follow up my product got replaced amazon delivery guys are too rude these days and no wonder customer care will give the generic sop reply but anyways now product got delivered and it s good but feel like over expensive colour and quality is average i like this product but i dislike outer steel makes very very hot 🔥 after full charged only disappointed with the cord length lovely productsturdynice colorissue is if your house has 🐜 water filtering holes are big enough i ve to dispense leftover water everyday wash the pot before heating in months it stops working and service center almost close in pune so i am very frusteted by this product bad service by prestige so never go for this product very good product medium type the fiber or plastic handle becomes hot so does the outer body difficult to handle immediately after heating it is easy to clean cord length is medium but enough to keep the kettle at m height above ground when kept vertically in line with electric switch</v>
      </c>
      <c r="E1031" s="1" t="s">
        <v>9205</v>
      </c>
      <c r="F1031" s="9" t="s">
        <v>9126</v>
      </c>
      <c r="G1031" s="9">
        <f>IFERROR(__xludf.DUMMYFUNCTION("""COMPUTED_VALUE"""),0.0)</f>
        <v>0</v>
      </c>
      <c r="H1031" s="9">
        <f>IFERROR(__xludf.DUMMYFUNCTION("""COMPUTED_VALUE"""),1.0)</f>
        <v>1</v>
      </c>
      <c r="I1031" s="9">
        <f>IFERROR(__xludf.DUMMYFUNCTION("""COMPUTED_VALUE"""),1.0)</f>
        <v>1</v>
      </c>
      <c r="J1031" s="9">
        <f>IFERROR(__xludf.DUMMYFUNCTION("""COMPUTED_VALUE"""),1.0)</f>
        <v>1</v>
      </c>
    </row>
    <row r="1032">
      <c r="A1032" s="1">
        <v>3.9</v>
      </c>
      <c r="B1032" s="5" t="s">
        <v>9221</v>
      </c>
      <c r="C1032" s="5" t="s">
        <v>9222</v>
      </c>
      <c r="D1032" s="9" t="str">
        <f>IFERROR(__xludf.DUMMYFUNCTION("""COMPUTED_VALUE"""),"normal heat by this product good quit good buy it because day it will work well after that it start heating more and more it is plastik body value for money heating is normal")</f>
        <v>normal heat by this product good quit good buy it because day it will work well after that it start heating more and more it is plastik body value for money heating is normal</v>
      </c>
      <c r="E1032" s="1" t="s">
        <v>9215</v>
      </c>
      <c r="F1032" s="9" t="s">
        <v>9139</v>
      </c>
      <c r="G1032" s="9">
        <f>IFERROR(__xludf.DUMMYFUNCTION("""COMPUTED_VALUE"""),0.0)</f>
        <v>0</v>
      </c>
      <c r="H1032" s="9">
        <f>IFERROR(__xludf.DUMMYFUNCTION("""COMPUTED_VALUE"""),0.0)</f>
        <v>0</v>
      </c>
      <c r="I1032" s="9">
        <f>IFERROR(__xludf.DUMMYFUNCTION("""COMPUTED_VALUE"""),0.0)</f>
        <v>0</v>
      </c>
      <c r="J1032" s="9">
        <f>IFERROR(__xludf.DUMMYFUNCTION("""COMPUTED_VALUE"""),0.0)</f>
        <v>0</v>
      </c>
    </row>
    <row r="1033">
      <c r="A1033" s="1">
        <v>3.9</v>
      </c>
      <c r="B1033" s="5" t="s">
        <v>9232</v>
      </c>
      <c r="C1033" s="5" t="s">
        <v>9233</v>
      </c>
      <c r="D1033" s="9" t="str">
        <f>IFERROR(__xludf.DUMMYFUNCTION("""COMPUTED_VALUE"""),"good product working good water is boiling within min steel finishing is normal and not shining product is working fine for now but lets whats gonna happen and yeah the packaging could have done better good most suitable winter use good product review aft"&amp;"er some month of used no problem yet good quality valuable price okay productgood to handle very nice product thank you amazon")</f>
        <v>good product working good water is boiling within min steel finishing is normal and not shining product is working fine for now but lets whats gonna happen and yeah the packaging could have done better good most suitable winter use good product review after some month of used no problem yet good quality valuable price okay productgood to handle very nice product thank you amazon</v>
      </c>
      <c r="E1033" s="1" t="s">
        <v>9225</v>
      </c>
      <c r="F1033" s="9" t="s">
        <v>9126</v>
      </c>
      <c r="G1033" s="9">
        <f>IFERROR(__xludf.DUMMYFUNCTION("""COMPUTED_VALUE"""),0.0)</f>
        <v>0</v>
      </c>
      <c r="H1033" s="9">
        <f>IFERROR(__xludf.DUMMYFUNCTION("""COMPUTED_VALUE"""),0.0)</f>
        <v>0</v>
      </c>
      <c r="I1033" s="9">
        <f>IFERROR(__xludf.DUMMYFUNCTION("""COMPUTED_VALUE"""),0.0)</f>
        <v>0</v>
      </c>
      <c r="J1033" s="9">
        <f>IFERROR(__xludf.DUMMYFUNCTION("""COMPUTED_VALUE"""),0.0)</f>
        <v>0</v>
      </c>
    </row>
    <row r="1034">
      <c r="A1034" s="1">
        <v>3.8</v>
      </c>
      <c r="B1034" s="5" t="s">
        <v>9244</v>
      </c>
      <c r="C1034" s="5" t="s">
        <v>9245</v>
      </c>
      <c r="D1034" s="9" t="str">
        <f>IFERROR(__xludf.DUMMYFUNCTION("""COMPUTED_VALUE"""),"if you are buying this as a secondary cooking appliance or you need a portable stove go for this also buy thin induction compatible utensils it takes a very long time for thick vessels to heat up before you can start cooking as a primary cooking appliance"&amp;" this doesn t suit as it s very time consuming can be used for keeping things hot or slow boiling milk etc also had to request a warranty repair the request was served within days the contact information is present on the warranty card just received it th"&amp;"ough the product looks new there are few scratches here and there making me unhappy compared its performance with other induction cook top that i have with same amount of water at same temperature in the same vessel sadly this cook top is a tad slow to bo"&amp;"il compared to the old one but i think that is okay because the old one which i have is rs more than this one product good but its take long time to cooldown कमाल का प्रॉडक्ट हे good value for money good product easy to operate value for money")</f>
        <v>if you are buying this as a secondary cooking appliance or you need a portable stove go for this also buy thin induction compatible utensils it takes a very long time for thick vessels to heat up before you can start cooking as a primary cooking appliance this doesn t suit as it s very time consuming can be used for keeping things hot or slow boiling milk etc also had to request a warranty repair the request was served within days the contact information is present on the warranty card just received it though the product looks new there are few scratches here and there making me unhappy compared its performance with other induction cook top that i have with same amount of water at same temperature in the same vessel sadly this cook top is a tad slow to boil compared to the old one but i think that is okay because the old one which i have is rs more than this one product good but its take long time to cooldown कमाल का प्रॉडक्ट हे good value for money good product easy to operate value for money</v>
      </c>
      <c r="E1034" s="1" t="s">
        <v>9236</v>
      </c>
      <c r="F1034" s="9" t="s">
        <v>9238</v>
      </c>
      <c r="G1034" s="9">
        <f>IFERROR(__xludf.DUMMYFUNCTION("""COMPUTED_VALUE"""),0.0)</f>
        <v>0</v>
      </c>
      <c r="H1034" s="9">
        <f>IFERROR(__xludf.DUMMYFUNCTION("""COMPUTED_VALUE"""),0.0)</f>
        <v>0</v>
      </c>
      <c r="I1034" s="9">
        <f>IFERROR(__xludf.DUMMYFUNCTION("""COMPUTED_VALUE"""),0.0)</f>
        <v>0</v>
      </c>
      <c r="J1034" s="9">
        <f>IFERROR(__xludf.DUMMYFUNCTION("""COMPUTED_VALUE"""),0.0)</f>
        <v>0</v>
      </c>
    </row>
    <row r="1035">
      <c r="A1035" s="1">
        <v>3.8</v>
      </c>
      <c r="B1035" s="5" t="s">
        <v>9255</v>
      </c>
      <c r="C1035" s="5" t="s">
        <v>9256</v>
      </c>
      <c r="D1035" s="9" t="str">
        <f>IFERROR(__xludf.DUMMYFUNCTION("""COMPUTED_VALUE"""),"this review is after month use of the kettel product is good if you need to heat water not milk initially there were no issue in auto cut but last week it stopped working overall in this price range i will say yes for this very useful my needs are fulfill"&amp;"ed thank you good product product looks good but boiling milk in this kettle burns the base of the kettle it becomes full black and brown and eggs don t get boiled in a single go nice product after months of usage some issues have come up once it gets to "&amp;"the boiling point it should automatically switch off but it keeps on bubbling till it is switched off manually next is that the water vapors and heat can be felt through the kettle on off switch which i believe is dangerous we ordered this trusting presti"&amp;"ge to be of high quality but it doesn t satisfy the purpose after using only one month kettle on off switch is not working and red light is also not working some times it s boiling time is too fast and some times too slow this catle works good but difficu"&amp;"lt to clean")</f>
        <v>this review is after month use of the kettel product is good if you need to heat water not milk initially there were no issue in auto cut but last week it stopped working overall in this price range i will say yes for this very useful my needs are fulfilled thank you good product product looks good but boiling milk in this kettle burns the base of the kettle it becomes full black and brown and eggs don t get boiled in a single go nice product after months of usage some issues have come up once it gets to the boiling point it should automatically switch off but it keeps on bubbling till it is switched off manually next is that the water vapors and heat can be felt through the kettle on off switch which i believe is dangerous we ordered this trusting prestige to be of high quality but it doesn t satisfy the purpose after using only one month kettle on off switch is not working and red light is also not working some times it s boiling time is too fast and some times too slow this catle works good but difficult to clean</v>
      </c>
      <c r="E1035" s="1" t="s">
        <v>9248</v>
      </c>
      <c r="F1035" s="9" t="s">
        <v>9126</v>
      </c>
      <c r="G1035" s="9">
        <f>IFERROR(__xludf.DUMMYFUNCTION("""COMPUTED_VALUE"""),1.0)</f>
        <v>1</v>
      </c>
      <c r="H1035" s="9">
        <f>IFERROR(__xludf.DUMMYFUNCTION("""COMPUTED_VALUE"""),0.0)</f>
        <v>0</v>
      </c>
      <c r="I1035" s="9">
        <f>IFERROR(__xludf.DUMMYFUNCTION("""COMPUTED_VALUE"""),0.0)</f>
        <v>0</v>
      </c>
      <c r="J1035" s="9">
        <f>IFERROR(__xludf.DUMMYFUNCTION("""COMPUTED_VALUE"""),0.0)</f>
        <v>0</v>
      </c>
    </row>
    <row r="1036">
      <c r="A1036" s="1">
        <v>4.1</v>
      </c>
      <c r="B1036" s="5" t="s">
        <v>9265</v>
      </c>
      <c r="C1036" s="5" t="s">
        <v>9266</v>
      </c>
      <c r="D1036" s="9" t="str">
        <f>IFERROR(__xludf.DUMMYFUNCTION("""COMPUTED_VALUE"""),"the lint remover actually removes the lint it is not a gimmick but an actual working machine it gives new life to the winter clothes which were of no use due to heavy lint all around using this small machine you can remove lint and see the difference i us"&amp;"ed it on clothes and am very happy with the result let me describe the pros and cons pros very easy to use removes any kind of lint it also removes lint that is not visible i e of the same color which gives rough look to the cloth making it look older so "&amp;"your clothes look a bit like the new ones lint is collected in a container that is easy to cleancons the process is very very slow you need to move the machine on the cloth surface a number of times the build quality is plasticky like cheap toys it may br"&amp;"eak if fallen on a hard surface the cable length is very small the plug comes off the socket easily you need to sit very close to the socket making it a bit difficult to use sometimes the lint collector comes off very often the rotor blades make a weird n"&amp;"oise as if they are going to break the biggest problem is that you need to sit for prolonged periods to make your clothes lint free which strains your neck badly and if you are suffering from cervical then forget it you will use it once and will never tou"&amp;"ch it again however you can make an arrangement to hang the clothes on a wall hanger and remove lint by keeping your neck straight other than that it is a good product and can be tried thanks product is good overall working fine but the seller should pack"&amp;" it more carefully as i received the upper detachable part in a broken condition as it is non replaceable makes it more difficult for the customer but coming to the working part the product quality is good wotks fina and removes everything easily a must b"&amp;"uy product for winter i have used a similar product earlier but this one works better and size is also very effective using is very ergonomic and like i said does the job well come with a small brush to bruah off samll residue on the fabric would recommen"&amp;"d buying this delivery and packaging was good too easy to clean easy to use does the job received the product fast and in perfect condition there is a leaflet inside promising month warranty if it provides that it s teh perfect product for this price this"&amp;" is very product it cleans all lint from my woolen clothes but it have dislike store area is very less and slim it have problem for cleaning store area and the product is very good this is very good life save in winters to remove lint from your costly win"&amp;"ter wear i have used it on some heavy lint area in my inner wear and it’s really removed the lints and now i can wear my inner again product is so satisfying and easy to use that a child can remove lint from his clothes product overall is satisfying expec"&amp;"t the the compartment where lint get consolidated it gets loose in every movement product is good and solve the lint problem very effectively so go for it")</f>
        <v>the lint remover actually removes the lint it is not a gimmick but an actual working machine it gives new life to the winter clothes which were of no use due to heavy lint all around using this small machine you can remove lint and see the difference i used it on clothes and am very happy with the result let me describe the pros and cons pros very easy to use removes any kind of lint it also removes lint that is not visible i e of the same color which gives rough look to the cloth making it look older so your clothes look a bit like the new ones lint is collected in a container that is easy to cleancons the process is very very slow you need to move the machine on the cloth surface a number of times the build quality is plasticky like cheap toys it may break if fallen on a hard surface the cable length is very small the plug comes off the socket easily you need to sit very close to the socket making it a bit difficult to use sometimes the lint collector comes off very often the rotor blades make a weird noise as if they are going to break the biggest problem is that you need to sit for prolonged periods to make your clothes lint free which strains your neck badly and if you are suffering from cervical then forget it you will use it once and will never touch it again however you can make an arrangement to hang the clothes on a wall hanger and remove lint by keeping your neck straight other than that it is a good product and can be tried thanks product is good overall working fine but the seller should pack it more carefully as i received the upper detachable part in a broken condition as it is non replaceable makes it more difficult for the customer but coming to the working part the product quality is good wotks fina and removes everything easily a must buy product for winter 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 easy to clean easy to use does the job received the product fast and in perfect condition there is a leaflet inside promising month warranty if it provides that it s teh perfect product for this price this is very product it cleans all lint from my woolen clothes but it have dislike store area is very less and slim it have problem for cleaning store area and the product is very good this is very good life save in winters to remove lint from your costly winter wear i have used it on some heavy lint area in my inner wear and it’s really removed the lints and now i can wear my inner again product is so satisfying and easy to use that a child can remove lint from his clothes product overall is satisfying expect the the compartment where lint get consolidated it gets loose in every movement product is good and solve the lint problem very effectively so go for it</v>
      </c>
      <c r="E1036" s="1" t="s">
        <v>9259</v>
      </c>
      <c r="F1036" s="9" t="s">
        <v>9162</v>
      </c>
      <c r="G1036" s="9">
        <f>IFERROR(__xludf.DUMMYFUNCTION("""COMPUTED_VALUE"""),1.0)</f>
        <v>1</v>
      </c>
      <c r="H1036" s="9">
        <f>IFERROR(__xludf.DUMMYFUNCTION("""COMPUTED_VALUE"""),1.0)</f>
        <v>1</v>
      </c>
      <c r="I1036" s="9">
        <f>IFERROR(__xludf.DUMMYFUNCTION("""COMPUTED_VALUE"""),1.0)</f>
        <v>1</v>
      </c>
      <c r="J1036" s="9">
        <f>IFERROR(__xludf.DUMMYFUNCTION("""COMPUTED_VALUE"""),1.0)</f>
        <v>1</v>
      </c>
    </row>
    <row r="1037">
      <c r="A1037" s="1">
        <v>4.1</v>
      </c>
      <c r="B1037" s="5" t="s">
        <v>9276</v>
      </c>
      <c r="C1037" s="5" t="s">
        <v>9277</v>
      </c>
      <c r="D1037" s="9" t="str">
        <f>IFERROR(__xludf.DUMMYFUNCTION("""COMPUTED_VALUE"""),"this is best heater in this range only you need amp socket to use this product is gud to use n easy to handle but it was damaged from the joint as it seems it was opened and or repaired also it not in the plastic wrapper in the company box yesterday i e t"&amp;"he next day on i received d replaced product by d seller n it was well n neatly packed n working quite well so i reviewed the earlier rating from star to star 👍 awesome product but the packing was worst very disappointed from amazon the box was broken so"&amp;"me scratches also this is sufficient for one room use especially for baby in winter it s very good at heating the room worth of money god product i used this product since january and now this device working smoothly and very easy lu")</f>
        <v>this is best heater in this range only you need amp socket to use this product is gud to use n easy to handle but it was damaged from the joint as it seems it was opened and or repaired also it not in the plastic wrapper in the company box yesterday i e the next day on i received d replaced product by d seller n it was well n neatly packed n working quite well so i reviewed the earlier rating from star to star 👍 awesome product but the packing was worst very disappointed from amazon the box was broken some scratches also this is sufficient for one room use especially for baby in winter it s very good at heating the room worth of money god product i used this product since january and now this device working smoothly and very easy lu</v>
      </c>
      <c r="E1037" s="1" t="s">
        <v>9269</v>
      </c>
      <c r="F1037" s="9" t="s">
        <v>9151</v>
      </c>
      <c r="G1037" s="9">
        <f>IFERROR(__xludf.DUMMYFUNCTION("""COMPUTED_VALUE"""),1.0)</f>
        <v>1</v>
      </c>
      <c r="H1037" s="9">
        <f>IFERROR(__xludf.DUMMYFUNCTION("""COMPUTED_VALUE"""),0.0)</f>
        <v>0</v>
      </c>
      <c r="I1037" s="9">
        <f>IFERROR(__xludf.DUMMYFUNCTION("""COMPUTED_VALUE"""),1.0)</f>
        <v>1</v>
      </c>
      <c r="J1037" s="9">
        <f>IFERROR(__xludf.DUMMYFUNCTION("""COMPUTED_VALUE"""),1.0)</f>
        <v>1</v>
      </c>
    </row>
    <row r="1038">
      <c r="A1038" s="1">
        <v>3.3</v>
      </c>
      <c r="B1038" s="5" t="s">
        <v>9287</v>
      </c>
      <c r="C1038" s="5" t="s">
        <v>9288</v>
      </c>
      <c r="D1038" s="9" t="str">
        <f>IFERROR(__xludf.DUMMYFUNCTION("""COMPUTED_VALUE"""),"it works as expected but the shape of the handle is not very comfortable it is not feeling very handy to hold the device and press the button at the same time sometimes the battery door opens while using it it’s easy to use but creates a mess when i try t"&amp;"o make coffee froth doesn’t form froth also only runs under liquid the frother stops spinning in even slightly dense liquid product is not working smoothly after very hard press the button then it works easy to use and nice product but cream stucks in it "&amp;"sometimes can finally make frothy dalgona coffee without losing my arm lol worth it coffee came out really well and so easy to use good")</f>
        <v>it works as expected but the shape of the handle is not very comfortable it is not feeling very handy to hold the device and press the button at the same time sometimes the battery door opens while using it it’s easy to use but creates a mess when i try to make coffee froth doesn’t form froth also only runs under liquid the frother stops spinning in even slightly dense liquid product is not working smoothly after very hard press the button then it works easy to use and nice product but cream stucks in it sometimes can finally make frothy dalgona coffee without losing my arm lol worth it coffee came out really well and so easy to use good</v>
      </c>
      <c r="E1038" s="1" t="s">
        <v>9280</v>
      </c>
      <c r="F1038" s="9" t="s">
        <v>9282</v>
      </c>
      <c r="G1038" s="9">
        <f>IFERROR(__xludf.DUMMYFUNCTION("""COMPUTED_VALUE"""),1.0)</f>
        <v>1</v>
      </c>
      <c r="H1038" s="9">
        <f>IFERROR(__xludf.DUMMYFUNCTION("""COMPUTED_VALUE"""),0.0)</f>
        <v>0</v>
      </c>
      <c r="I1038" s="9">
        <f>IFERROR(__xludf.DUMMYFUNCTION("""COMPUTED_VALUE"""),0.0)</f>
        <v>0</v>
      </c>
      <c r="J1038" s="9">
        <f>IFERROR(__xludf.DUMMYFUNCTION("""COMPUTED_VALUE"""),0.0)</f>
        <v>0</v>
      </c>
    </row>
    <row r="1039">
      <c r="A1039" s="1">
        <v>4.2</v>
      </c>
      <c r="B1039" s="5" t="s">
        <v>9299</v>
      </c>
      <c r="C1039" s="5" t="s">
        <v>9300</v>
      </c>
      <c r="D1039" s="9" t="str">
        <f>IFERROR(__xludf.DUMMYFUNCTION("""COMPUTED_VALUE"""),"light weight easy to use but the packaging is really problem i opened with a fear that product might be damaged it was not thankfully no covering nothing first time felt very bad on packaging issue need to improve on that the item just got delivered today"&amp;" the product specifications says it has ° swivel cord but actually it has ° otherwise the productbis very good years warranty card present i will update after usage very good couality iron and faster heat and easy to handel nice product light weight go fo"&amp;"r it my initial experience was slightly disappointing but after exchanging the product its working well satisfactory perfect according to price good but heating element not heat property not to much heating overall goog")</f>
        <v>light weight easy to use but the packaging is really problem i opened with a fear that product might be damaged it was not thankfully no covering nothing first time felt very bad on packaging issue need to improve on that the item just got delivered today the product specifications says it has ° swivel cord but actually it has ° otherwise the productbis very good years warranty card present i will update after usage very good couality iron and faster heat and easy to handel nice product light weight go for it my initial experience was slightly disappointing but after exchanging the product its working well satisfactory perfect according to price good but heating element not heat property not to much heating overall goog</v>
      </c>
      <c r="E1039" s="1" t="s">
        <v>9291</v>
      </c>
      <c r="F1039" s="9" t="s">
        <v>9293</v>
      </c>
      <c r="G1039" s="9">
        <f>IFERROR(__xludf.DUMMYFUNCTION("""COMPUTED_VALUE"""),0.0)</f>
        <v>0</v>
      </c>
      <c r="H1039" s="9">
        <f>IFERROR(__xludf.DUMMYFUNCTION("""COMPUTED_VALUE"""),0.0)</f>
        <v>0</v>
      </c>
      <c r="I1039" s="9">
        <f>IFERROR(__xludf.DUMMYFUNCTION("""COMPUTED_VALUE"""),1.0)</f>
        <v>1</v>
      </c>
      <c r="J1039" s="9">
        <f>IFERROR(__xludf.DUMMYFUNCTION("""COMPUTED_VALUE"""),1.0)</f>
        <v>1</v>
      </c>
    </row>
    <row r="1040">
      <c r="A1040" s="1">
        <v>4.0</v>
      </c>
      <c r="B1040" s="5" t="s">
        <v>9310</v>
      </c>
      <c r="C1040" s="5" t="s">
        <v>9311</v>
      </c>
      <c r="D1040" s="9" t="str">
        <f>IFERROR(__xludf.DUMMYFUNCTION("""COMPUTED_VALUE"""),"पार्टी में फिश बनाने के लिए लगातार लगभग किलो लहसुन पोस्ता दाना सरसो तथा अन्य मसाले की पिसाई की ok but quality not good thoda product small h baki sb mst h good i did not get warranty card good for small family ok 👍 if you can afford it go for more well k"&amp;"nown brands in the mixer business this one is cheap quality but great for the price please note that there s a burning smell for quite a few uses also if you grind for more than seconds it tends to trip then you have to let it cool down and push the red b"&amp;"utton at the base to restart it you can easily make dosa batter chutneys etc just soak the rice and urad dal overnight since it s not very sturdy")</f>
        <v>पार्टी में फिश बनाने के लिए लगातार लगभग किलो लहसुन पोस्ता दाना सरसो तथा अन्य मसाले की पिसाई की ok but quality not good thoda product small h baki sb mst h good i did not get warranty card good for small family ok 👍 if you can afford it go for more well known brands in the mixer business this one is cheap quality but great for the price please note that there s a burning smell for quite a few uses also if you grind for more than seconds it tends to trip then you have to let it cool down and push the red button at the base to restart it you can easily make dosa batter chutneys etc just soak the rice and urad dal overnight since it s not very sturdy</v>
      </c>
      <c r="E1040" s="1" t="s">
        <v>9303</v>
      </c>
      <c r="F1040" s="9" t="s">
        <v>9305</v>
      </c>
      <c r="G1040" s="9">
        <f>IFERROR(__xludf.DUMMYFUNCTION("""COMPUTED_VALUE"""),1.0)</f>
        <v>1</v>
      </c>
      <c r="H1040" s="9">
        <f>IFERROR(__xludf.DUMMYFUNCTION("""COMPUTED_VALUE"""),0.0)</f>
        <v>0</v>
      </c>
      <c r="I1040" s="9">
        <f>IFERROR(__xludf.DUMMYFUNCTION("""COMPUTED_VALUE"""),0.0)</f>
        <v>0</v>
      </c>
      <c r="J1040" s="9">
        <f>IFERROR(__xludf.DUMMYFUNCTION("""COMPUTED_VALUE"""),0.0)</f>
        <v>0</v>
      </c>
    </row>
    <row r="1041">
      <c r="A1041" s="1">
        <v>4.3</v>
      </c>
      <c r="B1041" s="5" t="s">
        <v>9323</v>
      </c>
      <c r="C1041" s="5" t="s">
        <v>9324</v>
      </c>
      <c r="D1041" s="9" t="str">
        <f>IFERROR(__xludf.DUMMYFUNCTION("""COMPUTED_VALUE"""),"worth the penny used for days on time delivery next day installation by havells and every good installation support from havells water gets heating within mins and you have to open half tap for continuous flow of hot water sufficient for bucket bathing an"&amp;"d the good part is heating indication one thing is missing in the geyser is temp control but overall best in this price range ltrs the product was delivered on time and as promised by amazon upon receiving the water heater i received a text from havells f"&amp;"or the installation of the product the installation process was smooth apart from the fact that one needs to purchase a a three pin socket wall plug not included with the water heater there are no installation charges and my only gripe with the water heat"&amp;"er is no plug the water heats up very quickly mins approx and retains temperature for good hours light indicators show heat stages heating or heated even though one will find many alternatives at better prices additional costs for installation and accesso"&amp;"ries should be taken into account bonus marks for getting the design correct it s compact yet efficient does its job well i expected a bit quicker heating though installation guy came the very next day all the accessories required was provided in the pack"&amp;"age but light is not working not within weeks easy to install value for money its a good product in terms of usability easy to useall in all its a great instant geyser product with this price range installation was easy and it’s meets our expectations i w"&amp;"ould recommend this product to purchase easy installation purchased for kitchen working well nice product and good service")</f>
        <v>worth the penny used for days on time delivery next day installation by havells and every good installation support from havells water gets heating within mins and you have to open half tap for continuous flow of hot water sufficient for bucket bathing and the good part is heating indication one thing is missing in the geyser is temp control but overall best in this price range ltrs the product was delivered on time and as promised by amazon upon receiving the water heater i received a text from havells for the installation of the product the installation process was smooth apart from the fact that one needs to purchase a a three pin socket wall plug not included with the water heater there are no installation charges and my only gripe with the water heater is no plug the water heats up very quickly mins approx and retains temperature for good hours light indicators show heat stages heating or heated even though one will find many alternatives at better prices additional costs for installation and accessories should be taken into account bonus marks for getting the design correct it s compact yet efficient does its job well i expected a bit quicker heating though installation guy came the very next day all the accessories required was provided in the package but light is not working not within weeks easy to install value for money its a good product in terms of usability easy to useall in all its a great instant geyser product with this price range installation was easy and it’s meets our expectations i would recommend this product to purchase easy installation purchased for kitchen working well nice product and good service</v>
      </c>
      <c r="E1041" s="1" t="s">
        <v>9314</v>
      </c>
      <c r="F1041" s="9" t="s">
        <v>9316</v>
      </c>
      <c r="G1041" s="9">
        <f>IFERROR(__xludf.DUMMYFUNCTION("""COMPUTED_VALUE"""),1.0)</f>
        <v>1</v>
      </c>
      <c r="H1041" s="9">
        <f>IFERROR(__xludf.DUMMYFUNCTION("""COMPUTED_VALUE"""),1.0)</f>
        <v>1</v>
      </c>
      <c r="I1041" s="9">
        <f>IFERROR(__xludf.DUMMYFUNCTION("""COMPUTED_VALUE"""),1.0)</f>
        <v>1</v>
      </c>
      <c r="J1041" s="9">
        <f>IFERROR(__xludf.DUMMYFUNCTION("""COMPUTED_VALUE"""),0.0)</f>
        <v>0</v>
      </c>
    </row>
    <row r="1042">
      <c r="A1042" s="1">
        <v>4.0</v>
      </c>
      <c r="B1042" s="5" t="s">
        <v>9335</v>
      </c>
      <c r="C1042" s="5" t="s">
        <v>9336</v>
      </c>
      <c r="D1042" s="9" t="str">
        <f>IFERROR(__xludf.DUMMYFUNCTION("""COMPUTED_VALUE"""),"during winter it keeps room temperature hot which reduced cold we really enjoy the product if your place is air tight this fin radiotor heater will be enough but my place is not air tight that s why i am not satisfied product could use a user manual numbe"&amp;"r of fins required for so and so size of rooms needs to be described can not working we are just using it without fan don’t have patience for exchange return now overall good good fin oil filler room heater from morphy richards reduced one star as there i"&amp;"s no ptc fan in this remaining all features working as expected good product used kwh unit electricity for full night run in agra with min temperature at degrees keeps the small x foot room warm enough to be able to sit in light jacket heats up room slowl"&amp;"y as expected unlike coil based heaters but less danger and doesn t impact skin easy to setup the rollers for a bigger room go for fins model and not fins model people who are saying that screws didn t come please check under lower thermocol screws are th"&amp;"ere i raised return request bought new morphy richards from store and found this thing so cancelled the return request i got now because of this issue why morphy richards why hiding it away where people are not able to find it overall product is really go"&amp;"od please go for it")</f>
        <v>during winter it keeps room temperature hot which reduced cold we really enjoy the product if your place is air tight this fin radiotor heater will be enough but my place is not air tight that s why i am not satisfied product could use a user manual number of fins required for so and so size of rooms needs to be described can not working we are just using it without fan don’t have patience for exchange return now overall good good fin oil filler room heater from morphy richards reduced one star as there is no ptc fan in this remaining all features working as expected good product used kwh unit electricity for full night run in agra with min temperature at degrees keeps the small x foot room warm enough to be able to sit in light jacket heats up room slowly as expected unlike coil based heaters but less danger and doesn t impact skin easy to setup the rollers for a bigger room go for fins model and not fins model people who are saying that screws didn t come please check under lower thermocol screws are there i raised return request bought new morphy richards from store and found this thing so cancelled the return request i got now because of this issue why morphy richards why hiding it away where people are not able to find it overall product is really good please go for it</v>
      </c>
      <c r="E1042" s="1" t="s">
        <v>9327</v>
      </c>
      <c r="F1042" s="9" t="s">
        <v>9329</v>
      </c>
      <c r="G1042" s="9">
        <f>IFERROR(__xludf.DUMMYFUNCTION("""COMPUTED_VALUE"""),1.0)</f>
        <v>1</v>
      </c>
      <c r="H1042" s="9">
        <f>IFERROR(__xludf.DUMMYFUNCTION("""COMPUTED_VALUE"""),0.0)</f>
        <v>0</v>
      </c>
      <c r="I1042" s="9">
        <f>IFERROR(__xludf.DUMMYFUNCTION("""COMPUTED_VALUE"""),0.0)</f>
        <v>0</v>
      </c>
      <c r="J1042" s="9">
        <f>IFERROR(__xludf.DUMMYFUNCTION("""COMPUTED_VALUE"""),0.0)</f>
        <v>0</v>
      </c>
    </row>
    <row r="1043">
      <c r="A1043" s="1">
        <v>4.5</v>
      </c>
      <c r="B1043" s="5" t="s">
        <v>9347</v>
      </c>
      <c r="C1043" s="5" t="s">
        <v>9348</v>
      </c>
      <c r="D1043" s="9" t="str">
        <f>IFERROR(__xludf.DUMMYFUNCTION("""COMPUTED_VALUE"""),"good product the product is good if offer is applied like the way it looks very good produce quality is really good we ve been using this from last months works perfectly fine we ve been using it for years and there s no issues yet we have carried along w"&amp;"ith us for travelling as i have a small baby and u need to boil water every now and then i not only use it for boiling water we make tea coffee boiled egg boiled apple and also maggie while travelling 🙂 one star deducted because of the length of the chor"&amp;"d wire short nice it s awesome much more than expected 👍🏼so elegant and sturdy performance is too good functionality is great i loved the size neither small nor big it s very suitable and convenient to our family need easy to use and carry this is my fi"&amp;"rst day review after receiving but i can assess the quality as using electric kettles since years thanks havells amazon ❤️")</f>
        <v>good product the product is good if offer is applied like the way it looks very good produce quality is really good we ve been using this from last months works perfectly fine we ve been using it for years and there s no issues yet we have carried along with us for travelling as i have a small baby and u need to boil water every now and then i not only use it for boiling water we make tea coffee boiled egg boiled apple and also maggie while travelling 🙂 one star deducted because of the length of the chord wire short nice it s awesome much more than expected 👍🏼so elegant and sturdy performance is too good functionality is great i loved the size neither small nor big it s very suitable and convenient to our family need easy to use and carry this is my first day review after receiving but i can assess the quality as using electric kettles since years thanks havells amazon ❤️</v>
      </c>
      <c r="E1043" s="1" t="s">
        <v>9339</v>
      </c>
      <c r="F1043" s="9" t="s">
        <v>9126</v>
      </c>
      <c r="G1043" s="9">
        <f>IFERROR(__xludf.DUMMYFUNCTION("""COMPUTED_VALUE"""),0.0)</f>
        <v>0</v>
      </c>
      <c r="H1043" s="9">
        <f>IFERROR(__xludf.DUMMYFUNCTION("""COMPUTED_VALUE"""),0.0)</f>
        <v>0</v>
      </c>
      <c r="I1043" s="9">
        <f>IFERROR(__xludf.DUMMYFUNCTION("""COMPUTED_VALUE"""),0.0)</f>
        <v>0</v>
      </c>
      <c r="J1043" s="9">
        <f>IFERROR(__xludf.DUMMYFUNCTION("""COMPUTED_VALUE"""),0.0)</f>
        <v>0</v>
      </c>
    </row>
    <row r="1044">
      <c r="A1044" s="1">
        <v>4.1</v>
      </c>
      <c r="B1044" s="5" t="s">
        <v>9358</v>
      </c>
      <c r="C1044" s="5" t="s">
        <v>9359</v>
      </c>
      <c r="D1044" s="9" t="str">
        <f>IFERROR(__xludf.DUMMYFUNCTION("""COMPUTED_VALUE"""),"warm or hot water connection pipes are not provided this time due to this the total cost rises up to ₹ previously it was provided with the heater very nice and working well taking minutes for liters for one bath we using twice means liters hot water no te"&amp;"mprature control and not included connecting pipes very nice works well just as described looks great and easy to installhowever the tank is really small so it keeps switching on when taking a bath especially if u have a shower the pressure gets lower try"&amp;"ing to heat it all up easy to install and operations a very fantastic product at this point suitable for persons")</f>
        <v>warm or hot water connection pipes are not provided this time due to this the total cost rises up to ₹ previously it was provided with the heater very nice and working well taking minutes for liters for one bath we using twice means liters hot water no temprature control and not included connecting pipes very nice works well just as described looks great and easy to installhowever the tank is really small so it keeps switching on when taking a bath especially if u have a shower the pressure gets lower trying to heat it all up easy to install and operations a very fantastic product at this point suitable for persons</v>
      </c>
      <c r="E1044" s="1" t="s">
        <v>9351</v>
      </c>
      <c r="F1044" s="9" t="s">
        <v>9316</v>
      </c>
      <c r="G1044" s="9">
        <f>IFERROR(__xludf.DUMMYFUNCTION("""COMPUTED_VALUE"""),0.0)</f>
        <v>0</v>
      </c>
      <c r="H1044" s="9">
        <f>IFERROR(__xludf.DUMMYFUNCTION("""COMPUTED_VALUE"""),0.0)</f>
        <v>0</v>
      </c>
      <c r="I1044" s="9">
        <f>IFERROR(__xludf.DUMMYFUNCTION("""COMPUTED_VALUE"""),0.0)</f>
        <v>0</v>
      </c>
      <c r="J1044" s="9">
        <f>IFERROR(__xludf.DUMMYFUNCTION("""COMPUTED_VALUE"""),0.0)</f>
        <v>0</v>
      </c>
    </row>
    <row r="1045">
      <c r="A1045" s="1">
        <v>4.0</v>
      </c>
      <c r="B1045" s="5" t="s">
        <v>9369</v>
      </c>
      <c r="C1045" s="5" t="s">
        <v>9370</v>
      </c>
      <c r="D1045" s="9" t="str">
        <f>IFERROR(__xludf.DUMMYFUNCTION("""COMPUTED_VALUE"""),"everything is fine in this product but the only cons for this product is once you heated water it doesn t maintain that temperature and gets cold very soonother than that everything is great like design heating usage easy to clean good to use nice product"&amp;" the only problem with this kettle is that you have to restart again and again good to use and time saver overall good other features could be added like keeping warm apart plastic body can be improved product works efficiently the blue light is truly ama"&amp;"zing only pblm is with cord length which is short otherwise it s a nice product ♥️thank you amazon once again good for home and out of home usevery fast response for hot nature")</f>
        <v>everything is fine in this product but the only cons for this product is once you heated water it doesn t maintain that temperature and gets cold very soonother than that everything is great like design heating usage easy to clean good to use nice product the only problem with this kettle is that you have to restart again and again good to use and time saver overall good other features could be added like keeping warm apart plastic body can be improved product works efficiently the blue light is truly amazing only pblm is with cord length which is short otherwise it s a nice product ♥️thank you amazon once again good for home and out of home usevery fast response for hot nature</v>
      </c>
      <c r="E1045" s="1" t="s">
        <v>9362</v>
      </c>
      <c r="F1045" s="9" t="s">
        <v>9364</v>
      </c>
      <c r="G1045" s="9">
        <f>IFERROR(__xludf.DUMMYFUNCTION("""COMPUTED_VALUE"""),0.0)</f>
        <v>0</v>
      </c>
      <c r="H1045" s="9">
        <f>IFERROR(__xludf.DUMMYFUNCTION("""COMPUTED_VALUE"""),0.0)</f>
        <v>0</v>
      </c>
      <c r="I1045" s="9">
        <f>IFERROR(__xludf.DUMMYFUNCTION("""COMPUTED_VALUE"""),0.0)</f>
        <v>0</v>
      </c>
      <c r="J1045" s="9">
        <f>IFERROR(__xludf.DUMMYFUNCTION("""COMPUTED_VALUE"""),0.0)</f>
        <v>0</v>
      </c>
    </row>
    <row r="1046">
      <c r="A1046" s="1">
        <v>4.2</v>
      </c>
      <c r="B1046" s="5" t="s">
        <v>9381</v>
      </c>
      <c r="C1046" s="5" t="s">
        <v>9382</v>
      </c>
      <c r="D1046" s="9" t="str">
        <f>IFERROR(__xludf.DUMMYFUNCTION("""COMPUTED_VALUE"""),"the product is good for members family it takes minutes to deliver hot water temp set to i have checked that it keeps water temparature intact for hours if not utilized insstallation is eazy task overall performance is good till date just ok nice product "&amp;"its quite a good deal i have been using this for last year bajaj neo shkati lt lacking is conncection pipe and haning bolt and installation is not provided by company other wise a good deal in rs festival sale good value for money i like bajaj geyser alre"&amp;"ady last years we used only one bajaj geyser now its second not working this geyser is a quality product and can easily serve a family of the water heating does not take much time and there is auto cut off to save electricity temperature control also work"&amp;"s well overall a steal deal for price below totally recommended for usage")</f>
        <v>the product is good for members family it takes minutes to deliver hot water temp set to i have checked that it keeps water temparature intact for hours if not utilized insstallation is eazy task overall performance is good till date just ok nice product its quite a good deal i have been using this for last year bajaj neo shkati lt lacking is conncection pipe and haning bolt and installation is not provided by company other wise a good deal in rs festival sale good value for money i like bajaj geyser already last years we used only one bajaj geyser now its second not working this geyser is a quality product and can easily serve a family of the water heating does not take much time and there is auto cut off to save electricity temperature control also works well overall a steal deal for price below totally recommended for usage</v>
      </c>
      <c r="E1046" s="1" t="s">
        <v>9373</v>
      </c>
      <c r="F1046" s="9" t="s">
        <v>9375</v>
      </c>
      <c r="G1046" s="9">
        <f>IFERROR(__xludf.DUMMYFUNCTION("""COMPUTED_VALUE"""),1.0)</f>
        <v>1</v>
      </c>
      <c r="H1046" s="9">
        <f>IFERROR(__xludf.DUMMYFUNCTION("""COMPUTED_VALUE"""),0.0)</f>
        <v>0</v>
      </c>
      <c r="I1046" s="9">
        <f>IFERROR(__xludf.DUMMYFUNCTION("""COMPUTED_VALUE"""),0.0)</f>
        <v>0</v>
      </c>
      <c r="J1046" s="9">
        <f>IFERROR(__xludf.DUMMYFUNCTION("""COMPUTED_VALUE"""),0.0)</f>
        <v>0</v>
      </c>
    </row>
    <row r="1047">
      <c r="A1047" s="1">
        <v>3.8</v>
      </c>
      <c r="B1047" s="5" t="s">
        <v>9391</v>
      </c>
      <c r="C1047" s="5" t="s">
        <v>9392</v>
      </c>
      <c r="D1047" s="9" t="str">
        <f>IFERROR(__xludf.DUMMYFUNCTION("""COMPUTED_VALUE"""),"overall satisfactory in this price range we bought more than nos of mixy but one package did not contain the lids of the jars kindly arrange to send us urgently rgdsjaydeb banerjee very nice product i really like it specifically specifications and price s"&amp;"uper very good product absolutely reasonable price great jio lifelong at this price tag it is worth mixer with three jars best in this price")</f>
        <v>overall satisfactory in this price range we bought more than nos of mixy but one package did not contain the lids of the jars kindly arrange to send us urgently rgdsjaydeb banerjee very nice product i really like it specifically specifications and price super very good product absolutely reasonable price great jio lifelong at this price tag it is worth mixer with three jars best in this price</v>
      </c>
      <c r="E1047" s="1" t="s">
        <v>9385</v>
      </c>
      <c r="F1047" s="9" t="s">
        <v>9305</v>
      </c>
      <c r="G1047" s="9">
        <f>IFERROR(__xludf.DUMMYFUNCTION("""COMPUTED_VALUE"""),0.0)</f>
        <v>0</v>
      </c>
      <c r="H1047" s="9">
        <f>IFERROR(__xludf.DUMMYFUNCTION("""COMPUTED_VALUE"""),0.0)</f>
        <v>0</v>
      </c>
      <c r="I1047" s="9">
        <f>IFERROR(__xludf.DUMMYFUNCTION("""COMPUTED_VALUE"""),1.0)</f>
        <v>1</v>
      </c>
      <c r="J1047" s="9">
        <f>IFERROR(__xludf.DUMMYFUNCTION("""COMPUTED_VALUE"""),0.0)</f>
        <v>0</v>
      </c>
    </row>
    <row r="1048">
      <c r="A1048" s="1">
        <v>4.2</v>
      </c>
      <c r="B1048" s="5" t="s">
        <v>9402</v>
      </c>
      <c r="C1048" s="5" t="s">
        <v>9403</v>
      </c>
      <c r="D1048" s="9" t="str">
        <f>IFERROR(__xludf.DUMMYFUNCTION("""COMPUTED_VALUE"""),"it is very easy to iron but the iron box was too small and there is power off button its automatically on and off amazing product purchased at good price ok worth product at this price the steel around the handle gets hot too other than that this product "&amp;"is good i am useing this products from month and buy the product no loss of money most valuable product in this price range so please buy and uses thanks 👈👈👈👈 good product")</f>
        <v>it is very easy to iron but the iron box was too small and there is power off button its automatically on and off amazing product purchased at good price ok worth product at this price the steel around the handle gets hot too other than that this product is good i am useing this products from month and buy the product no loss of money most valuable product in this price range so please buy and uses thanks 👈👈👈👈 good product</v>
      </c>
      <c r="E1048" s="1" t="s">
        <v>9395</v>
      </c>
      <c r="F1048" s="9" t="s">
        <v>9293</v>
      </c>
      <c r="G1048" s="9">
        <f>IFERROR(__xludf.DUMMYFUNCTION("""COMPUTED_VALUE"""),0.0)</f>
        <v>0</v>
      </c>
      <c r="H1048" s="9">
        <f>IFERROR(__xludf.DUMMYFUNCTION("""COMPUTED_VALUE"""),0.0)</f>
        <v>0</v>
      </c>
      <c r="I1048" s="9">
        <f>IFERROR(__xludf.DUMMYFUNCTION("""COMPUTED_VALUE"""),1.0)</f>
        <v>1</v>
      </c>
      <c r="J1048" s="9">
        <f>IFERROR(__xludf.DUMMYFUNCTION("""COMPUTED_VALUE"""),0.0)</f>
        <v>0</v>
      </c>
    </row>
    <row r="1049">
      <c r="A1049" s="1">
        <v>4.2</v>
      </c>
      <c r="B1049" s="5" t="s">
        <v>9413</v>
      </c>
      <c r="C1049" s="5" t="s">
        <v>9414</v>
      </c>
      <c r="D1049" s="9" t="str">
        <f>IFERROR(__xludf.DUMMYFUNCTION("""COMPUTED_VALUE"""),"product is so good but packaging was so bad😠 not able to plug jn sockets just because it has pin plug packing is too bad mixer is good except noise everything looks good very irritating noise i like the product most worth for money fully sastisfy from th"&amp;"is product thanks amazon produce noise but good 👍 nice useful")</f>
        <v>product is so good but packaging was so bad😠 not able to plug jn sockets just because it has pin plug packing is too bad mixer is good except noise everything looks good very irritating noise i like the product most worth for money fully sastisfy from this product thanks amazon produce noise but good 👍 nice useful</v>
      </c>
      <c r="E1049" s="1" t="s">
        <v>9406</v>
      </c>
      <c r="F1049" s="9" t="s">
        <v>9305</v>
      </c>
      <c r="G1049" s="9">
        <f>IFERROR(__xludf.DUMMYFUNCTION("""COMPUTED_VALUE"""),0.0)</f>
        <v>0</v>
      </c>
      <c r="H1049" s="9">
        <f>IFERROR(__xludf.DUMMYFUNCTION("""COMPUTED_VALUE"""),0.0)</f>
        <v>0</v>
      </c>
      <c r="I1049" s="9">
        <f>IFERROR(__xludf.DUMMYFUNCTION("""COMPUTED_VALUE"""),0.0)</f>
        <v>0</v>
      </c>
      <c r="J1049" s="9">
        <f>IFERROR(__xludf.DUMMYFUNCTION("""COMPUTED_VALUE"""),0.0)</f>
        <v>0</v>
      </c>
    </row>
    <row r="1050">
      <c r="A1050" s="1">
        <v>3.6</v>
      </c>
      <c r="B1050" s="5" t="s">
        <v>9423</v>
      </c>
      <c r="C1050" s="5" t="s">
        <v>9424</v>
      </c>
      <c r="D1050" s="9" t="str">
        <f>IFERROR(__xludf.DUMMYFUNCTION("""COMPUTED_VALUE"""),"well over all iits nice make sure the lid of kettle has stell casing cord should been long cord is very shortweight is okeasy to use wonderful product easy to use go for it good product good product overall product good value to money hoping it works well"&amp;" as its body looks a bit week mine did not work so had to be returned though")</f>
        <v>well over all iits nice make sure the lid of kettle has stell casing cord should been long cord is very shortweight is okeasy to use wonderful product easy to use go for it good product good product overall product good value to money hoping it works well as its body looks a bit week mine did not work so had to be returned though</v>
      </c>
      <c r="E1050" s="1" t="s">
        <v>9417</v>
      </c>
      <c r="F1050" s="9" t="s">
        <v>9364</v>
      </c>
      <c r="G1050" s="9">
        <f>IFERROR(__xludf.DUMMYFUNCTION("""COMPUTED_VALUE"""),0.0)</f>
        <v>0</v>
      </c>
      <c r="H1050" s="9">
        <f>IFERROR(__xludf.DUMMYFUNCTION("""COMPUTED_VALUE"""),0.0)</f>
        <v>0</v>
      </c>
      <c r="I1050" s="9">
        <f>IFERROR(__xludf.DUMMYFUNCTION("""COMPUTED_VALUE"""),0.0)</f>
        <v>0</v>
      </c>
      <c r="J1050" s="9">
        <f>IFERROR(__xludf.DUMMYFUNCTION("""COMPUTED_VALUE"""),0.0)</f>
        <v>0</v>
      </c>
    </row>
    <row r="1051">
      <c r="A1051" s="1">
        <v>3.8</v>
      </c>
      <c r="B1051" s="5" t="s">
        <v>9433</v>
      </c>
      <c r="C1051" s="5" t="s">
        <v>9434</v>
      </c>
      <c r="D1051" s="9" t="str">
        <f>IFERROR(__xludf.DUMMYFUNCTION("""COMPUTED_VALUE"""),"i have just received the product within one day delivery service was very fast the product is economical and works well i have already used other product from lifelong brand and they worked perfectly so really happy with this brand my mom loved it it s ti"&amp;"ny but superperformer producing heat upto or mt room can get heated up with in min value for price paid it s working good so far st day hardly used it a week and i notice dark bands on the elements very comportable to use but defect of safety device s is "&amp;"an issue")</f>
        <v>i have just received the product within one day delivery service was very fast the product is economical and works well i have already used other product from lifelong brand and they worked perfectly so really happy with this brand my mom loved it it s tiny but superperformer producing heat upto or mt room can get heated up with in min value for price paid it s working good so far st day hardly used it a week and i notice dark bands on the elements very comportable to use but defect of safety device s is an issue</v>
      </c>
      <c r="E1051" s="1" t="s">
        <v>9427</v>
      </c>
      <c r="F1051" s="9" t="s">
        <v>9139</v>
      </c>
      <c r="G1051" s="9">
        <f>IFERROR(__xludf.DUMMYFUNCTION("""COMPUTED_VALUE"""),1.0)</f>
        <v>1</v>
      </c>
      <c r="H1051" s="9">
        <f>IFERROR(__xludf.DUMMYFUNCTION("""COMPUTED_VALUE"""),1.0)</f>
        <v>1</v>
      </c>
      <c r="I1051" s="9">
        <f>IFERROR(__xludf.DUMMYFUNCTION("""COMPUTED_VALUE"""),0.0)</f>
        <v>0</v>
      </c>
      <c r="J1051" s="9">
        <f>IFERROR(__xludf.DUMMYFUNCTION("""COMPUTED_VALUE"""),0.0)</f>
        <v>0</v>
      </c>
    </row>
    <row r="1052">
      <c r="A1052" s="1">
        <v>4.1</v>
      </c>
      <c r="B1052" s="5" t="s">
        <v>9443</v>
      </c>
      <c r="C1052" s="5" t="s">
        <v>9444</v>
      </c>
      <c r="D1052" s="9" t="str">
        <f>IFERROR(__xludf.DUMMYFUNCTION("""COMPUTED_VALUE"""),"i ve been an amazon customer since this is without any doubt the best purchase i ve ever made if you have polyester polyester cotton acrylic acrylic wool or acrylic polyester clothes you know that after sometime maybe years could be months they will start"&amp;" to pill pilling is those small round blobs on the cloth make the item look old and haggard as if they ve hand me downs well this product will reset it back to its original look and feel it s crazy how good it works on socks sweaters mufflers caps gloves "&amp;"fleece jackets fleece pants anything that has artificial fibre composition don t but the one with battery because you ll be restricted to the capacity of the battery and when it degrades the product is useless corded is the way to go for me five stars wit"&amp;"hout a doubt easy to use and very useful product i am very happy made plastic could have been better good product works really well removes lint in one go good to use first time user good very easy to use and it works really well leaves a near nd clean fa"&amp;"bric after removing the lint completely")</f>
        <v>i ve been an amazon customer since this is without any doubt the best purchase i ve ever made if you have polyester polyester cotton acrylic acrylic wool or acrylic polyester clothes you know that after sometime maybe years could be months they will start to pill pilling is those small round blobs on the cloth make the item look old and haggard as if they ve hand me downs well this product will reset it back to its original look and feel it s crazy how good it works on socks sweaters mufflers caps gloves fleece jackets fleece pants anything that has artificial fibre composition don t but the one with battery because you ll be restricted to the capacity of the battery and when it degrades the product is useless corded is the way to go for me five stars without a doubt easy to use and very useful product i am very happy made plastic could have been better good product works really well removes lint in one go good to use first time user good very easy to use and it works really well leaves a near nd clean fabric after removing the lint completely</v>
      </c>
      <c r="E1052" s="1" t="s">
        <v>9437</v>
      </c>
      <c r="F1052" s="9" t="s">
        <v>9162</v>
      </c>
      <c r="G1052" s="9">
        <f>IFERROR(__xludf.DUMMYFUNCTION("""COMPUTED_VALUE"""),0.0)</f>
        <v>0</v>
      </c>
      <c r="H1052" s="9">
        <f>IFERROR(__xludf.DUMMYFUNCTION("""COMPUTED_VALUE"""),0.0)</f>
        <v>0</v>
      </c>
      <c r="I1052" s="9">
        <f>IFERROR(__xludf.DUMMYFUNCTION("""COMPUTED_VALUE"""),0.0)</f>
        <v>0</v>
      </c>
      <c r="J1052" s="9">
        <f>IFERROR(__xludf.DUMMYFUNCTION("""COMPUTED_VALUE"""),0.0)</f>
        <v>0</v>
      </c>
    </row>
    <row r="1053">
      <c r="A1053" s="1">
        <v>4.1</v>
      </c>
      <c r="B1053" s="5" t="s">
        <v>9454</v>
      </c>
      <c r="C1053" s="5" t="s">
        <v>9455</v>
      </c>
      <c r="D1053" s="9" t="str">
        <f>IFERROR(__xludf.DUMMYFUNCTION("""COMPUTED_VALUE"""),"shape are getting change day by day i think it will be lasting for yr the plug is not supported in the sockets which is used in our houses need to buy another socket of amp to make this product usable otherwise it will be of no use nice product it warm th"&amp;"e bucket water in m branded and good quality i have used this product twice since the purchase and it s good the cord length can be increased more so that it will be easy to use the water is getting heated in a short span of time there is a minimum and ma"&amp;"ximum marking on the heater and the heater should be immersed inside the water till the minimum markings compulsaryly so if u are going to heat a half bucket of water it won t be used product is good wire lenth and cord lenth are enoughsuper easy to use b"&amp;"ut packing shi se ki hui nhi hoti star for good product but removed star for bad packing nice one good")</f>
        <v>shape are getting change day by day i think it will be lasting for yr the plug is not supported in the sockets which is used in our houses need to buy another socket of amp to make this product usable otherwise it will be of no use nice product it warm the bucket water in m branded and good quality i have used this product twice since the purchase and it s good the cord length can be increased more 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 t be used product is good wire lenth and cord lenth are enoughsuper easy to use but packing shi se ki hui nhi hoti star for good product but removed star for bad packing nice one good</v>
      </c>
      <c r="E1053" s="1" t="s">
        <v>9447</v>
      </c>
      <c r="F1053" s="9" t="s">
        <v>9449</v>
      </c>
      <c r="G1053" s="9">
        <f>IFERROR(__xludf.DUMMYFUNCTION("""COMPUTED_VALUE"""),0.0)</f>
        <v>0</v>
      </c>
      <c r="H1053" s="9">
        <f>IFERROR(__xludf.DUMMYFUNCTION("""COMPUTED_VALUE"""),0.0)</f>
        <v>0</v>
      </c>
      <c r="I1053" s="9">
        <f>IFERROR(__xludf.DUMMYFUNCTION("""COMPUTED_VALUE"""),0.0)</f>
        <v>0</v>
      </c>
      <c r="J1053" s="9">
        <f>IFERROR(__xludf.DUMMYFUNCTION("""COMPUTED_VALUE"""),0.0)</f>
        <v>0</v>
      </c>
    </row>
    <row r="1054">
      <c r="A1054" s="1">
        <v>4.1</v>
      </c>
      <c r="B1054" s="5" t="s">
        <v>9465</v>
      </c>
      <c r="C1054" s="5" t="s">
        <v>9466</v>
      </c>
      <c r="D1054" s="9" t="str">
        <f>IFERROR(__xludf.DUMMYFUNCTION("""COMPUTED_VALUE"""),"it s take approximate minute to water boiling so it is easy to use warranty should be actual as i have some issues with its inner surface let s see if i get a help it s a good product very strong plastic odour after heating water better go for kettle with"&amp;" glass lids it is very nice kettle for home kitchen use its steel quality is very good i use inalsa kettle it is a very good product it’s very easy to operate easy to clean and a very quick way to get hot water very good product and helpful and polite del"&amp;"ivery person cord length is very short difficult to reach to table")</f>
        <v>it s take approximate minute to water boiling so it is easy to use warranty should be actual as i have some issues with its inner surface let s see if i get a help it s a good product very strong plastic odour after heating water better go for kettle with glass lids it is very nice kettle for home kitchen use its steel quality is very good i use inalsa kettle it is a very good product it’s very easy to operate easy to clean and a very quick way to get hot water very good product and helpful and polite delivery person cord length is very short difficult to reach to table</v>
      </c>
      <c r="E1054" s="1" t="s">
        <v>9458</v>
      </c>
      <c r="F1054" s="9" t="s">
        <v>9126</v>
      </c>
      <c r="G1054" s="9">
        <f>IFERROR(__xludf.DUMMYFUNCTION("""COMPUTED_VALUE"""),0.0)</f>
        <v>0</v>
      </c>
      <c r="H1054" s="9">
        <f>IFERROR(__xludf.DUMMYFUNCTION("""COMPUTED_VALUE"""),1.0)</f>
        <v>1</v>
      </c>
      <c r="I1054" s="9">
        <f>IFERROR(__xludf.DUMMYFUNCTION("""COMPUTED_VALUE"""),0.0)</f>
        <v>0</v>
      </c>
      <c r="J1054" s="9">
        <f>IFERROR(__xludf.DUMMYFUNCTION("""COMPUTED_VALUE"""),0.0)</f>
        <v>0</v>
      </c>
    </row>
    <row r="1055">
      <c r="A1055" s="1">
        <v>4.1</v>
      </c>
      <c r="B1055" s="5" t="s">
        <v>9477</v>
      </c>
      <c r="C1055" s="5" t="s">
        <v>9478</v>
      </c>
      <c r="D1055" s="9" t="str">
        <f>IFERROR(__xludf.DUMMYFUNCTION("""COMPUTED_VALUE"""),"product is good but giving star only due to bad packaging box was in open condition fast cook easy to use nice like this product i am writing this review exactly after years of usage i bought it in around it was a great deal i never faced any issue with t"&amp;"he induction functionality in these years but after years the outer body which is made of plastic fiber started cracking from back side due to heavy load and now after years the fan has stopped working and i other issues started showing i am yet to visit "&amp;"the local repair shop to get it repaired once done will update further nice product 😌 nice product")</f>
        <v>product is good but giving star only due to bad packaging box was in open condition fast cook easy to use nice like this product i am writing this review exactly after years of usage i bought it in around it was a great deal i never faced any issue with the induction functionality in these years but after years the outer body which is made of plastic fiber started cracking from back side due to heavy load and now after years the fan has stopped working and i other issues started showing i am yet to visit the local repair shop to get it repaired once done will update further nice product 😌 nice product</v>
      </c>
      <c r="E1055" s="1" t="s">
        <v>9469</v>
      </c>
      <c r="F1055" s="9" t="s">
        <v>9238</v>
      </c>
      <c r="G1055" s="9">
        <f>IFERROR(__xludf.DUMMYFUNCTION("""COMPUTED_VALUE"""),0.0)</f>
        <v>0</v>
      </c>
      <c r="H1055" s="9">
        <f>IFERROR(__xludf.DUMMYFUNCTION("""COMPUTED_VALUE"""),0.0)</f>
        <v>0</v>
      </c>
      <c r="I1055" s="9">
        <f>IFERROR(__xludf.DUMMYFUNCTION("""COMPUTED_VALUE"""),1.0)</f>
        <v>1</v>
      </c>
      <c r="J1055" s="9">
        <f>IFERROR(__xludf.DUMMYFUNCTION("""COMPUTED_VALUE"""),0.0)</f>
        <v>0</v>
      </c>
    </row>
    <row r="1056">
      <c r="A1056" s="1">
        <v>4.2</v>
      </c>
      <c r="B1056" s="5" t="s">
        <v>9489</v>
      </c>
      <c r="C1056" s="5" t="s">
        <v>9490</v>
      </c>
      <c r="D1056" s="9" t="str">
        <f>IFERROR(__xludf.DUMMYFUNCTION("""COMPUTED_VALUE"""),"reviewing just after a day of using this product we made french fries and chicken tikka and result is quiet impressive the recipe book and cooking tips from the given qr code is really helpful hope it serves for a long time not to forget about the beautif"&amp;"ul bottle green and golden look of it detailed user manual no idea about the cooking time how to use is not describe it works well and plastic quality is poor but it can wothstand the temperature for sure its not a toy to look for high quality plastic and"&amp;" for the half the price that the other models we can ignore that functionality wise its perfect just buy it don t go for costly products as it is available in a reasonable price and it has so many great features i m happy with it pigeon never dissapointd "&amp;"with their quality the best way to have healthy crispy food the outcome of cooked is not up to the mark the recipe book was not attached so it is difficult to know how to cook different dishes i tried some but outcome was bad definitely you will have to c"&amp;"ompromise taste if you use this appliance i m very much worried about the current consumption think before you buy these air fryers")</f>
        <v>reviewing just after a day of using this product we made french fries and chicken tikka and result is quiet impressive the recipe book and cooking tips from the given qr code is really helpful hope it serves for a long time not to forget about the beautiful bottle green and golden look of it detailed user manual no idea about the cooking time how to use is not describe it works well and plastic quality is poor but it can wothstand the temperature for sure its not a toy to look for high quality plastic and for the half the price that the other models we can ignore that functionality wise its perfect just buy it don t go for costly products as it is available in a reasonable price and it has so many great features i m happy with it pigeon never dissapointd with their quality the best way to have healthy crispy food the outcome of cooked is not up to the mark the recipe book was not attached so it is difficult to know how to cook different dishes i tried some but outcome was bad definitely you will have to compromise taste if you use this appliance i m very much worried about the current consumption think before you buy these air fryers</v>
      </c>
      <c r="E1056" s="1" t="s">
        <v>9481</v>
      </c>
      <c r="F1056" s="9" t="s">
        <v>9483</v>
      </c>
      <c r="G1056" s="9">
        <f>IFERROR(__xludf.DUMMYFUNCTION("""COMPUTED_VALUE"""),0.0)</f>
        <v>0</v>
      </c>
      <c r="H1056" s="9">
        <f>IFERROR(__xludf.DUMMYFUNCTION("""COMPUTED_VALUE"""),0.0)</f>
        <v>0</v>
      </c>
      <c r="I1056" s="9">
        <f>IFERROR(__xludf.DUMMYFUNCTION("""COMPUTED_VALUE"""),0.0)</f>
        <v>0</v>
      </c>
      <c r="J1056" s="9">
        <f>IFERROR(__xludf.DUMMYFUNCTION("""COMPUTED_VALUE"""),0.0)</f>
        <v>0</v>
      </c>
    </row>
    <row r="1057">
      <c r="A1057" s="1">
        <v>4.0</v>
      </c>
      <c r="B1057" s="5" t="s">
        <v>9501</v>
      </c>
      <c r="C1057" s="5" t="s">
        <v>9502</v>
      </c>
      <c r="D1057" s="9" t="str">
        <f>IFERROR(__xludf.DUMMYFUNCTION("""COMPUTED_VALUE"""),"good product specially for hostelers value for money and it looks good in your room item is very good and met my expectation it is good for single or double people sharing room i really recommend this best product useful good product in this price go for "&amp;"this")</f>
        <v>good product specially for hostelers value for money and it looks good in your room item is very good and met my expectation it is good for single or double people sharing room i really recommend this best product useful good product in this price go for this</v>
      </c>
      <c r="E1057" s="1" t="s">
        <v>9493</v>
      </c>
      <c r="F1057" s="9" t="s">
        <v>9495</v>
      </c>
      <c r="G1057" s="9">
        <f>IFERROR(__xludf.DUMMYFUNCTION("""COMPUTED_VALUE"""),0.0)</f>
        <v>0</v>
      </c>
      <c r="H1057" s="9">
        <f>IFERROR(__xludf.DUMMYFUNCTION("""COMPUTED_VALUE"""),0.0)</f>
        <v>0</v>
      </c>
      <c r="I1057" s="9">
        <f>IFERROR(__xludf.DUMMYFUNCTION("""COMPUTED_VALUE"""),0.0)</f>
        <v>0</v>
      </c>
      <c r="J1057" s="9">
        <f>IFERROR(__xludf.DUMMYFUNCTION("""COMPUTED_VALUE"""),0.0)</f>
        <v>0</v>
      </c>
    </row>
    <row r="1058">
      <c r="A1058" s="1">
        <v>4.3</v>
      </c>
      <c r="B1058" s="5" t="s">
        <v>9514</v>
      </c>
      <c r="C1058" s="5" t="s">
        <v>9515</v>
      </c>
      <c r="D1058" s="9" t="str">
        <f>IFERROR(__xludf.DUMMYFUNCTION("""COMPUTED_VALUE"""),"update as on the power cord has developed twists beyond repair and the seperate cores are now visible the insulation pvc of the cores doesn t look very durable i don t know why such standard manufacturers can t provide a decent durable cable the iron howe"&amp;"ver is performing flawlessly still disappointed as in coming weeks i ll have to change the cable for sure reducing one star for compromising upon the cable quality by such a big brand name how it started the need for an iron xxxxxxxxxxxxxxxxxxxxxxxxxxxxxx"&amp;"xxxxxxxxxxxxxxxxrecently my previous bajaj make dry iron which i received as a gift from somewhere started giving problems after two years of occasional use with “not so careful handling and care” initially its wires insulation inside was found rotten aro"&amp;"und the iron entry point which i repaired myself and later its thermostat started giving problems finally its on indication went off and i decided that it was time to bid goodbye to it and find a new one hence my search for a reputed brand make best value"&amp;" for money device began being from electrical engineering background occupation i fairly summed up my expectations from the power device as below dry iron vs steam iron xxxxxxxxxxxxxxxxxxxxxxxxxxxxxxxxxxxxxxxthis was fairly simple if we consider the expla"&amp;"nation that a steam iron could perform as a dry iron but vice versa was not possible also almost always you find some or the other stubborn wrinkles and crease distortions that is hard for the dry iron to overcome and you need to use water for the purpose"&amp;" on the contrary as the steam loosens the individual fibres of the clothes the steam iron s pressing action smooths out wrinkleshence it was better to be equipped with the facility in the first place in the device itself brand reputation warranty xxxxxxxx"&amp;"xxxxxxxxxxxxxxxxxxxxxxxxxxxxxxxxxas an average consumer we are not wrong in generally assuming that products of bigger established brands have a higher quality and perform better rightfully so a brand which has been working with a product for decades has "&amp;"a plenty of experience research regarding the possible points of failures of the product and can be surely trusted upon following the same footprints i thought not to take bets upon power devices like iron and go with the super brands like philips having "&amp;"decades of expertise in this field our product comes with a two year global warranty which is quite decent in my opinion steam output steam burst vertical steam feature xxxxxxxxxxxxxxxxxxxxxxxxxxxxxxxxxxxxxxxxxxxxxxxxxxxxxxxxxxxxxxxxxxxxduring normal usag"&amp;"e with steam a delivery of anything above grams min is okay but some ironing jobs such as curtains or quilts require a much more supply of steam in such cases the steam burst feature comes in handy users can push a button to receive a burst of steam when "&amp;"needed more holes in the sole plate add to the effectiveness of steam supplied vertical steam feature in theory can direct clouds of steam in and around vertically hung garments or curtains which eliminates wrinkles without the need for a pressing force h"&amp;"owever in practical scenario and by virtue of its design and water tank limitations a steam iron is virtually incapable of addressing the wrinkles like that and hence paying more for such a feature is not advised use dedicated garment steamers for that pu"&amp;"rpose our philips gc comes with a variable setting for steam output with a continuous delivery of up to grams min which is quite good additionally it can provide steam burst too for stubborn wrinkles vertical steam feature is not available though electric"&amp;"al related features wattage cord thermostat etc xxxxxxxxxxxxxxxxxxxxxxxxxxxxxxxxxxxxxxxxxxxxxxxxxxxxxxxxxxxxxxxxxxxxxxxxxxthe simple maths that more watts means more heat or more steam or quick heating is not as simple as it looks surely more watts means "&amp;"more heat generated but more wattage limits our ability to plug the iron at any socket in the house as for any power above watts i would suggest to only plug in to the power sockets going for more power demands must be backed up with careful examination a"&amp;"s to whether you really need that much heating if its normal clothes only that you need to iron most of the times surely more heat developed is capable to deliver more steam but that depends upon the number of holes in your sole plate for it to be really "&amp;"effective your water holding tank size and lastly steam delivery settings generating too much steam without delivery can be dangerous as it can pressurize the system last but not the least more power doesn’t always mean quick heating as heating of the sol"&amp;"e plate depends upon a number of factors like the material thickness of the sole plate surface area of the heating element used inside the soleplate etc most of these intricate details are variable in nature and cannot be specifically mentioned by the man"&amp;"ufacturer our product comes with a decent watts of power good enough for routine casual use along with occasional use on heavier fabrics comes with a volts amp max rating of plug is always extra to actual amperage pin top which can be easily plugged into "&amp;"our casual amp sockets as well without any damage to the socket hence enhanced mobility performance the cord length is around meters which is good enough for any practical lengths any more than that would be cumbersome to handle the cord is braided with a"&amp;"n insulated cotton sleeve which is useful for twists as well as insulating during a cable damage however in due course of use the cord often develops rigid twists turns beneath the cotton braiding which is hard to straighten out so not so great on the cab"&amp;"le quality terms the cable only comes with degrees of swivel movement which is quite disappointing and i would have really wished if it was degrees of cord freedom the thermostat knob for temperature selection comes with regular settings but going with a "&amp;"reputed brand like philips always assures of a good quality of thermostat after all the thermostat is the heart and soul of modern day irons and must be highly durable and reliable lastly our product is an isi marked product which is quite an assurance fo"&amp;"r sure soleplate material shape xxxxxxxxxxxxxxxxxxxxxxxxxxxxxxxxxxxxxxxthis is probably the toughest part where each company claims to have the best and easy gliding soleplates a variety of soleplates are available in the market today like non stick teflo"&amp;"n coated aluminium plates with american heritage coating steel plates with alloys or ceramic coated each has its pros and cons teflon coated plates are easy to get scratched and gather dirt over a period of time american heritage is similar to teflon and "&amp;"glides over the fabric even better stainless steel is the most durable and easy to clean however may stick to clothes on higher settings adds weight to the device metal works better than ceramic for pressing in sharp creases on sleeves and trousers good f"&amp;"or smooth gliding and even heat distribution but biggest advantage is to eliminate static charge at high temperatures which may cause clothes to stick when ironing on synthetics and fabrics blended with spandex a ceramic iron will suit your needs best as "&amp;"ceramic does not stick to these fabrics but the coating may peel off on rough handling aluminium soleplates heat up quickly but are prone to damage and may stick to clothes our product comes with a linished soleplate which is quite inadequate detail as li"&amp;"nishing is a process of grinding or polishing a surface to make it a perfect flat however apart from linishing stuff i can surely say that the soleplate in our device is decent gliding but not the best gliding its heavy but doesn’t stick to the clothes ye"&amp;"t for that matter i trusted the brand reputation and went ahead with this linished soleplate stay away from teflon coated ones though as its bound to wear off fast regarding the shape i honestly wanted it to look like american fighter planes with sharp be"&amp;"ak design and dark colors lol however those models with my looks were weak in overall specs so had to settle down with this “still decent looking “model features like anti drip anti calc grip xxxxxxxxxxxxxxxxxxxxxxxxxxxxxxxxxxxxxxxxxxxxxxxxxxxto tell you "&amp;"the truth these are more of a fancy terms rather than actual purpose for most of the users presence of these features isn’t a problem though as in areas where the water comes hard anti calc may stir and clear the calcium build up if any in the water tank "&amp;"however if you use proper water drain it out timely do not fully fill the tank allow it to heat before using steam follow all procedures correctly you won’t actually need to use these features regarding grip many iron nowadays have some unique design whic"&amp;"h is set ergonomically to give a better grip our product comes with the anti calc function and is decent to grip though i think not ergonomically still nothing for a deal breaker and these are minor features to discuss upon price vs performance xxxxxxxxxx"&amp;"xxxxxxxxxxxxxxxxxxxxxeven though i did not have any preset price tag in my mind but still going over would have definitely felt extreme for a thing that i don’t make use of that much i bought it at a price of around bucks for all the features and performa"&amp;"nce it delivers i think it is worth it final verdict xxxxxxxxxxxxxxxxxxxxall in all i would just say that even though our product might not have the best appealing looks or the best soleplate or the best burst of steam or the best swivel of the cord still"&amp;" what it has is – a complete package of all the individual features clubbed together in a decent right performing way which is hard to come by in an individual model i got this one on demand from mother for a few days she was insisting on buying one iron "&amp;"for daily chores i was already researching iron for one of my friends so this search did not last long deven earlier philips was the only name that came to my mind due to its consistency product quality i also had bajaj usha morphy in the list but trust i"&amp;"n philips did not let me go for any other brand i got this iron well in one piece and without any scratches on the soleplate •••••••••••••••inside box•••••••••••••••→steam iron inside a poly pack→instruction leaflet warranty card•••••••••about•••••••••wat"&amp;"tage wattweight kgwater capacity mlcord length meterindicator on off based on temperature setting max water level markingwarranty years•••••••pros••••••• good quality iron with effective ironing steaming body is solid with good finish overall at this rang"&amp;"e linished teflon coated soleplate for easy gliding on all fabrics gliding is somewhat limited in steam mode due to moisture sufficiently long cable with swivel joint at iron for easy movement and usage capacity of the water tank is sufficient for average"&amp;" steaming operation min or more in one fill spray function is well designed it evenly sprays water and not just throws a fine jet of water the spray function produces a fine mist that evenly moistens the fabric making it easier to iron out tough creases w"&amp;"attage w is sufficient enough for home usage and can easily cover tough wrinkles and heavy clothes easy and fast filling of the tank owing to the huge filling hole easy and complete emptying of the water tank owing to the large hole and the sideways openi"&amp;"ng door weight on the ok side not a lightweight but not even heavyweight some weight is useful as it helps ironing by applying pressure on the cloth empty iron is lightweight only ••••••••cons•••••••• steam control knob looks loose at first but it works w"&amp;"ell in the long run water movement during iron creates jerks and affects smooth operation but that s the way it will work you can t do anything for regular lightweight iron users it will appear bulky at first but you get used to it in a few days no steam "&amp;"burst function in this model gc but you get what you pay for ▶ cons are temporary and don t affect functionality in the long run so a ★★★★★ device •••••••••••••••••••••••••buttons knobs•••••••••••••••••••••••••spray button→ push to spraysteam knob→ off no"&amp;" steam→ low less steam→ high high steam→ calc clean mode calcium deposit cleaning more below temperature dial→ rotate to set temperature cutoff for different fabric types linen cotton woolen silk etc ••••••••••••••••••usage guide•••••••••••••••••• keep kn"&amp;"ob dial in off position fill the tank to the max level if planning to use steam function connect to mains set the temperature control knob to the required position let it warm up until the indicator goes off now operate steam knob to low or high steam enj"&amp;"oy ironing or steaming without interruption till water lasts use water spray function as required •••••••••••••••usage tips••••••••••••••• use ro filtered water if possible as it s low in hardness and will ensure the longevity of iron without choking the "&amp;"vents or orifices let the iron heat properly before use leakage has been observed if one uses the iron without heating properly as water will directly pass from vents without getting converted to steam gently clean soleplate and don t use any hard materia"&amp;"l or chemicals emptying water tank every time after usage is recommended to avoid scaling problem as calcium deposits are more in standing water untangle straighten the cord once after every use before storage as these cords tend to develop sharp irrecove"&amp;"rable turns over time and those are hot zones for cable failure when not using steam function keep the steam knob in off position use calc clean mode once in weeks if using normal tap water with medium hardness if water is very hard increase the frequency"&amp;" or if using ro water decrease frequency once in a few months clean steam control needle using vinegar to remove the needle rotate the knob to calc clean mode and gently pull it out last but most important use a properly earthed wall socket for iron to av"&amp;"oid shocks •••••••••••••••••••••••••••••calc cleaning mode•••••••••••••••••••••••••••••this iron has a calc cleaning mode to descale it to do so follow the steps below keep knob in the steam off position fill tank to max level rotate temperature dial to m"&amp;"ax position and wait for the indicator to go off take out socket from mains and move iron to sink turn the steam knob to calc clean position and pull it up a few cms let all water be used up steam and hot water come out along with calcium deposits ▶ the p"&amp;"rinciple behind this function is a sudden change in temperatures of inside zone which leads to contraction expansion resulting in scaling shredding and flush out •••••••••••••••••••••••••••••••••••••••••••••••••••••••••••••••••••••••••••••••••••••••••••••"&amp;"••••••••••••••••••••••••••••••clarification damage to body or plate other issues concerns raised by other users •••••••••••••••••••••••••••••••••••••••••••••••••••••••••••••••••••••••••••••••••••••••••••••••••••••••••••••••••••••••••••several users posted"&amp;" about the damaged product or soleplate on arrival and other usage issues let me put my insights into those → i had no issue with the quality of the product delivered it arrived in proper condition without any damage anywhere as proper care was taken for "&amp;"this using air cushions maybe their seller was careless enough and that resulted in damage during transit → soleplate had no marks on it yes here philips can provide a protective sticker or film on the plate which will reduce the ratio of complaints for t"&amp;"he damaged sole plate on arrival → temperature dial works properly and markings are intact after months of usage → slight difference in color tone maybe there across different zones as different materials are used as per requirement say hot zone near plat"&amp;"e vs cold zone at back → leakage will be there if the steam knob is in steam position and iron is not sufficiently hot to convert incoming water so it s passed directly appears as leakage philips has explicitly mentioned this in product details ▶ remember"&amp;" to order it from a reputed seller check seller ratings reviews and amazon verified tag to avoid any issues like the faulty product duplicate product etc ••••••••••••••••••••••••••••••••••••••••••••••••••••••••••••••••••••••••••••don t get confused there "&amp;"s no steam burst mode here •••••••••••••••••••••••••••••••••••••••••••••••••••••••••••••••••••••••••••• some of the photos displayed are with steam burst function symbol on the button even some users have mentioned this in their reviews but it is not pres"&amp;"ent in this model models with the said function have two buttons for spray burst instead of one here for spray only also steam output at one place is g min another place g min its actually g min •••••••••••••••••••final verdict•••••••••••••••••••▶ if you "&amp;"are looking for good quality durable steaming iron in the k range philips is the name you should seek for this model of philips has got good build quality features which are more than enough for an average home user so at any point you can go for this mod"&amp;"el ▶ if on a lower budget k range you can go for philips gc w or bajaj mx w but both are low power and philips one misses steam spray function too but still both will cover most of the usage pattern of a home user ▶ heavy users may go for philips easyspee"&amp;"d plus gc w or black decker bd bxir in w or morphy richards super glide w in k range ••••••••note••••••••→ unlike regular lightweight irons steam irons generally don t go easy with repairs → unlike regular iron if the coil is damaged in the steam iron who"&amp;"le of the bottom plate needs to be replaced if you are out of warranty it will cost you a lot in fact for the cost of the plate plus a few bucks you get a new iron → so check your requirement for regular vs steam iron choose wisely i tried removing hard w"&amp;"rinkles of a jeans but it couldn’t remove them properly they were still visible even after using the steam easyto use but it leaks water very good its a good product iron is good and the best delivery with few hours just this iron doesn t have a stream bu"&amp;"rst rest is good simple cloth iron")</f>
        <v>update as on the power cord has developed twists beyond repair and the seperate cores are now visible the insulation pvc of the cores doesn t look very durable i don t know why such standard manufacturers can t provide a decent durable cable the iron however is performing flawlessly still disappointed as in coming weeks i ll have to change the cable for sure reducing one star for compromising upon the cable quality by such a big brand name how it started the need for an iron xxxxxxxxxxxxxxxxxxxxxxxxxxxxxxxxxxxxxxxxxxxxxxrecently my previous bajaj make dry iron which i received as a gift from somewhere started giving problems after two years of occasional use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 hence my search for a reputed brand make best value for money device began being from electrical engineering background occupation i fairly summed up my expectations from the power device as below dry iron vs steam iron xxxxxxxxxxxxxxxxxxxxxxxxxxxxxxxxxxxxxxxthis was fairly simple if we consider the explanation that a steam iron could perform as a dry iron but vice versa was not possible also almost always you find some or the other stubborn wrinkles and crease distortions that is hard for the dry iron to overcome and you need to use water for the purpose on the contrary as the steam loosens the individual fibres of the clothes the steam iron s pressing action smooths out wrinkleshence it was better to be equipped with the facility in the first place in the device itself brand reputation warranty 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research regarding the possible points of failures of the product and can be surely trusted upon following the same footprints i thought not to take bets upon power devices like iron and go with the super brands like philips having decades of expertise in this field our product comes with a two year global warranty which is quite decent in my opinion steam output steam burst vertical steam feature xxxxxxxxxxxxxxxxxxxxxxxxxxxxxxxxxxxxxxxxxxxxxxxxxxxxxxxxxxxxxxxxxxxxduring normal usage with steam a delivery of anything above grams 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 vertical steam feature in theory can direct clouds of steam in and around vertically hung garments or curtains which eliminates wrinkles without the need for a pressing force however in practical scenario and by virtue of its design and water tank limitations a steam iron is virtually incapable of addressing the wrinkles like that and hence paying more for such a feature is not advised use dedicated garment steamers for that purpose our philips gc comes with a variable setting for steam output with a continuous delivery of up to grams min which is quite good additionally it can provide steam burst too for stubborn wrinkles vertical steam feature is not available though electrical related features wattage cord thermostat etc xxxxxxxxxxxxxxxxxxxxxxxxxxxxxxxxxxxxxxxxxxxxxxxxxxxxxxxxxxxxxxxxxxxxxxxxxxthe simple maths that more watts means more heat or more steam or quick heating is not as simple as it looks surely more watts means more heat generated but more wattage limits our ability to plug the iron at any socket in the house as for any power above watts i would suggest to only plug in to the power sockets going for more power demands must be backed up with careful examination as to whether you really need that much heating if its normal clothes only that you need to iron most of the times surely more heat developed is capable to deliver more steam but that depends upon the number of holes in your sole plate for it to be really effective your water holding tank size and lastly steam delivery settings generating too much steam without delivery can be dangerous as it can pressurize the system last but not the least more power doesn’t always mean quick heating as heating of the sole plate depends upon a number of factors like the material thickness of the sole plate surface area of the heating element used inside the soleplate etc most of these intricate details are variable in nature and cannot be specifically mentioned by the manufacturer our product comes with a decent watts of power good enough for routine casual use along with occasional use on heavier fabrics comes with a volts amp max rating of plug is always extra to actual amperage pin top which can be easily plugged into our casual amp sockets as well without any damage to the socket hence enhanced mobility performance the cord length is around meters which is good enough for any practical lengths any more than that would be cumbersome to handle the cord is braided with an insulated cotton sleeve which is useful for twists as well as insulating during a cable damage however in due course of use the cord often develops rigid twists turns beneath the cotton braiding which is hard to straighten out so not so great on the cable quality terms the cable only comes with degrees of swivel movement which is quite disappointing and i would have really wished if it was degrees of cord freedom the thermostat knob for temperature selection comes with regular settings but going with a reputed brand like philips always assures of a good quality of thermostat after all the thermostat is the heart and soul of modern day irons and must be highly durable and reliable lastly our product is an isi marked product which is quite an assurance for sure soleplate material shape xxxxxxxxxxxxxxxxxxxxxxxxxxxxxxxxxxxxxxxthis is probably the toughest part where each company claims to have the best and easy gliding soleplates a variety of soleplates are available in the market today like non stick teflon coated aluminium plates with american heritage coating steel plates with alloys or ceramic coated 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 adds weight to the device metal works better than ceramic for pressing in sharp creases on sleeves and trousers good for smooth gliding and even heat distribution but biggest advantage is to eliminate static charge at high temperatures which may cause clothes to stick 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 for that matter i trusted the brand reputation and went ahead with this linished soleplate stay away from teflon coated ones though as its bound to wear off fast regarding the shape i honestly wanted it to look like american fighter planes with sharp beak design and dark colors lol however those models with my looks were weak in overall specs so had to settle down with this “still decent looking “model features like anti drip anti calc grip xxxxxxxxxxxxxxxxxxxxxxxxxxxxxxxxxxxxxxxxxxxxxxxxxxxto tell you the truth these are more of a fancy terms rather than actual purpose for most of the users presence of these features isn’t a problem though as in areas where the water comes hard anti calc may stir and clear the calcium build up if any in the water tank however if you use proper water drain it out timely do not fully fill the tank allow it to heat before using steam follow all procedures correctly you won’t actually need to use these features regarding grip many iron nowadays have some unique design which is set ergonomically to give a better grip our product comes with the anti calc function and is decent to grip though i think not ergonomically still nothing for a deal breaker and these are minor features to discuss upon price vs performance xxxxxxxxxxxxxxxxxxxxxxxxxxxxxxxeven though i did not have any preset price tag in my mind but still going over would have definitely felt extreme for a thing that i don’t make use of that much i bought it at a price of around bucks for all the features and performance it delivers i think it is worth it final verdict xxxxxxxxxxxxxxxxxxxxall in all i would just say that even though our product might not have the best appealing looks or the best soleplate or the best burst of steam or the best swivel of the cord still what it has is – a complete package of all the individual features clubbed together in a decent right performing way which is hard to come by in an individual model i got this one on demand from mother for a few days she was insisting on buying one iron for daily chores i was already researching iron for one of my friends so this search did not last long deven earlier philips was the only name that came to my mind due to its consistency product quality i also had bajaj usha morphy in the list but trust in philips did not let me go for any other brand i got this iron well in one piece and without any scratches on the soleplate •••••••••••••••inside box•••••••••••••••→steam iron inside a poly pack→instruction leaflet warranty card•••••••••about•••••••••wattage wattweight kgwater capacity mlcord length meterindicator on off based on temperature setting max water level markingwarranty years•••••••pros••••••• good quality iron with effective ironing steaming body is solid with good finish overall at this range linished teflon coated soleplate for easy gliding on all fabrics gliding is somewhat limited in steam mode due to moisture sufficiently long cable with swivel joint at iron for easy movement and usage capacity of the water tank is sufficient for average steaming operation min or more in one fill spray function is well designed it evenly sprays water and not just throws a fine jet of water the spray function produces a fine mist that evenly moistens the fabric making it easier to iron out tough creases wattage w is sufficient enough for home usage and can easily cover tough wrinkles and heavy clothes easy and fast filling of the tank owing to the huge filling hole easy and complete emptying of the water tank owing to the large hole and the sideways opening door weight on the ok side not a lightweight but not even heavyweight some weight is useful as it helps ironing by applying pressure on the cloth empty iron is lightweight only ••••••••cons•••••••• steam control knob looks loose at first but it works well in the long run water movement during iron creates jerks and affects smooth operation but that s the way it will work you can t do anything for regular lightweight iron users it will appear bulky at first but you get used to it in a few days no steam burst function in this model gc but you get what you pay for ▶ cons are temporary and don t affect functionality in the long run so a ★★★★★ device •••••••••••••••••••••••••buttons knobs•••••••••••••••••••••••••spray button→ push to spraysteam knob→ off no steam→ low less steam→ high high steam→ calc clean mode calcium deposit cleaning more below temperature dial→ rotate to set temperature cutoff for different fabric types linen cotton woolen silk etc ••••••••••••••••••usage guide•••••••••••••••••• keep knob dial in off position fill the tank to the max level if planning to use steam function connect to mains set the temperature control knob to the required position let it warm up until the indicator goes off now operate steam knob to low or high steam enjoy ironing or steaming without interruption till water lasts use water spray function as required •••••••••••••••usage tips••••••••••••••• use ro filtered water if possible as it s low in hardness and will ensure the longevity of iron without choking the vents or orifices let the iron heat properly before use leakage has been observed if one uses the iron without heating properly as water will directly pass from vents without getting converted to steam gently clean soleplate and don t use any hard material or chemicals emptying water tank every time after usage is recommended to avoid scaling problem as calcium deposits are more in standing water untangle straighten the cord once after every use before storage as these cords tend to develop sharp irrecoverable turns over time and those are hot zones for cable failure when not using steam function keep the steam knob in off position use calc clean mode once in weeks if using normal tap water with medium hardness if water is very hard increase the frequency or if using ro water decrease frequency once in a few months clean steam control needle using vinegar to remove the needle rotate the knob to calc clean mode and gently pull it out last but most important use a properly earthed wall socket for iron to avoid shocks •••••••••••••••••••••••••••••calc cleaning mode•••••••••••••••••••••••••••••this iron has a calc cleaning mode to descale it to do so follow the steps below keep knob in the steam off position fill tank to max level rotate temperature dial to max position and wait for the indicator to go off take out socket from mains and move iron to sink turn the steam knob to calc clean position and pull it up a few cms let all water be used up steam and hot water come out along with calcium deposits ▶ the principle behind this function is a sudden change in temperatures of inside zone which leads to contraction expansion resulting in scaling shredding and flush out •••••••••••••••••••••••••••••••••••••••••••••••••••••••••••••••••••••••••••••••••••••••••••••••••••••••••••••••••••••••••••clarification damage to body or plate other issues concerns raised by other users •••••••••••••••••••••••••••••••••••••••••••••••••••••••••••••••••••••••••••••••••••••••••••••••••••••••••••••••••••••••••••several users posted about the damaged product or soleplate on arrival and other usage issues let me put my insights into those → i had no issue with the quality of the product delivered it arrived in proper condition without any damage anywhere as proper care was taken for this using air cushions maybe their seller was careless enough and that resulted in damage during transit → soleplate had no marks on it yes here philips can provide a protective sticker or film on the plate which will reduce the ratio of complaints for the damaged sole plate on arrival → temperature dial works properly and markings are intact after months of usage → slight difference in color tone maybe there across different zones as different materials are used as per requirement say hot zone near plate vs cold zone at back → leakage will be there if the steam knob is in steam position and iron is not sufficiently hot to convert incoming water so it s passed directly appears as leakage philips has explicitly mentioned this in product details ▶ remember to order it from a reputed seller check seller ratings reviews and amazon verified tag to avoid any issues like the faulty product duplicate product etc ••••••••••••••••••••••••••••••••••••••••••••••••••••••••••••••••••••••••••••don t get confused there s no steam burst mode here •••••••••••••••••••••••••••••••••••••••••••••••••••••••••••••••••••••••••••• some of the photos displayed are with steam burst function symbol on the button even some users have mentioned this in their reviews but it is not present in this model models with the said function have two buttons for spray burst instead of one here for spray only also steam output at one place is g min another place g min its actually g min •••••••••••••••••••final verdict•••••••••••••••••••▶ if you are looking for good quality durable steaming iron in the k range philips is the name you should seek for this model of philips has got good build quality features which are more than enough for an average home user so at any point you can go for this model ▶ if on a lower budget k range you can go for philips gc w or bajaj mx w but both are low power and philips one misses steam spray function too but still both will cover most of the usage pattern of a home user ▶ heavy users may go for philips easyspeed plus gc w or black decker bd bxir in w or morphy richards super glide w in k range ••••••••note••••••••→ unlike regular lightweight irons steam irons generally don t go easy with repairs → unlike regular iron if the coil is damaged in the steam iron whole of the bottom plate needs to be replaced if you are out of warranty it will cost you a lot in fact for the cost of the plate plus a few bucks you get a new iron → so check your requirement for regular vs steam iron choose wisely i tried removing hard wrinkles of a jeans but it couldn’t remove them properly they were still visible even after using the steam easyto use but it leaks water very good its a good product iron is good and the best delivery with few hours just this iron doesn t have a stream burst rest is good simple cloth iron</v>
      </c>
      <c r="E1058" s="1" t="s">
        <v>9505</v>
      </c>
      <c r="F1058" s="9" t="s">
        <v>9507</v>
      </c>
      <c r="G1058" s="9">
        <f>IFERROR(__xludf.DUMMYFUNCTION("""COMPUTED_VALUE"""),1.0)</f>
        <v>1</v>
      </c>
      <c r="H1058" s="9">
        <f>IFERROR(__xludf.DUMMYFUNCTION("""COMPUTED_VALUE"""),1.0)</f>
        <v>1</v>
      </c>
      <c r="I1058" s="9">
        <f>IFERROR(__xludf.DUMMYFUNCTION("""COMPUTED_VALUE"""),1.0)</f>
        <v>1</v>
      </c>
      <c r="J1058" s="9">
        <f>IFERROR(__xludf.DUMMYFUNCTION("""COMPUTED_VALUE"""),1.0)</f>
        <v>1</v>
      </c>
    </row>
    <row r="1059">
      <c r="A1059" s="1">
        <v>4.2</v>
      </c>
      <c r="B1059" s="5" t="s">
        <v>9524</v>
      </c>
      <c r="C1059" s="5" t="s">
        <v>9525</v>
      </c>
      <c r="D1059" s="9" t="str">
        <f>IFERROR(__xludf.DUMMYFUNCTION("""COMPUTED_VALUE"""),"immersion heaters have changed very little in terms of features or design over the years or so i ve been using them and regardless of which brand name is stamped on them they look like clones of each other it was therefore with some excitement that i boug"&amp;"ht this havells model that had at least three novel features an auto cut off facility a temperature control knob and a protective plastic cover for that part of the heater users could come into accidental contact with but quite a bit of my excitement drai"&amp;"ned away when the heater arrived i couldn t use it straightaway because it has a cord that s barely a metre long and it just couldn t reach the a socket it needs to be plugged into such heavy duty sockets are normally positioned high in most bathrooms so "&amp;"that they are easily accessible to any storage water heaters that may be installed havells should have made allowances for this and added at least another foot and a half to the cord length for a large scale manufacturer this extra length would have made "&amp;"little difference to the production cost the product anyway is priced a couple of hundred rupees more than other w heaters the mrp being even higher at rs in my case therefore the heater had to be accessorized before it could be used i had to buy a stool "&amp;"that would raise the the bucket off the floor and thus compensate for the shortness of the cord and no it can t be any stool lying around in your home it has to be a stool of a certain height about inches for me any taller and the bucket can t be accommod"&amp;"ated under the tap any shorter and you begin cursing havells again for their miserliness with the cord the stool took two days to arrive and i inaugurated the heater a full four days after it was delivered thank god my old immersion heater was still usabl"&amp;"e in spite of its heavily calcified condition there is yet another problem with this heater though it helpfully allows you to choose between three temperature settings you don t know what value each setting corresponds to what does high temperature mean d"&amp;"egrees celsius seventy i found out the hard way when i set the temperature high and the heater wouldn t switch itself off for minutes which is five minutes longer than the time my old heater takes to heat up some litres of water and by then the water had "&amp;"turned scaldingly hot i tried the medium setting the next day and again had the nasty experience of having to deal with extra hot water perhaps the right setting is low then i m not sure neither the product literature that came with the heater nor the hav"&amp;"ells website has any information that will help you choose the right setting and stop you burning yourself so both the innovative features of this heater that made me buy it the variable heat setting and the auto cut off ultimately turned out to be quite "&amp;"useless i still have to depend on my instinct and on my experience with my old featureless heater and manually turn the heater off when i think it s done its job i have a question for other users of this product or for the manufacturer can the temperature"&amp;" be set to in between values something between low and medium for instance the way the controlling knob is marked with several lines between the presets suggests this is possible or maybe that s yet another useless feature of this fancy heater more trial "&amp;"and error but should such a basic piece of equipment be so difficult to use updateafter a week s use of this heater i d like to add a word of caution for the benefit of other buyers and users since the heater has its own indicator light which switches off"&amp;" at the set temperature you may forget to switch the socket switch off particularly if the switch is away from the socket as in some contemporary bathrooms that have all switches bunched together at the bathroom door if you forget to switch the socket off"&amp;" and in the meantime have removed the heater from the bucket it will begin to heat up again once the temperature has fallen below the set value this dry heating will damage both the heater and wall if you ve hung the heater up but more significantly it wi"&amp;"ll also be extremely hazardous if your body is wet and there s no one around to switch the socket off for you this happened to me twice call me dumb if you want to but please be careful the product is good and does its work i didn t find any use of the th"&amp;"ermostat feature as though it turns off automatically the low temper in itself is very hot it take just to mins to get the water be bath ready further the product says that ilthe rod should not touch the bucket but the product handle is made in such a way"&amp;" that it touches but that causes no trouble it s not shock proof so don t check temperature of water with it turned on product received with some scratchesdon t know how inside package product gets scratchesother than that all is okay product is goodand i"&amp;"t s shock proof for extra safety but no recommended to touch water value for money product is good satisfactory one minor issue the cord is little too hard its working as expected no issues found till now but i have observed the red light is not coming fu"&amp;"lly i could see only partial red light is visible overall best product nice this product is very good and easy to use but its plug is of amps which should have been of amps")</f>
        <v>immersion heaters have changed very little in terms of features or design over the years or so i ve been using them and regardless of which brand name is stamped on them they look like clones of each other it was therefore with some excitement that i bought this havells model that had at least three novel features an auto cut off facility a temperature control knob and a protective plastic cover for that part of the heater users could come into accidental contact with but quite a bit of my excitement drained away when the heater arrived i couldn t use it straightaway because it has a cord that s barely a metre long and it just couldn t reach the a socket it needs to be plugged into such heavy duty sockets are normally positioned high in most bathrooms so that they are easily accessible to any storage water heaters that may be installed havells should have made allowances for this and added at least another foot and a half to the cord length for a large scale manufacturer this extra length would have made little difference to the production cost the product anyway is priced a couple of hundred rupees more than other w heaters the mrp being even higher at rs in my case therefore the heater had to be accessorized before it could be used i had to buy a stool that would raise the the bucket off the floor and thus compensate for the shortness of the cord and no it can t be any stool lying around in your home it has to be a stool of a certain height about inches for me any taller and the bucket can 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 there is yet another problem with this heater though it helpfully allows you to choose between three temperature settings you don t know what value each setting corresponds to what does high temperature mean degrees celsius seventy i found out the hard way when i set the temperature high and the heater wouldn t switch itself off for minutes which is five minutes longer than the time my old heater takes to heat up some litres of water and by then the water had turned scaldingly hot i tried the medium setting the next day and again had the nasty experience of having to deal with extra hot water perhaps the right setting is low then i m not sure neither the product literature that came with the heater nor the havells website has any information that will help you choose the right setting and stop you burning yourself so both the innovative features of this heater that made me buy it the variable heat setting and the auto cut off ultimately turned out to be quite useless i still have to depend on my instinct and on my experience with my old featureless heater and manually turn the heater off when i think it s done its job i have a question for other users of this product or for the manufacturer can the temperature be set to in between values something between low and medium for instance the way the controlling knob is marked with several lines between the presets suggests this is possible or maybe that s yet another useless feature of this fancy heater more trial and error but should such a basic piece of equipment be so difficult to use updateafter a week s use of this heater i 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 heating will damage both the heater and wall if you ve hung the heater up but more significantly it will also be extremely hazardous if your body is wet and there s no one around to switch the socket off for you this happened to me twice call me dumb if you want to but please be careful the product is good and does its work i didn t find any use of the thermostat feature as though it turns off automatically the low temper in itself is very hot it take just to mins to get the water be bath ready further the product says that ilthe rod should not touch the bucket but the product handle is made in such a way that it touches but that causes no trouble it s not shock proof so don t check temperature of water with it turned on product received with some scratchesdon t know how inside package product gets scratchesother than that all is okay product is goodand it s shock proof for extra safety but no recommended to touch water value for money product is good satisfactory one minor issue the cord is little too hard its working as expected no issues found till now but i have observed the red light is not coming fully i could see only partial red light is visible overall best product nice this product is very good and easy to use but its plug is of amps which should have been of amps</v>
      </c>
      <c r="E1059" s="1" t="s">
        <v>9518</v>
      </c>
      <c r="F1059" s="9" t="s">
        <v>9449</v>
      </c>
      <c r="G1059" s="9">
        <f>IFERROR(__xludf.DUMMYFUNCTION("""COMPUTED_VALUE"""),0.0)</f>
        <v>0</v>
      </c>
      <c r="H1059" s="9">
        <f>IFERROR(__xludf.DUMMYFUNCTION("""COMPUTED_VALUE"""),0.0)</f>
        <v>0</v>
      </c>
      <c r="I1059" s="9">
        <f>IFERROR(__xludf.DUMMYFUNCTION("""COMPUTED_VALUE"""),1.0)</f>
        <v>1</v>
      </c>
      <c r="J1059" s="9">
        <f>IFERROR(__xludf.DUMMYFUNCTION("""COMPUTED_VALUE"""),0.0)</f>
        <v>0</v>
      </c>
    </row>
    <row r="1060">
      <c r="A1060" s="1">
        <v>4.2</v>
      </c>
      <c r="B1060" s="5" t="s">
        <v>9535</v>
      </c>
      <c r="C1060" s="5" t="s">
        <v>9536</v>
      </c>
      <c r="D1060" s="9" t="str">
        <f>IFERROR(__xludf.DUMMYFUNCTION("""COMPUTED_VALUE"""),"i have been using this product from past few days and it removes lint very efficiently very handy to use however sometimes some lint remains below blades and not completely expelled but after cleaning it works fine overall i ll be giving it star a good pr"&amp;"oduct would recommend to purchase a branded product than a non branded product really like the product overall good product agaro is the best its a nice product working just fine without any issues and built quality is nice as well wireless product")</f>
        <v>i have been using this product from past few days and it removes lint very efficiently very handy to use however sometimes some lint remains below blades and not completely expelled but after cleaning it works fine overall i ll be giving it star a good product would recommend to purchase a branded product than a non branded product really like the product overall good product agaro is the best its a nice product working just fine without any issues and built quality is nice as well wireless product</v>
      </c>
      <c r="E1060" s="1" t="s">
        <v>9528</v>
      </c>
      <c r="F1060" s="9" t="s">
        <v>9162</v>
      </c>
      <c r="G1060" s="9">
        <f>IFERROR(__xludf.DUMMYFUNCTION("""COMPUTED_VALUE"""),0.0)</f>
        <v>0</v>
      </c>
      <c r="H1060" s="9">
        <f>IFERROR(__xludf.DUMMYFUNCTION("""COMPUTED_VALUE"""),0.0)</f>
        <v>0</v>
      </c>
      <c r="I1060" s="9">
        <f>IFERROR(__xludf.DUMMYFUNCTION("""COMPUTED_VALUE"""),0.0)</f>
        <v>0</v>
      </c>
      <c r="J1060" s="9">
        <f>IFERROR(__xludf.DUMMYFUNCTION("""COMPUTED_VALUE"""),0.0)</f>
        <v>0</v>
      </c>
    </row>
    <row r="1061">
      <c r="A1061" s="1">
        <v>3.7</v>
      </c>
      <c r="B1061" s="5" t="s">
        <v>9547</v>
      </c>
      <c r="C1061" s="5" t="s">
        <v>9548</v>
      </c>
      <c r="D1061" s="9" t="str">
        <f>IFERROR(__xludf.DUMMYFUNCTION("""COMPUTED_VALUE"""),"bottle quality is not good best for hot water per the price bottle is not sturdy and very light weight kettle is also thin but heats fast like other market standard both bottle and kettle should be sturdy has to handle very delicately otherwise dent will "&amp;"be inevitable the product is a good package the bottle accompanied is a regular steel bottle and not a thermos the kettle is very difficult to clean so better avoiding doing anything which stains it the switch seemed to get jammed but with a little push i"&amp;"t started to work again steel quality not good the kettle is good for winters you can boil the water within a few minutes but the length of cord is short it would be better if it is long overall the experience was good you can go for it it is truly an ama"&amp;"zing product for your parents that s why i m rating it star good")</f>
        <v>bottle quality is not good best for hot water per the price bottle is not sturdy and very light weight kettle is also thin but heats fast like other market standard both bottle and kettle should be sturdy has to handle very delicately otherwise dent will be inevitable the product is a good package the bottle accompanied is a regular steel bottle and not a thermos the kettle is very difficult to clean so better avoiding doing anything which stains it the switch seemed to get jammed but with a little push it started to work again steel quality not good the kettle is good for winters you can boil the water within a few minutes but the length of cord is short it would be better if it is long overall the experience was good you can go for it it is truly an amazing product for your parents that s why i m rating it star good</v>
      </c>
      <c r="E1061" s="1" t="s">
        <v>9539</v>
      </c>
      <c r="F1061" s="9" t="s">
        <v>9364</v>
      </c>
      <c r="G1061" s="9">
        <f>IFERROR(__xludf.DUMMYFUNCTION("""COMPUTED_VALUE"""),0.0)</f>
        <v>0</v>
      </c>
      <c r="H1061" s="9">
        <f>IFERROR(__xludf.DUMMYFUNCTION("""COMPUTED_VALUE"""),0.0)</f>
        <v>0</v>
      </c>
      <c r="I1061" s="9">
        <f>IFERROR(__xludf.DUMMYFUNCTION("""COMPUTED_VALUE"""),1.0)</f>
        <v>1</v>
      </c>
      <c r="J1061" s="9">
        <f>IFERROR(__xludf.DUMMYFUNCTION("""COMPUTED_VALUE"""),0.0)</f>
        <v>0</v>
      </c>
    </row>
    <row r="1062">
      <c r="A1062" s="1">
        <v>4.1</v>
      </c>
      <c r="B1062" s="5" t="s">
        <v>9560</v>
      </c>
      <c r="C1062" s="5" t="s">
        <v>9561</v>
      </c>
      <c r="D1062" s="9" t="str">
        <f>IFERROR(__xludf.DUMMYFUNCTION("""COMPUTED_VALUE"""),"proscan use for preparing purée and small portion grindingsless noiseless space requiredeasily portable compact in sizeconsthe small jar started to crack a bit don’t know when it will break completely need to check if there is separate jars available take"&amp;"s time to grind both wet items as well as dry items the product working is well i have face one issue immediately i contact customer service that person was clear the problem within a days happy to purchase the product it stopped working within uses but t"&amp;"he cookwell company replace it with a new one within days so a star to cookwell services good product easy to use worth the money warranty was easy to claim as well good good product and glad for customer care support 😊 the product is working well it s b"&amp;"een more than half a year now and i had an issue with one of the blades that started leaking while in use but i have contacted customer support and they were very helpful and offered me a new blade all in all i am happy with my purchase good one easy to u"&amp;"se and if any machine problem service is also very good")</f>
        <v>proscan use for preparing purée and small portion grindingsless noiseless space requiredeasily portable compact in sizeconsthe small jar started to crack a bit don’t know when it will break completely need to check if there is separate jars available takes time to grind both wet items as well as dry items the product working is well i have face one issue immediately i contact customer service that person was clear the problem within a days happy to purchase the product it stopped working within uses but the cookwell company replace it with a new one within days so a star to cookwell services good product easy to use worth the money warranty was easy to claim as well good good product and glad for customer care support 😊 the product is working well it 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v>
      </c>
      <c r="E1062" s="1" t="s">
        <v>9551</v>
      </c>
      <c r="F1062" s="9" t="s">
        <v>9553</v>
      </c>
      <c r="G1062" s="9">
        <f>IFERROR(__xludf.DUMMYFUNCTION("""COMPUTED_VALUE"""),0.0)</f>
        <v>0</v>
      </c>
      <c r="H1062" s="9">
        <f>IFERROR(__xludf.DUMMYFUNCTION("""COMPUTED_VALUE"""),0.0)</f>
        <v>0</v>
      </c>
      <c r="I1062" s="9">
        <f>IFERROR(__xludf.DUMMYFUNCTION("""COMPUTED_VALUE"""),0.0)</f>
        <v>0</v>
      </c>
      <c r="J1062" s="9">
        <f>IFERROR(__xludf.DUMMYFUNCTION("""COMPUTED_VALUE"""),0.0)</f>
        <v>0</v>
      </c>
    </row>
    <row r="1063">
      <c r="A1063" s="1">
        <v>4.4</v>
      </c>
      <c r="B1063" s="5" t="s">
        <v>9570</v>
      </c>
      <c r="C1063" s="5" t="s">
        <v>9571</v>
      </c>
      <c r="D1063" s="9" t="str">
        <f>IFERROR(__xludf.DUMMYFUNCTION("""COMPUTED_VALUE"""),"portable easy to use does the job well however cleaning of blades felt difficult with brush provided some swab style cleaning brush at one one end probably would have done better overall nice chinese product to have its battery durability is less nice pro"&amp;"duct overall very good products and value for money go for it good product as expected and really removes the lint from clothes see how long battery works excellent product it was just osm i was so shocked after using it too good i recommend everyone to b"&amp;"uy it it s very useful seriously works great and easy to use powerful too")</f>
        <v>portable easy to use does the job well however cleaning of blades felt difficult with brush provided some swab style cleaning brush at one one end probably would have done better overall nice chinese product to have its battery durability is less nice product overall very good products and value for money go for it good product as expected and really removes the lint from clothes see how long battery works excellent product it was just osm i was so shocked after using it too good i recommend everyone to buy it it s very useful seriously works great and easy to use powerful too</v>
      </c>
      <c r="E1063" s="1" t="s">
        <v>9564</v>
      </c>
      <c r="F1063" s="9" t="s">
        <v>9162</v>
      </c>
      <c r="G1063" s="9">
        <f>IFERROR(__xludf.DUMMYFUNCTION("""COMPUTED_VALUE"""),0.0)</f>
        <v>0</v>
      </c>
      <c r="H1063" s="9">
        <f>IFERROR(__xludf.DUMMYFUNCTION("""COMPUTED_VALUE"""),0.0)</f>
        <v>0</v>
      </c>
      <c r="I1063" s="9">
        <f>IFERROR(__xludf.DUMMYFUNCTION("""COMPUTED_VALUE"""),0.0)</f>
        <v>0</v>
      </c>
      <c r="J1063" s="9">
        <f>IFERROR(__xludf.DUMMYFUNCTION("""COMPUTED_VALUE"""),0.0)</f>
        <v>0</v>
      </c>
    </row>
    <row r="1064">
      <c r="A1064" s="1">
        <v>3.8</v>
      </c>
      <c r="B1064" s="5" t="s">
        <v>9581</v>
      </c>
      <c r="C1064" s="5" t="s">
        <v>9582</v>
      </c>
      <c r="D1064" s="9" t="str">
        <f>IFERROR(__xludf.DUMMYFUNCTION("""COMPUTED_VALUE"""),"value for moneyheat power goodone loss point that is temperature control bottom not added my year old mother finds it effective and easy to use it s tiny and easily warms up the room portable it will stop if we turn the knob close to minus or if there is "&amp;"fluctuations in the current else it s fine hi team seller i would like to bring to notice that the while operating there is very irritating noise that is not very good while working not up to the mark havells with such brand figure has failed miserably to"&amp;" justify the same heating capacity is good for delhi chilling cold but the sound or noise is very irritating it s good for making a room hot with temperature good purchase feet cord lambi hoti toh max aata mazzza")</f>
        <v>value for moneyheat power goodone loss point that is temperature control bottom not added my year old mother finds it effective and easy to use it s tiny and easily warms up the room portable it will stop if we turn the knob close to minus or if there is fluctuations in the current else it s fine hi team seller i would like to bring to notice that the while operating there is very irritating noise that is not very good while working not up to the mark havells with such brand figure has failed miserably to justify the same heating capacity is good for delhi chilling cold but the sound or noise is very irritating it s good for making a room hot with temperature good purchase feet cord lambi hoti toh max aata mazzza</v>
      </c>
      <c r="E1064" s="1" t="s">
        <v>9574</v>
      </c>
      <c r="F1064" s="9" t="s">
        <v>9139</v>
      </c>
      <c r="G1064" s="9">
        <f>IFERROR(__xludf.DUMMYFUNCTION("""COMPUTED_VALUE"""),1.0)</f>
        <v>1</v>
      </c>
      <c r="H1064" s="9">
        <f>IFERROR(__xludf.DUMMYFUNCTION("""COMPUTED_VALUE"""),0.0)</f>
        <v>0</v>
      </c>
      <c r="I1064" s="9">
        <f>IFERROR(__xludf.DUMMYFUNCTION("""COMPUTED_VALUE"""),0.0)</f>
        <v>0</v>
      </c>
      <c r="J1064" s="9">
        <f>IFERROR(__xludf.DUMMYFUNCTION("""COMPUTED_VALUE"""),0.0)</f>
        <v>0</v>
      </c>
    </row>
    <row r="1065">
      <c r="A1065" s="1">
        <v>4.0</v>
      </c>
      <c r="B1065" s="5" t="s">
        <v>9593</v>
      </c>
      <c r="C1065" s="5" t="s">
        <v>9594</v>
      </c>
      <c r="D1065" s="9" t="str">
        <f>IFERROR(__xludf.DUMMYFUNCTION("""COMPUTED_VALUE"""),"i am writting this after months usuage go for it as suction power is too good only cons is dust capacity is very limited as we need to clean frequently it s too heavy to be handle and not good for deep cleaning i tried to clean matresses and sofa but dust"&amp;"s were there too early to write the review but working good so far likes handy easy to use comparatively light cleans extremely well due to strong suction power looks good good clean design power cord is very long easy to store doesn t take up much spaced"&amp;"islikes heated up quite a lot within minutes not even minutes after cleaning an upholstered stool and foot rug had to switch off and let it cool so obviously not something that can be used at a stretch to clean all your upholstery etc like other more expe"&amp;"nsive vacuum cleaners no flexible hose with the more expensive version with extension stick when one has paid much more providing the small flexible hose which is meant for cleaning inaccessible areas like underneath sofas ceilings etc was something i exp"&amp;"ected i m sure the hose itself is pretty inexpensive they could easily have provided it at no extra cost if one needs that hose one needs to buy the less expensive unit again just to get the hose as it s not even available for sale separately manual is ho"&amp;"pelessly inadequate had to look up youtube videos no soft brush provided for cleaning the filter does not come in amazon packaging even though it s fulfilled by amazon it s just the agaro box think is closed by openable flaps not even sealed so we cannot "&amp;"be sure if it s a returned defective product or brand new one no quality check sticker or anything assuring that the product has been checked before packing on a youtube video there was a sticker at the joint of dust connector and main body on mine there "&amp;"is no sticker just slight sticky residue so it s been removed by someone not sure if it s a returned product again as there is no seals on the box i don t want to return this as i already had returned one box that was filthy with oil stains and had opened"&amp;" from the bottom flaps had come apart none of the attachments etc were sealed in their plastic cover packets quite loud reading the reviews i thought it would be less noisy but it s not no blower function other brands in this range have would have been gr"&amp;"eat to have this only attachments floor carpet brush multipurpose brush crevice nozzle other brands in this range have many more an extra filter would have been a good gesture to include not very light if one wants to clean high surfaces like sides of cei"&amp;"ling or ceiling fans etc one needs to lift it and hold in hand while cleaning very difficult to do especially for ladies or at least me a middle aged lady again here the flexible hose if provided would have been handy someone could hold the vacuum cleaner"&amp;" while using the hose to clean high areas all in all reasonably happy with this purchase as it is a supplementary one to my existing year old eureka forbes vacuum cleaner which is still going strong as the upholstery cleaning attachments for that model go"&amp;"t lost i do feel strongly though that the price could have been reduced considering all the above pros and cons compact size it is a light duty light usage and a limited application area equipment not for effective complete usage it’s a good vaccum good s"&amp;"uction and easy to clean up however the suction sound is quite loud nevertheless it’s a good machine does the job well the product works well it just heats up after using for mins")</f>
        <v>i am writting this after months usuage go for it as suction power is too good only cons is dust capacity is very limited as we need to clean frequently it s too heavy to be handle and not good for deep cleaning i tried to clean matresses and sofa but dusts were there too early to write the review but working good so far likes handy easy to use comparatively light cleans extremely well due to strong suction power looks good good clean design power cord is very long easy to store doesn t take up much spacedislikes heated up quite a lot within minutes not even minutes after cleaning an upholstered stool and foot rug had to switch off and let it cool so obviously not something that can be used at a stretch to clean all your upholstery etc like other more expensive vacuum cleaners no flexible hose with the more expensive version with extension stick when one has paid much more providing the small flexible hose which is meant for cleaning inaccessible areas like underneath sofas ceilings etc was something i expected i m sure the hose itself is pretty inexpensive they could easily have provided it at no extra cost if one needs that hose one needs to buy the less expensive unit again just to get the hose as it s not even available for sale separately manual is hopelessly inadequate had to look up youtube videos no soft brush provided for cleaning the filter does not come in amazon packaging even though it s fulfilled by amazon it s just the agaro box think is closed by openable flaps not even sealed so we cannot be sure if it 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 s been removed by someone not sure if it s a returned product again as there is no seals on the box i don 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 s not no blower function other brands in this range have would have been great to have this only attachments floor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 aged lady again here the flexible hose if provided would have been handy someone could hold the vacuum cleaner while using the hose to clean high areas all in all reasonably happy with this purchase as it is a supplementary one to my existing year old eureka forbes vacuum cleaner which is still going strong as the upholstery cleaning attachments for that model got lost i do feel strongly though that the price could have been reduced considering all the above pros and cons compact size it is a light duty light usage and a limited application area equipment not for effective complete usage it’s a good vaccum good suction and easy to clean up however the suction sound is quite loud nevertheless it’s a good machine does the job well the product works well it just heats up after using for mins</v>
      </c>
      <c r="E1065" s="1" t="s">
        <v>9585</v>
      </c>
      <c r="F1065" s="9" t="s">
        <v>9587</v>
      </c>
      <c r="G1065" s="9">
        <f>IFERROR(__xludf.DUMMYFUNCTION("""COMPUTED_VALUE"""),1.0)</f>
        <v>1</v>
      </c>
      <c r="H1065" s="9">
        <f>IFERROR(__xludf.DUMMYFUNCTION("""COMPUTED_VALUE"""),1.0)</f>
        <v>1</v>
      </c>
      <c r="I1065" s="9">
        <f>IFERROR(__xludf.DUMMYFUNCTION("""COMPUTED_VALUE"""),1.0)</f>
        <v>1</v>
      </c>
      <c r="J1065" s="9">
        <f>IFERROR(__xludf.DUMMYFUNCTION("""COMPUTED_VALUE"""),1.0)</f>
        <v>1</v>
      </c>
    </row>
    <row r="1066">
      <c r="A1066" s="1">
        <v>4.2</v>
      </c>
      <c r="B1066" s="5" t="s">
        <v>9605</v>
      </c>
      <c r="C1066" s="5" t="s">
        <v>9606</v>
      </c>
      <c r="D1066" s="9" t="str">
        <f>IFERROR(__xludf.DUMMYFUNCTION("""COMPUTED_VALUE"""),"i recvd product within dys while owing to rural area other product tks dys to deliver n product recvd at gd condition n works well aftr use if smthng cms up will review again it works good nice heating but hard to clean as it has ridges and small gap betw"&amp;"een the hot plate and the controls and also below the plate edges other than that fine product se jyada price nahi hona chahiye tha use karne mein bahut achha hai over all i m really disappointed by the product and especially cooking experience i was used"&amp;" to normal gas and it was easy to regulate to propper temperature this product has only like temperature settings and it is either too hot or too cold and cannot be set in middle for example when i set °c then it is burning toasts and onions when i set on"&amp;"e step lower it is °c and it is not enough for frying also you need to buy more expensive induction friendly cookware and even when i invest to expensive tefal pan it heat mostly in the center and it is much colder on the edges you can see on pictures tha"&amp;"t watter boiling only in middle and toast being burnt in middle and raw outside the pan is very good and has induction area over whole bottom so i m sure the fault is in this philips stove you can see the pan from bottom that induction area is almost over"&amp;" whole bottom also due to fact that only center is hot then frying onions is taking much longer than on normal gas stove where heat is better distributed and even though you spent more time frying the onions the result is worse onion is little burned from"&amp;" outside and still not soft inside i m really disappointed by frying experience compared to gas stove there is one positive side and that is that heating is quick my pressure cooker star whistling quite quickly faster than on gas stove also you can set ti"&amp;"me for like minut and leave it which is quite convenient controll is easy but i hate details first i love one detail there is pause button which is very cool if something heats too quickly or you just need to quickly do something else you press pause butt"&amp;"on and there is no new heat it is much nicer compared to gas stove where you would need to turn off light up again and then find right flame again here you just press pause again and cook as before but that is only thing that i love otherwise i hate how i"&amp;"t is designed first basiclly whole top row of buttons is useless those buttons are preset temperatures but anyway those temperatures are wrong or just for items you do not cook like there is stirr fry button and it set c it totally burns onion i set usual"&amp;"ly c for beginning and then soon change for c but even c is too much burning but lower setting is only c which is not frying at all i would need like c i guess and it is impossible to set also i noticed another issue that stove is sometimes making automat"&amp;"ic pauses it heats and than probably when it thinks it is too hot then it stop completelly and in like seconds starts again so instead of consistentn temperatures it is doing on and off but back to controll except from fact that preset temperatures are us"&amp;"eless when you want to change temperature it won t let you or let you to do only one but not times why i don t know probably ill will you need to first press manual button which change temperature completely to c and only then you can freely press and set"&amp;" your desired temperature so basically i never use any preset mode and i always only press manual and to set my temperature another control is setting time i must say satting time is useful feature and i love it but how it is implemented i hate when you p"&amp;"ress time button then by default it set minutes ok but when you hold button it jumps so quickly that in one second it counts to and roll to hours holding increment decrement is so quick that it is useless it must have implement some idiot anyway you can a"&amp;"lways click one by one so to set minutes you must click time button and then click times minus button to set minutes it is doable but pretty annoying or i long press it usially jumps directly to hours and then i press times still anoying but i save like c"&amp;"licks what is super idiotic is that when i want to add minutes i click time and it by default set minutes again arrrrggghhhhh so instead of just click time and times i need to click times really this must have done some idiot another unpleasant thing is t"&amp;"hat if you need to change temperature you can not imagine something starts burning and you need to wait like seconds and not pressing and then after those seconds time setting mode is automatically left and it will let you change temperatures again when c"&amp;"ontrolling stupidity is burning my food it makes me angry so over all i would buy anything else next time maybe it will be worse but i would at least try anyway to say something positive at the end i like that product looks quite durable and material qual"&amp;"ity looks good packaging was also well but power cable is only like meters that might be too short but for me just enough also i like mechanic buttons some stove has capacity buttons which is cool looking and totally flat but i like to feel the press and "&amp;"the click buttons are under foil so there is no risk of something leaking into them cleaning is very easy cos it is almost flat cleaning experience is much better than cleaning gas stove product is good but service center problem not available nearly no त"&amp;"ेल गर्म करने में परेशानी ordered one was faulty")</f>
        <v>i recvd product within dys while owing to rural area other product tks dys to deliver n product recvd at gd condition n works well aftr use if smthng cms up will review again it works good nice heating but hard to clean as it has ridges and small gap between the hot plate and the controls and also below the plate edges other than that fine product se jyada price nahi hona chahiye tha use karne mein bahut achha hai over all i m really disappointed by the product and especially cooking experience i was used to normal gas and it was easy to regulate to propper temperature this product has only like temperature settings and it is either too hot or too cold and cannot be set in middle for example when i set °c then it is burning toasts and onions when i set one step lower it is °c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the pan is very good and has induction area over whole bottom so i m sure the fault is in this philips stove you can see the pan from bottom that induction area is almost over whole bottom also due to fact that only center is hot then frying onions is taking much longer than on normal gas stove where heat is better distributed and even though you spent more time frying the onions the result is worse onion is little burned from outside and still not soft inside i m really disappointed by frying experience compared to gas stove there is one positive side and that is that heating is quick my pressure cooker star whistling quite quickly faster than on gas stove also you can set time for like minut and leave it which is quite convenient controll is easy but i hate details first i love one detail there is pause button which is very cool if something heats too quickly or you just need to quickly do something else you press pause button and there is no new heat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c it totally burns onion i set usually c for beginning and then soon change for c but even c is too much burning but lower setting is only c which is not frying at all i would need like c i guess and it is impossible to set also i noticed another issue that stove is sometimes making automatic pauses it heats and than probably when it thinks it is too hot then it stop completelly and in like seconds starts again so instead of consistentn temperatures it is doing on and off but back to controll except from fact that preset temperatures are useless when you want to change temperature it won t let you or let you to do only one but not times why i don t know probably ill will you need to first press manual button which change temperature completely to c and only then you can freely press and set your desired temperature so basically i never use any preset mode and i always only press manual and to set my temperature another control is setting time i must say satting time is useful feature and i love it but how it is implemented i hate when you press time button then by default it set minutes ok but when you hold button it jumps so quickly that in one second it counts to and roll to hours holding increment decrement is so quick that it is useless it must have implement some idiot anyway you can always click one by one so to set minutes you must click time button and then click times minus button to set minutes it is doable but pretty annoying or i long press it usially jumps directly to hours and then i press times still anoying but i save like clicks what is super idiotic is that when i want to add minutes i click time and it by default set minutes again arrrrggghhhhh so instead of just click time and times i need to click times really this must have done some idiot another unpleasant thing is that if you need to change temperature you can not imagine something starts burning and you need to wait like seconds and not pressing and then after those seconds time setting mode is automatically left and it will let you change temperatures again when controlling stupidity is burning my food it makes me angry so over all i would buy anything else next time maybe it will be worse but i would at least try anyway to say something positive at the end i like that product looks quite durable and material quality looks good packaging was also well but power cable is only like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cleaning experience is much better than cleaning gas stove product is good but service center problem not available nearly no तेल गर्म करने में परेशानी ordered one was faulty</v>
      </c>
      <c r="E1066" s="1" t="s">
        <v>9597</v>
      </c>
      <c r="F1066" s="9" t="s">
        <v>9238</v>
      </c>
      <c r="G1066" s="9">
        <f>IFERROR(__xludf.DUMMYFUNCTION("""COMPUTED_VALUE"""),0.0)</f>
        <v>0</v>
      </c>
      <c r="H1066" s="9">
        <f>IFERROR(__xludf.DUMMYFUNCTION("""COMPUTED_VALUE"""),1.0)</f>
        <v>1</v>
      </c>
      <c r="I1066" s="9">
        <f>IFERROR(__xludf.DUMMYFUNCTION("""COMPUTED_VALUE"""),0.0)</f>
        <v>0</v>
      </c>
      <c r="J1066" s="9">
        <f>IFERROR(__xludf.DUMMYFUNCTION("""COMPUTED_VALUE"""),1.0)</f>
        <v>1</v>
      </c>
    </row>
    <row r="1067">
      <c r="A1067" s="1">
        <v>3.8</v>
      </c>
      <c r="B1067" s="5" t="s">
        <v>9616</v>
      </c>
      <c r="C1067" s="5" t="s">
        <v>9617</v>
      </c>
      <c r="D1067" s="9" t="str">
        <f>IFERROR(__xludf.DUMMYFUNCTION("""COMPUTED_VALUE"""),"recieved the package today the product came intact upon opening the product saw some white powdery stuff all around the edges had to wipe it off and checked if all functions worked properly it seems easy to use and all functions worked good there are dedi"&amp;"cated options for even deep frying which some brands don t have will update the review after using it for a while good quality good product good product 👍🏻 good product works fine issue with delivery product bit damaged satisfied its timer functions is "&amp;"so easy")</f>
        <v>recieved the package today the product came intact upon opening the product saw some white powdery stuff all around the edges had to wipe it off and checked if all functions worked properly it seems easy to use and all functions worked good there are dedicated options for even deep frying which some brands don t have will update the review after using it for a while good quality good product good product 👍🏻 good product works fine issue with delivery product bit damaged satisfied its timer functions is so easy</v>
      </c>
      <c r="E1067" s="1" t="s">
        <v>9609</v>
      </c>
      <c r="F1067" s="9" t="s">
        <v>9238</v>
      </c>
      <c r="G1067" s="9">
        <f>IFERROR(__xludf.DUMMYFUNCTION("""COMPUTED_VALUE"""),0.0)</f>
        <v>0</v>
      </c>
      <c r="H1067" s="9">
        <f>IFERROR(__xludf.DUMMYFUNCTION("""COMPUTED_VALUE"""),1.0)</f>
        <v>1</v>
      </c>
      <c r="I1067" s="9">
        <f>IFERROR(__xludf.DUMMYFUNCTION("""COMPUTED_VALUE"""),1.0)</f>
        <v>1</v>
      </c>
      <c r="J1067" s="9">
        <f>IFERROR(__xludf.DUMMYFUNCTION("""COMPUTED_VALUE"""),0.0)</f>
        <v>0</v>
      </c>
    </row>
    <row r="1068">
      <c r="A1068" s="1">
        <v>4.2</v>
      </c>
      <c r="B1068" s="5" t="s">
        <v>9627</v>
      </c>
      <c r="C1068" s="5" t="s">
        <v>9628</v>
      </c>
      <c r="D1068" s="9" t="str">
        <f>IFERROR(__xludf.DUMMYFUNCTION("""COMPUTED_VALUE"""),"i have used it mainly for boiling water knob turned maximum to right so cannot comment much about lower temperature settings it takes about min for water to boil suggest mfr to release in other colour like light blue etc as i see some other kettles it may"&amp;" add to the looks and give a warm feeling in the room the stainless steel looks shiny but the material is not very thick but it s ok for the price there may be formation of scaling or white brownish spots on the base of kettle in a c shape due to the c sh"&amp;"aped half coil at base funny design maybe a product created by modifying a higher wattage full circular coil kettle the scales are more when tap water is used due to higher presence of salts maybe they seem to get cleaned by usual scrubbing given wide bas"&amp;"ed cylinder shape it is very easy to clean to be aware the kettle does not auto shut off when water boils similarly the kettle temperature will be kept warm at knob setting unless the knob is at the leftmost when it shuts off else the water will keep dryi"&amp;"ng out until it dries out completely and then the kettle is supposed to auto shut off to prevent dry heating i haven t tested this though these are mentioned in the manual so this can be thought of as a warmer boiler so you cannot leave the kettle unatten"&amp;"ded thinking that it will auto shut off like other kettles when the water has started to boil i assume this is designed this way to allow a bit of cooking for those who want to use it in that manner accessories cannot fathom what the use is of the plastic"&amp;" bowl provided given that plastics can leach chemicals when heated i would not suggest to use it inside the kettle in any way e g steaming a steel rack is given too that could be used alongwith some steel plate with holes for steam cooking but there is no"&amp;"ne provided with the product itself final verdict if you are ok with a somewhat slower heating kettle but with more versatility and easy to clean at a reasonable price this will do the job if a similar product was available with higher wattage at a higher"&amp;" price i would have bought that instead i wanted to give star rating because agaro forces its customers to give rating and review to get the warranty it is a bad practice you cannot force customer to give rating as i mentioned it may result in the product"&amp;" having negative rating on amazon despite being a good product in my opinion the product itself is good it heats water very fast it is good for making maggie pasta and boiling eggs but need to be careful while making maggie or pasta because once they get "&amp;"dry they start to stick to the bottom the kettle is very easy to clean the cord length should have been longer one issue that i noticed that only one half of the base of kettle generates heat everything is good it has been very useful for me there is only"&amp;" one drawback i guess the heating is not uniform across the base of the kettle since whenever i boil milk or make tea coffee a portion of one side bunrs the milk even while boiling water i can see the similar symptom agaro multicooker is good and gives a "&amp;"variety of cooking boiling options like milk tea eggs maggi etc only negative point is that agaro team promises extended warranty of months by giving asking to give a positive review on amazon but fails to deliver on their promise and does not give any ex"&amp;"tended warranty delivery has safe got item safely delivery on time instantaneous water boiling sufficient space big volume best for hostel students hope for warranty and company response i liked how fast it does the work but i hate about the dirt it gets "&amp;"inside after cooking something it sticks their overall gorgeous product the most beautiful thing is that the cord length is big that is a better option for your kitchen and aslo that is the best option for hostel users 😅 liked the design and operation ho"&amp;"wever cord length could be longer temperature control is good but knob need some modifications overall happy with this product")</f>
        <v>i have used it mainly for boiling water knob turned maximum to right so cannot comment much about lower temperature settings it takes about min for water to boil suggest mfr to release in other colour like light blue etc as i see some other kettles it may add to the looks and give a warm feeling in the room the stainless steel looks shiny but the material is not very thick but it 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 given wide based cylinder shape it is very easy to clean to be aware the kettle does not auto 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 t tested this though these are mentioned in the manual so this can be thought of as a warmer boiler so you cannot leave the kettle unattended thinking that it will auto shut off like other kettles when the water has started to boil i assume this is designed this way to allow a bit of cooking for those who want to use it in that manner accessories cannot fathom what the use is of the plastic bowl provided given that plastics can leach chemicals when heated i would not suggest to use it inside the kettle in any way e g steaming a steel rack is given too that could be used alongwith some steel plate with holes for steam cooking but there is none provided with the product itself final verdict if you are ok with a somewhat slower heating kettle but with more versatility and easy to clean at a reasonable price this will do the job if a similar product was available with higher wattage at a higher price i would have bought that instead i wanted to give star rating because agaro forces its customers to give rating and review to get the warranty it is a bad practice you cannot force customer to give rating as i mentioned it may result in the product having negative rating on amazon despite being a good product in my opinion the product itself is good it heats water very fast it is good for making maggie pasta and boiling eggs but need to be careful while making maggie or pasta because once they get dry they start to stick to the bottom the kettle is very easy to clean the cord length should have been longer one issue that i noticed that only one half of the base of kettle generates heat everything is good it has been very useful for me there is only one drawback i guess the heating is not uniform across the base of the kettle since whenever i boil milk or make tea coffee a portion of one side bunrs the milk even while boiling water i can see the similar symptom agaro multicooker is good and gives a variety of cooking boiling options like milk tea eggs maggi etc only negative point is that agaro team promises extended warranty of months by giving asking to give a positive review on amazon but fails to deliver on their promise and does not give any extended warranty delivery has safe got item safely delivery on time instantaneous water boiling sufficient space big volume best for hostel students hope for warranty and company response i liked how fast it does the work but i hate about the dirt it gets inside after cooking something it sticks their overall gorgeous product the most beautiful thing is that the cord length is big that is a better option for your kitchen and aslo that is the best option for hostel users 😅 liked the design and operation however cord length could be longer temperature control is good but knob need some modifications overall happy with this product</v>
      </c>
      <c r="E1068" s="1" t="s">
        <v>9620</v>
      </c>
      <c r="F1068" s="9" t="s">
        <v>9126</v>
      </c>
      <c r="G1068" s="9">
        <f>IFERROR(__xludf.DUMMYFUNCTION("""COMPUTED_VALUE"""),1.0)</f>
        <v>1</v>
      </c>
      <c r="H1068" s="9">
        <f>IFERROR(__xludf.DUMMYFUNCTION("""COMPUTED_VALUE"""),1.0)</f>
        <v>1</v>
      </c>
      <c r="I1068" s="9">
        <f>IFERROR(__xludf.DUMMYFUNCTION("""COMPUTED_VALUE"""),0.0)</f>
        <v>0</v>
      </c>
      <c r="J1068" s="9">
        <f>IFERROR(__xludf.DUMMYFUNCTION("""COMPUTED_VALUE"""),0.0)</f>
        <v>0</v>
      </c>
    </row>
    <row r="1069">
      <c r="A1069" s="1">
        <v>4.0</v>
      </c>
      <c r="B1069" s="5" t="s">
        <v>9638</v>
      </c>
      <c r="C1069" s="5" t="s">
        <v>9639</v>
      </c>
      <c r="D1069" s="9" t="str">
        <f>IFERROR(__xludf.DUMMYFUNCTION("""COMPUTED_VALUE"""),"पहले भी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था"&amp;" प्लीज पैकिंग को पुनः एक और डिब्बे में करके भेजे nice products good product heating according to the price works well has been using it from a month for bangalore like temperature in winters good for a single room heating purpose doesnt get too much heate"&amp;"d kept it on whole night there is no temp control as it is not needed for watt heaters acha hai")</f>
        <v>पहले भी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 nice products good product heating according to the price works well has been using it from a month for bangalore like temperature in winters good for a single room heating purpose doesnt get too much heated kept it on whole night there is no temp control as it is not needed for watt heaters acha hai</v>
      </c>
      <c r="E1069" s="1" t="s">
        <v>9631</v>
      </c>
      <c r="F1069" s="9" t="s">
        <v>9139</v>
      </c>
      <c r="G1069" s="9">
        <f>IFERROR(__xludf.DUMMYFUNCTION("""COMPUTED_VALUE"""),0.0)</f>
        <v>0</v>
      </c>
      <c r="H1069" s="9">
        <f>IFERROR(__xludf.DUMMYFUNCTION("""COMPUTED_VALUE"""),0.0)</f>
        <v>0</v>
      </c>
      <c r="I1069" s="9">
        <f>IFERROR(__xludf.DUMMYFUNCTION("""COMPUTED_VALUE"""),0.0)</f>
        <v>0</v>
      </c>
      <c r="J1069" s="9">
        <f>IFERROR(__xludf.DUMMYFUNCTION("""COMPUTED_VALUE"""),0.0)</f>
        <v>0</v>
      </c>
    </row>
    <row r="1070">
      <c r="A1070" s="1">
        <v>3.9</v>
      </c>
      <c r="B1070" s="5" t="s">
        <v>9649</v>
      </c>
      <c r="C1070" s="5" t="s">
        <v>9650</v>
      </c>
      <c r="D1070" s="9" t="str">
        <f>IFERROR(__xludf.DUMMYFUNCTION("""COMPUTED_VALUE"""),"it s completely good product from amazon best y tha rate and quality good product value for money smooth low sound good the performance is good though bit noisy look wise it is very cheap not shiny as shown in the pic and looks very cheap no power indicat"&amp;"or light provided user manual cum warranty card not in this box and medium jar and small jar down side shake and juicer jar handle joint pointcut cut voice so not satisfied motor starts blowing hot air after minutes only check without jar received on user"&amp;" manual cum warranty card and all set of unit with jar ok colour wise good working easy and using also easy favourable and believable product and company")</f>
        <v>it s completely good product from amazon best y tha rate and quality good product value for money smooth low sound good the performance is good though bit noisy look wise it is very cheap not shiny as shown in the pic and looks very cheap no power indicator light provided user manual cum warranty card not in this box and medium jar and small jar down side shake and juicer jar handle joint pointcut cut voice so not satisfied motor starts blowing hot air after minutes only check without jar received on user manual cum warranty card and all set of unit with jar ok colour wise good working easy and using also easy favourable and believable product and company</v>
      </c>
      <c r="E1070" s="1" t="s">
        <v>9642</v>
      </c>
      <c r="F1070" s="9" t="s">
        <v>9305</v>
      </c>
      <c r="G1070" s="9">
        <f>IFERROR(__xludf.DUMMYFUNCTION("""COMPUTED_VALUE"""),1.0)</f>
        <v>1</v>
      </c>
      <c r="H1070" s="9">
        <f>IFERROR(__xludf.DUMMYFUNCTION("""COMPUTED_VALUE"""),0.0)</f>
        <v>0</v>
      </c>
      <c r="I1070" s="9">
        <f>IFERROR(__xludf.DUMMYFUNCTION("""COMPUTED_VALUE"""),1.0)</f>
        <v>1</v>
      </c>
      <c r="J1070" s="9">
        <f>IFERROR(__xludf.DUMMYFUNCTION("""COMPUTED_VALUE"""),0.0)</f>
        <v>0</v>
      </c>
    </row>
    <row r="1071">
      <c r="A1071" s="1">
        <v>4.3</v>
      </c>
      <c r="B1071" s="5" t="s">
        <v>9660</v>
      </c>
      <c r="C1071" s="5" t="s">
        <v>9661</v>
      </c>
      <c r="D1071" s="9" t="str">
        <f>IFERROR(__xludf.DUMMYFUNCTION("""COMPUTED_VALUE"""),"hi the product is working good and taking only ms to cook the eggs i can rate by out of it s a good product👍👍 nice eggs are perfectly boiled after minam little bit afraid to clean the bottom as it is electricthak you☺️ this product is easy to use it boi"&amp;"l eggs properly that s it nothing fancy looks cheap price cheap but get s the work done very good product and value for money everything is fine quicker to boil with high efficiency cheap and best in egg boilers category as the price product is good")</f>
        <v>hi the product is working good and taking only ms to cook the eggs i can rate by out of it s a good product👍👍 nice eggs are perfectly boiled after minam little bit afraid to clean the bottom as it is electricthak you☺️ this product is easy to use it boil eggs properly that s it nothing fancy looks cheap price cheap but get s the work done very good product and value for money everything is fine quicker to boil with high efficiency cheap and best in egg boilers category as the price product is good</v>
      </c>
      <c r="E1071" s="1" t="s">
        <v>9653</v>
      </c>
      <c r="F1071" s="9" t="s">
        <v>9655</v>
      </c>
      <c r="G1071" s="9">
        <f>IFERROR(__xludf.DUMMYFUNCTION("""COMPUTED_VALUE"""),1.0)</f>
        <v>1</v>
      </c>
      <c r="H1071" s="9">
        <f>IFERROR(__xludf.DUMMYFUNCTION("""COMPUTED_VALUE"""),0.0)</f>
        <v>0</v>
      </c>
      <c r="I1071" s="9">
        <f>IFERROR(__xludf.DUMMYFUNCTION("""COMPUTED_VALUE"""),0.0)</f>
        <v>0</v>
      </c>
      <c r="J1071" s="9">
        <f>IFERROR(__xludf.DUMMYFUNCTION("""COMPUTED_VALUE"""),0.0)</f>
        <v>0</v>
      </c>
    </row>
    <row r="1072">
      <c r="A1072" s="1">
        <v>3.8</v>
      </c>
      <c r="B1072" s="5" t="s">
        <v>9670</v>
      </c>
      <c r="C1072" s="5" t="s">
        <v>9671</v>
      </c>
      <c r="D1072" s="9" t="str">
        <f>IFERROR(__xludf.DUMMYFUNCTION("""COMPUTED_VALUE"""),"pretty lightweight and solves the purpose i liked the compact size and efficiency of the product meets the specs and good product for a buy light indicator was not working wire is too short not and half metre")</f>
        <v>pretty lightweight and solves the purpose i liked the compact size and efficiency of the product meets the specs and good product for a buy light indicator was not working wire is too short not and half metre</v>
      </c>
      <c r="E1072" s="1" t="s">
        <v>9664</v>
      </c>
      <c r="F1072" s="9" t="s">
        <v>9139</v>
      </c>
      <c r="G1072" s="9">
        <f>IFERROR(__xludf.DUMMYFUNCTION("""COMPUTED_VALUE"""),1.0)</f>
        <v>1</v>
      </c>
      <c r="H1072" s="9">
        <f>IFERROR(__xludf.DUMMYFUNCTION("""COMPUTED_VALUE"""),0.0)</f>
        <v>0</v>
      </c>
      <c r="I1072" s="9">
        <f>IFERROR(__xludf.DUMMYFUNCTION("""COMPUTED_VALUE"""),0.0)</f>
        <v>0</v>
      </c>
      <c r="J1072" s="9">
        <f>IFERROR(__xludf.DUMMYFUNCTION("""COMPUTED_VALUE"""),0.0)</f>
        <v>0</v>
      </c>
    </row>
    <row r="1073">
      <c r="A1073" s="1">
        <v>4.0</v>
      </c>
      <c r="B1073" s="5" t="s">
        <v>9680</v>
      </c>
      <c r="C1073" s="5" t="s">
        <v>9681</v>
      </c>
      <c r="D1073" s="9" t="str">
        <f>IFERROR(__xludf.DUMMYFUNCTION("""COMPUTED_VALUE"""),"easy to handle good good product at this pricei am disappointed that autocut is not there as shown in website and in about section of product easy to use and comparatively less cost this cattle is better than others brand quality is so good gets heating f"&amp;"astly made hot water tea coffee as expected loved it good")</f>
        <v>easy to handle good good product at this pricei am disappointed that autocut is not there as shown in website and in about section of product easy to use and comparatively less cost this cattle is better than others brand quality is so good gets heating fastly made hot water tea coffee as expected loved it good</v>
      </c>
      <c r="E1073" s="1" t="s">
        <v>9674</v>
      </c>
      <c r="F1073" s="9" t="s">
        <v>9364</v>
      </c>
      <c r="G1073" s="9">
        <f>IFERROR(__xludf.DUMMYFUNCTION("""COMPUTED_VALUE"""),0.0)</f>
        <v>0</v>
      </c>
      <c r="H1073" s="9">
        <f>IFERROR(__xludf.DUMMYFUNCTION("""COMPUTED_VALUE"""),0.0)</f>
        <v>0</v>
      </c>
      <c r="I1073" s="9">
        <f>IFERROR(__xludf.DUMMYFUNCTION("""COMPUTED_VALUE"""),0.0)</f>
        <v>0</v>
      </c>
      <c r="J1073" s="9">
        <f>IFERROR(__xludf.DUMMYFUNCTION("""COMPUTED_VALUE"""),1.0)</f>
        <v>1</v>
      </c>
    </row>
    <row r="1074">
      <c r="A1074" s="1">
        <v>4.2</v>
      </c>
      <c r="B1074" s="5" t="s">
        <v>9691</v>
      </c>
      <c r="C1074" s="5" t="s">
        <v>9692</v>
      </c>
      <c r="D1074" s="9" t="str">
        <f>IFERROR(__xludf.DUMMYFUNCTION("""COMPUTED_VALUE"""),"hassle free and easy to use it s good and it does it work swiftly disadvantage is its max temperature range it could attain is less i feel but never got a burnt sandwich with this one all are good only you need to take care about heat and cutoff time of l"&amp;"ight otherwise your sandwich will burn it s a very nice product even though the temperature control is not that great you have to preheat it before the cord is too big for my liking but it s fine there are some cons its top gets very heated when u are usi"&amp;"ng it u have to preheat it it takes time to cool which is a big thing overall product is fit would recommend so it would be stars if it had nice temperature control the grill overall is nice but they could improve and a huge thing the lights given above i"&amp;"t turn red and yellow it should be green since yellow means waiting and stuff and in the beginning i thought the same thing and my sandwich burned the wires at the back get heated up as well which can cause fire and is dangerous we are useeing currently t"&amp;"his product as per accepted this is good product nice")</f>
        <v>hassle free and easy to use it s good and it does it work swiftly disadvantage is its max temperature range it could attain is less i feel but never got a burnt sandwich with this one all are good only you need to take care about heat and cutoff time of light otherwise your sandwich will burn it s a very nice product even though the temperature control is not that great you have to preheat it before the cord is too big for my liking but it s fine there are some cons its top gets very heated when u are using it u have to preheat it it takes time to cool which is a big thing overall product is fit would recommend so it would be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 we are useeing currently this product as per accepted this is good product nice</v>
      </c>
      <c r="E1074" s="1" t="s">
        <v>9684</v>
      </c>
      <c r="F1074" s="9" t="s">
        <v>9686</v>
      </c>
      <c r="G1074" s="9">
        <f>IFERROR(__xludf.DUMMYFUNCTION("""COMPUTED_VALUE"""),0.0)</f>
        <v>0</v>
      </c>
      <c r="H1074" s="9">
        <f>IFERROR(__xludf.DUMMYFUNCTION("""COMPUTED_VALUE"""),0.0)</f>
        <v>0</v>
      </c>
      <c r="I1074" s="9">
        <f>IFERROR(__xludf.DUMMYFUNCTION("""COMPUTED_VALUE"""),0.0)</f>
        <v>0</v>
      </c>
      <c r="J1074" s="9">
        <f>IFERROR(__xludf.DUMMYFUNCTION("""COMPUTED_VALUE"""),0.0)</f>
        <v>0</v>
      </c>
    </row>
    <row r="1075">
      <c r="A1075" s="1">
        <v>4.2</v>
      </c>
      <c r="B1075" s="5" t="s">
        <v>9701</v>
      </c>
      <c r="C1075" s="5" t="s">
        <v>9702</v>
      </c>
      <c r="D1075" s="9" t="str">
        <f>IFERROR(__xludf.DUMMYFUNCTION("""COMPUTED_VALUE"""),"good press nice product good yes it is a use and throw product it can be used for years it can t be repaired properly good product i liked the product color temp control modes like silk cotton and more light weight good wire quality in this budget segment"&amp;" orient iron is very fine heating is fast temperature control knob is good be extra careful while increasing the temperature")</f>
        <v>good press nice product good yes it is a use and throw product it can be used for years it can t be repaired properly good product i liked the product color temp control modes like silk cotton and more light weight good wire quality in this budget segment orient iron is very fine heating is fast temperature control knob is good be extra careful while increasing the temperature</v>
      </c>
      <c r="E1075" s="1" t="s">
        <v>9695</v>
      </c>
      <c r="F1075" s="9" t="s">
        <v>9293</v>
      </c>
      <c r="G1075" s="9">
        <f>IFERROR(__xludf.DUMMYFUNCTION("""COMPUTED_VALUE"""),0.0)</f>
        <v>0</v>
      </c>
      <c r="H1075" s="9">
        <f>IFERROR(__xludf.DUMMYFUNCTION("""COMPUTED_VALUE"""),0.0)</f>
        <v>0</v>
      </c>
      <c r="I1075" s="9">
        <f>IFERROR(__xludf.DUMMYFUNCTION("""COMPUTED_VALUE"""),0.0)</f>
        <v>0</v>
      </c>
      <c r="J1075" s="9">
        <f>IFERROR(__xludf.DUMMYFUNCTION("""COMPUTED_VALUE"""),0.0)</f>
        <v>0</v>
      </c>
    </row>
    <row r="1076">
      <c r="A1076" s="1">
        <v>3.6</v>
      </c>
      <c r="B1076" s="5" t="s">
        <v>9711</v>
      </c>
      <c r="C1076" s="5" t="s">
        <v>9712</v>
      </c>
      <c r="D1076" s="9" t="str">
        <f>IFERROR(__xludf.DUMMYFUNCTION("""COMPUTED_VALUE"""),"nice blower not heating full room only bed product is broken the body is made of soft plastic as per price its okay review after days usage material of the heater is plastic and seems okay i use it to warm the room in the room temperature of i could feel "&amp;"the room gets warm in hr blowing hot air can be felt upto ft it comes with a plug i use converter a to a with a outlet it could perform much betterreally a good product not good power cord very short no markings on switch positions thermostat is not worki"&amp;"ng properly…… wire length is too small which is useless तार से कितना बचा लोगे भाई")</f>
        <v>nice blower not heating full room only bed product is broken the body is made of soft plastic as per price its okay review after days usage material of the heater is plastic and seems okay i use it to warm the room in the room temperature of i could feel the room gets warm in hr blowing hot air can be felt upto ft it comes with a plug i use converter a to a with a outlet it could perform much betterreally a good product not good power cord very short no markings on switch positions thermostat is not working properly…… wire length is too small which is useless तार से कितना बचा लोगे भाई</v>
      </c>
      <c r="E1076" s="1" t="s">
        <v>9705</v>
      </c>
      <c r="F1076" s="9" t="s">
        <v>9151</v>
      </c>
      <c r="G1076" s="9">
        <f>IFERROR(__xludf.DUMMYFUNCTION("""COMPUTED_VALUE"""),1.0)</f>
        <v>1</v>
      </c>
      <c r="H1076" s="9">
        <f>IFERROR(__xludf.DUMMYFUNCTION("""COMPUTED_VALUE"""),0.0)</f>
        <v>0</v>
      </c>
      <c r="I1076" s="9">
        <f>IFERROR(__xludf.DUMMYFUNCTION("""COMPUTED_VALUE"""),1.0)</f>
        <v>1</v>
      </c>
      <c r="J1076" s="9">
        <f>IFERROR(__xludf.DUMMYFUNCTION("""COMPUTED_VALUE"""),0.0)</f>
        <v>0</v>
      </c>
    </row>
    <row r="1077">
      <c r="A1077" s="1">
        <v>4.3</v>
      </c>
      <c r="B1077" s="5" t="s">
        <v>9722</v>
      </c>
      <c r="C1077" s="5" t="s">
        <v>9723</v>
      </c>
      <c r="D1077" s="9" t="str">
        <f>IFERROR(__xludf.DUMMYFUNCTION("""COMPUTED_VALUE"""),"philips gc is a good iron i have been using for six months its good okay this is heavy but still does not remove all wrinkles heats heavily after some time but better relatively i like it very much temperature control is good very good super nice 👍👍 goo"&amp;"d one iron value for money and best one to used it")</f>
        <v>philips gc is a good iron i have been using for six months its good okay this is heavy but still does not remove all wrinkles heats heavily after some time but better relatively i like it very much temperature control is good very good super nice 👍👍 good one iron value for money and best one to used it</v>
      </c>
      <c r="E1077" s="1" t="s">
        <v>9715</v>
      </c>
      <c r="F1077" s="9" t="s">
        <v>9293</v>
      </c>
      <c r="G1077" s="9">
        <f>IFERROR(__xludf.DUMMYFUNCTION("""COMPUTED_VALUE"""),0.0)</f>
        <v>0</v>
      </c>
      <c r="H1077" s="9">
        <f>IFERROR(__xludf.DUMMYFUNCTION("""COMPUTED_VALUE"""),0.0)</f>
        <v>0</v>
      </c>
      <c r="I1077" s="9">
        <f>IFERROR(__xludf.DUMMYFUNCTION("""COMPUTED_VALUE"""),0.0)</f>
        <v>0</v>
      </c>
      <c r="J1077" s="9">
        <f>IFERROR(__xludf.DUMMYFUNCTION("""COMPUTED_VALUE"""),0.0)</f>
        <v>0</v>
      </c>
    </row>
    <row r="1078">
      <c r="A1078" s="1">
        <v>4.0</v>
      </c>
      <c r="B1078" s="5" t="s">
        <v>9732</v>
      </c>
      <c r="C1078" s="5" t="s">
        <v>9733</v>
      </c>
      <c r="D1078" s="9" t="str">
        <f>IFERROR(__xludf.DUMMYFUNCTION("""COMPUTED_VALUE"""),"product is good but not for heavy duty blades are too weak get jammed easily all over not bad for a bachelor it is a best product who have pet this is not the one i like it very much working good but need to do some improvement it s all gone wow this elec"&amp;"tric device just cleans the lint so easily as if i would know what to do an extra blade is just an icing on the cake just pick any type of cloth and it just scrapes anything extra over them this is specially winter product it have very sharp blades which "&amp;"easily removes the lints or rolled wollen materials also ithave very good runnning time of min approx it makes the winter clothes lint free which looks like new it comes with extra blade and and charging cable along with cleaning brush totally worth produ"&amp;"ct thanks amazon it’s very awesome lint remover i very happy with the results it will make your clothes as they are new in condition useful for all kind of fabric clothes battery backup is more than enough you will receive extra blade cleaning brush and c"&amp;"harging cable with this device you can remove alot of lint at a particular time without cleaning it this lint remover has just saved my time and efforts happy to use it you will receive extra blade cleaning brush and charging cable")</f>
        <v>product is good but not for heavy duty blades are too weak get jammed easily all over not bad for a bachelor it is a best product who have pet this is not the one i like it very much working good but need to do some improvement it s all gone wow this electric device just cleans the lint so easily as if i would know what to do an extra blade is just an icing on the cake just pick any type of cloth and it just scrapes anything extra over them this is specially winter product it have very sharp blades which easily removes the lints or rolled wollen materials also ithave very good runnning time of min approx it makes the winter clothes lint free which looks like new it comes with extra blade and and charging cable along with cleaning brush totally worth product thanks amazon it’s very awesome lint remover i very happy with the results it will make your clothes as they are new in condition useful for all kind of fabric clothes battery backup is more than enough you will receive extra blade cleaning brush and charging cable with this device you can remove alot of lint at a particular time without cleaning it this lint remover has just saved my time and efforts happy to use it you will receive extra blade cleaning brush and charging cable</v>
      </c>
      <c r="E1078" s="1" t="s">
        <v>9726</v>
      </c>
      <c r="F1078" s="9" t="s">
        <v>9162</v>
      </c>
      <c r="G1078" s="9">
        <f>IFERROR(__xludf.DUMMYFUNCTION("""COMPUTED_VALUE"""),0.0)</f>
        <v>0</v>
      </c>
      <c r="H1078" s="9">
        <f>IFERROR(__xludf.DUMMYFUNCTION("""COMPUTED_VALUE"""),0.0)</f>
        <v>0</v>
      </c>
      <c r="I1078" s="9">
        <f>IFERROR(__xludf.DUMMYFUNCTION("""COMPUTED_VALUE"""),0.0)</f>
        <v>0</v>
      </c>
      <c r="J1078" s="9">
        <f>IFERROR(__xludf.DUMMYFUNCTION("""COMPUTED_VALUE"""),0.0)</f>
        <v>0</v>
      </c>
    </row>
    <row r="1079">
      <c r="A1079" s="1">
        <v>4.2</v>
      </c>
      <c r="B1079" s="5" t="s">
        <v>9743</v>
      </c>
      <c r="C1079" s="5" t="s">
        <v>9744</v>
      </c>
      <c r="D1079" s="9" t="str">
        <f>IFERROR(__xludf.DUMMYFUNCTION("""COMPUTED_VALUE"""),"nice one i am used to phillips for so long now but the plate coating was gone causing damage stains on clothes so checked and went ahead with bajaj did to its reviews and brand value i would say decent product easy to use only thing is temperature control"&amp;" could be little better compared to phillips and pressing needs more weight to be applied compared to phillips it very good product and reliability almost iam using more than months nice product i am happy with this great quality product gud in budget pro"&amp;"duct is good but price is much greater it s good nice product")</f>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 it very good product and reliability almost iam using more than months nice product i am happy with this great quality product gud in budget product is good but price is much greater it s good nice product</v>
      </c>
      <c r="E1079" s="1" t="s">
        <v>9736</v>
      </c>
      <c r="F1079" s="9" t="s">
        <v>9293</v>
      </c>
      <c r="G1079" s="9">
        <f>IFERROR(__xludf.DUMMYFUNCTION("""COMPUTED_VALUE"""),0.0)</f>
        <v>0</v>
      </c>
      <c r="H1079" s="9">
        <f>IFERROR(__xludf.DUMMYFUNCTION("""COMPUTED_VALUE"""),1.0)</f>
        <v>1</v>
      </c>
      <c r="I1079" s="9">
        <f>IFERROR(__xludf.DUMMYFUNCTION("""COMPUTED_VALUE"""),1.0)</f>
        <v>1</v>
      </c>
      <c r="J1079" s="9">
        <f>IFERROR(__xludf.DUMMYFUNCTION("""COMPUTED_VALUE"""),0.0)</f>
        <v>0</v>
      </c>
    </row>
    <row r="1080">
      <c r="A1080" s="1">
        <v>4.1</v>
      </c>
      <c r="B1080" s="5" t="s">
        <v>9754</v>
      </c>
      <c r="C1080" s="5" t="s">
        <v>9755</v>
      </c>
      <c r="D1080" s="9" t="str">
        <f>IFERROR(__xludf.DUMMYFUNCTION("""COMPUTED_VALUE"""),"पैसा वसूल goid product is not working properly green light not blinking time required for getting hot is more and please provide fastners along to this gyser value of money liter shakthi neo cost rs k initially it took mins to heat the water now its takin"&amp;"g to mins recommended to install through the brand and they charge rs working fine this is the second water heater earlier one also bajaj and i m using from past years still working good heating time is quite longer than other geysers especially in peak c"&amp;"old it will take mins installation should be provided good")</f>
        <v>पैसा वसूल goid product is not working properly green light not blinking time required for getting hot is more and please provide fastners along to this gyser value of money liter shakthi neo cost rs k initially it took mins to heat the water now its taking to mins recommended to install through the brand and they charge rs working fine this is the second water heater earlier one also bajaj and i m using from past years still working good heating time is quite longer than other geysers especially in peak cold it will take mins installation should be provided good</v>
      </c>
      <c r="E1080" s="1" t="s">
        <v>9747</v>
      </c>
      <c r="F1080" s="9" t="s">
        <v>9375</v>
      </c>
      <c r="G1080" s="9">
        <f>IFERROR(__xludf.DUMMYFUNCTION("""COMPUTED_VALUE"""),1.0)</f>
        <v>1</v>
      </c>
      <c r="H1080" s="9">
        <f>IFERROR(__xludf.DUMMYFUNCTION("""COMPUTED_VALUE"""),0.0)</f>
        <v>0</v>
      </c>
      <c r="I1080" s="9">
        <f>IFERROR(__xludf.DUMMYFUNCTION("""COMPUTED_VALUE"""),0.0)</f>
        <v>0</v>
      </c>
      <c r="J1080" s="9">
        <f>IFERROR(__xludf.DUMMYFUNCTION("""COMPUTED_VALUE"""),0.0)</f>
        <v>0</v>
      </c>
    </row>
    <row r="1081">
      <c r="A1081" s="1">
        <v>4.0</v>
      </c>
      <c r="B1081" s="5" t="s">
        <v>9766</v>
      </c>
      <c r="C1081" s="5" t="s">
        <v>9767</v>
      </c>
      <c r="D1081" s="9" t="str">
        <f>IFERROR(__xludf.DUMMYFUNCTION("""COMPUTED_VALUE"""),"useful for dark colour n delicate dress what an amazing product was quite sceptical before buying it after reading all these mixed reviews but glad i did smoothens out the creases from dresses coats woollens and any fabric which is otherwise non iron able"&amp;" of course you can’t expect it to crease out the cotton shirts but it is a very handy product especially if you are travelling also the steam sanitises the clothes making them odour free the water tank is small and needs to be re filled again after about "&amp;"clothes but bigger tank would have made it heavy and difficult to operate overall good purchase loving this product while using it does the job pretty well the cons according to me are you cannot use it with clothes placed on horizontal flat surfaces beca"&amp;"use the water doesn’t reach the outlet in the tank if the tank is half empty the alternative is that the dress has to be hanged to a cloth hanger and then use the steamer be careful while steaming as it may burn the skin keep you palm at a safe distance w"&amp;"hile steaming the dress this may be an issue when you try to steam the sleeves of the garment and also for flowing dresses not all fabrics can be completely wrinkle free it sometimes leaves more steam and water at times leaving your garment with wet patch"&amp;"es the garment feels wet after using the steamer you have to keep filling the tank twice for using it on one top easy to use sturdy and does the job only thing is that it takes time to cool rest of all good its an amazing product and easy to use just hang"&amp;" the cloth somewhere and start using this great product easy to carry foldable and results great an average product but the cost is too high as it doesn’t completely satisfy your purpose")</f>
        <v>useful for dark colour n delicate dress what an amazing product was quite sceptical before buying it after reading all these mixed reviews but glad i did smoothens out the creases from dresses coats woollens and any fabric which is otherwise non iron able of course you can’t expect it to crease out the cotton shirts but it is a very handy product especially if you are travelling also the steam sanitises the clothes making them odour free the water tank is small and needs to be re filled again after about clothes but bigger tank would have made it heavy and difficult to operate overall good purchase loving this product while using it does the job pretty well the cons according to me are you cannot use it with clothes placed on horizontal flat surfaces because the water doesn’t reach the outlet in the tank if the tank is half empty the alternative is that the dress has to be hanged to a cloth hanger and then use the steamer be careful while steaming as it may burn the skin keep you palm at a safe distance while steaming the dress this may be an issue when you try to steam the sleeves of the garment and also for flowing dresses not all fabrics can be completely wrinkle free it sometimes leaves more steam and water at times leaving your garment with wet patches the garment feels wet after using the steamer you have to keep filling the tank twice for using it on one top easy to use sturdy and does the job only thing is that it takes time to cool rest of all good its an amazing product and easy to use just hang the cloth somewhere and start using this great product easy to carry foldable and results great an average product but the cost is too high as it doesn’t completely satisfy your purpose</v>
      </c>
      <c r="E1081" s="1" t="s">
        <v>9758</v>
      </c>
      <c r="F1081" s="9" t="s">
        <v>9507</v>
      </c>
      <c r="G1081" s="9">
        <f>IFERROR(__xludf.DUMMYFUNCTION("""COMPUTED_VALUE"""),0.0)</f>
        <v>0</v>
      </c>
      <c r="H1081" s="9">
        <f>IFERROR(__xludf.DUMMYFUNCTION("""COMPUTED_VALUE"""),0.0)</f>
        <v>0</v>
      </c>
      <c r="I1081" s="9">
        <f>IFERROR(__xludf.DUMMYFUNCTION("""COMPUTED_VALUE"""),0.0)</f>
        <v>0</v>
      </c>
      <c r="J1081" s="9">
        <f>IFERROR(__xludf.DUMMYFUNCTION("""COMPUTED_VALUE"""),0.0)</f>
        <v>0</v>
      </c>
    </row>
    <row r="1082">
      <c r="A1082" s="1">
        <v>4.3</v>
      </c>
      <c r="B1082" s="5" t="s">
        <v>9776</v>
      </c>
      <c r="C1082" s="5" t="s">
        <v>9777</v>
      </c>
      <c r="D1082" s="9" t="str">
        <f>IFERROR(__xludf.DUMMYFUNCTION("""COMPUTED_VALUE"""),"if u have to heat a small room you can definitely use this heater but people need to be near it to feel the heat product is nice and better only when you are close to it it can t cool the small room atle it is value for money and worth buying product best"&amp;" build quality in this price range the nice product and light weight very easy usable product good product value for money i received the room heater it s really very good 😁 this is very good product it’s good for smaller space")</f>
        <v>if u have to heat a small room you can definitely use this heater but people need to be near it to feel the heat product is nice and better only when you are close to it it can t cool the small room atle it is value for money and worth buying product best build quality in this price range the nice product and light weight very easy usable product good product value for money i received the room heater it s really very good 😁 this is very good product it’s good for smaller space</v>
      </c>
      <c r="E1082" s="1" t="s">
        <v>9770</v>
      </c>
      <c r="F1082" s="9" t="s">
        <v>9139</v>
      </c>
      <c r="G1082" s="9">
        <f>IFERROR(__xludf.DUMMYFUNCTION("""COMPUTED_VALUE"""),0.0)</f>
        <v>0</v>
      </c>
      <c r="H1082" s="9">
        <f>IFERROR(__xludf.DUMMYFUNCTION("""COMPUTED_VALUE"""),0.0)</f>
        <v>0</v>
      </c>
      <c r="I1082" s="9">
        <f>IFERROR(__xludf.DUMMYFUNCTION("""COMPUTED_VALUE"""),0.0)</f>
        <v>0</v>
      </c>
      <c r="J1082" s="9">
        <f>IFERROR(__xludf.DUMMYFUNCTION("""COMPUTED_VALUE"""),0.0)</f>
        <v>0</v>
      </c>
    </row>
    <row r="1083">
      <c r="A1083" s="1">
        <v>4.0</v>
      </c>
      <c r="B1083" s="5" t="s">
        <v>9786</v>
      </c>
      <c r="C1083" s="5" t="s">
        <v>9787</v>
      </c>
      <c r="D1083" s="9" t="str">
        <f>IFERROR(__xludf.DUMMYFUNCTION("""COMPUTED_VALUE"""),"okay i have to say the following things quite noisy but not much not at the level where your land lord will come down and tell you to keep the noise down lock is good and easy to clean plastic quality is good handy and easy too use do not make it grind or"&amp;" blend for more than a minute in a single stretch the motor will start smoking i have a small kitchen so this is just perfect for me as it requires very less space on my countertop using it for the last weeks and i am happy with its grinding capacity desi"&amp;"gn and blending performance so far i prefer making small batches of homemade spices and baby food cereals so it s a very good option for me it is a good choice for powdering small quantities of spices it comes with blades onefor grinding and the other for"&amp;" extraction the extraction blade is suitable for making smoothies to start with the look is very stylish and trendy i use it for smoothies milkshakes everyday it is very convenient for everyday use since its very quick for portion size use cleaning is als"&amp;"o very simple lock mechanism is amazing and grinding technology is fascinating just fix rotate and it starts grinding only disadvantage is the noise it makes while initial grinding the product is quite nice and very compact firstly i faced issue while sta"&amp;"rting the nutri blender as it didn t start on it s own i need to hold it tightly then it started to run otherwise the product is good overall it is good for grinding and blending for small quantities it is easy to use cleaning is also easy it is best for "&amp;"making juices smoothies and all types of chutneys i do my cooking my cooking work fast with the help of this product as it takes less time to chop i recommended this product product size is small but product quality is not good i used this product for mon"&amp;"ths and problems have arrived soon sometimes the blender doesn t work and all the time some black grease like substance keep coming out and get mixed with food like it and recommend it small jar not working")</f>
        <v>okay i have to say the following things quite noisy but not much not at the level where your land lord will come down and tell you to keep the noise down lock is good and easy to clean plastic quality is good handy and easy too use do not make it grind or blend for more than a minute in a single stretch the motor will start smoking i have a small kitchen so this is just perfect for me as it requires very less space on my countertop using it for the last weeks and i am happy with its grinding capacity design and blending performance so far i prefer making small batches of homemade spices and baby food cereals so it s a very good option for me it is a good choice for powdering small quantities of spices it comes with blades onefor grinding and the other for extraction the extraction blade is suitable for making smoothies to start with the look is very stylish and trendy i use it for smoothies milkshakes everyday it is very convenient for everyday use since its very quick for portion size use cleaning is also very simple lock mechanism is amazing and grinding technology is fascinating just fix rotate and it starts grinding only disadvantage is the noise it makes while initial grinding the product is quite nice and very compact firstly i faced issue while starting the nutri blender as it didn t start on it s own i need to hold it tightly then it started to run otherwise the product is good overall it is good for grinding and blending for small quantities it is easy to use cleaning is also easy it is best for making juices smoothies and all types of chutneys i do my cooking my cooking work fast with the help of this product as it takes less time to chop i recommended this product product size is small but product quality is not good i used this product for months and problems have arrived soon sometimes the blender doesn t work and all the time some black grease like substance keep coming out and get mixed with food like it and recommend it small jar not working</v>
      </c>
      <c r="E1083" s="1" t="s">
        <v>9780</v>
      </c>
      <c r="F1083" s="9" t="s">
        <v>9553</v>
      </c>
      <c r="G1083" s="9">
        <f>IFERROR(__xludf.DUMMYFUNCTION("""COMPUTED_VALUE"""),1.0)</f>
        <v>1</v>
      </c>
      <c r="H1083" s="9">
        <f>IFERROR(__xludf.DUMMYFUNCTION("""COMPUTED_VALUE"""),0.0)</f>
        <v>0</v>
      </c>
      <c r="I1083" s="9">
        <f>IFERROR(__xludf.DUMMYFUNCTION("""COMPUTED_VALUE"""),0.0)</f>
        <v>0</v>
      </c>
      <c r="J1083" s="9">
        <f>IFERROR(__xludf.DUMMYFUNCTION("""COMPUTED_VALUE"""),0.0)</f>
        <v>0</v>
      </c>
    </row>
    <row r="1084">
      <c r="A1084" s="1">
        <v>3.9</v>
      </c>
      <c r="B1084" s="5" t="s">
        <v>9796</v>
      </c>
      <c r="C1084" s="5" t="s">
        <v>9797</v>
      </c>
      <c r="D1084" s="9" t="str">
        <f>IFERROR(__xludf.DUMMYFUNCTION("""COMPUTED_VALUE"""),"bought for as my travel tool to easy ironing product with good quality nice good light weight good according to price ok vfm")</f>
        <v>bought for as my travel tool to easy ironing product with good quality nice good light weight good according to price ok vfm</v>
      </c>
      <c r="E1084" s="1" t="s">
        <v>9790</v>
      </c>
      <c r="F1084" s="9" t="s">
        <v>9293</v>
      </c>
      <c r="G1084" s="9">
        <f>IFERROR(__xludf.DUMMYFUNCTION("""COMPUTED_VALUE"""),0.0)</f>
        <v>0</v>
      </c>
      <c r="H1084" s="9">
        <f>IFERROR(__xludf.DUMMYFUNCTION("""COMPUTED_VALUE"""),0.0)</f>
        <v>0</v>
      </c>
      <c r="I1084" s="9">
        <f>IFERROR(__xludf.DUMMYFUNCTION("""COMPUTED_VALUE"""),0.0)</f>
        <v>0</v>
      </c>
      <c r="J1084" s="9">
        <f>IFERROR(__xludf.DUMMYFUNCTION("""COMPUTED_VALUE"""),0.0)</f>
        <v>0</v>
      </c>
    </row>
    <row r="1085">
      <c r="A1085" s="1">
        <v>4.2</v>
      </c>
      <c r="B1085" s="5" t="s">
        <v>9807</v>
      </c>
      <c r="C1085" s="5" t="s">
        <v>9808</v>
      </c>
      <c r="D1085" s="9" t="str">
        <f>IFERROR(__xludf.DUMMYFUNCTION("""COMPUTED_VALUE"""),"i bought this item about one year ago still working without any problem the only problem is with cord wire the length of the cord is very small so we have to use one extension box nice product everything ok but it has some metallic smell even after using "&amp;"for weeks cord length is same as many brands very helpfull with this product in the morning time worth for money cord is super short and needs to be kept at a certain height from the power point kettle heats up water very quickly very useful for our needs"&amp;" value for money it’s worthy button got defected after a year so we changed it otherwise its good only")</f>
        <v>i bought this item about one year ago still working without any problem the only problem is with cord wire the length of the cord is very small so we have to use one extension box nice product everything ok but it has some metallic smell even after using for weeks cord length is same as many brands very helpfull with this product in the morning time worth for money cord is super short and needs to be kept at a certain height from the power point kettle heats up water very quickly very useful for our needs value for money it’s worthy button got defected after a year so we changed it otherwise its good only</v>
      </c>
      <c r="E1085" s="1" t="s">
        <v>9800</v>
      </c>
      <c r="F1085" s="9" t="s">
        <v>9364</v>
      </c>
      <c r="G1085" s="9">
        <f>IFERROR(__xludf.DUMMYFUNCTION("""COMPUTED_VALUE"""),1.0)</f>
        <v>1</v>
      </c>
      <c r="H1085" s="9">
        <f>IFERROR(__xludf.DUMMYFUNCTION("""COMPUTED_VALUE"""),0.0)</f>
        <v>0</v>
      </c>
      <c r="I1085" s="9">
        <f>IFERROR(__xludf.DUMMYFUNCTION("""COMPUTED_VALUE"""),1.0)</f>
        <v>1</v>
      </c>
      <c r="J1085" s="9">
        <f>IFERROR(__xludf.DUMMYFUNCTION("""COMPUTED_VALUE"""),0.0)</f>
        <v>0</v>
      </c>
    </row>
    <row r="1086">
      <c r="A1086" s="1">
        <v>4.1</v>
      </c>
      <c r="B1086" s="5" t="s">
        <v>9819</v>
      </c>
      <c r="C1086" s="5" t="s">
        <v>9820</v>
      </c>
      <c r="D1086" s="9" t="str">
        <f>IFERROR(__xludf.DUMMYFUNCTION("""COMPUTED_VALUE"""),"amazon delivery was prompt and on time received next day off ordering not even hr star for amazon and delivery product packing was very good guys product is good but you need to find your own ways to instalation for installation we had to call the custome"&amp;"r service of crompton where in they registered the request and they provide the third party installation team number for the specific area where in we have to call for installation they picked up the call registered the installation request and updated us"&amp;" they will call us back in minutes to confirm the installation time but there was no call back for two days and when we called back many times they don t even bother to pick up the call but they were promptly disconnecting the call company needs to check "&amp;"the credibility of service provider and take appropriate action otherwise brand popularity will go for a toss hope company takes appropriate action pathetic installation service from crompton had to call them multiple times before assigning a mechanic the"&amp;" mechanic who came had knowledge about installation or the machine worried what they would provide in case of breakdown or machine malfunction would suggest users to think about the cons before purchase product is average nothing too exceptional to write "&amp;"about will suit you good enough not excellent is good to use but what i observed is that its heats the water at ℃ only not more than its not that hot to mix but its good if heat and ready to bath it takes around min to heat good to bath in winter invoice "&amp;"should have been given inside the cartoon for problem in future if any with the geyser takes more time to get hot water good performance good product fast heating that was good")</f>
        <v>amazon delivery was prompt and on time received next day off ordering not even hr star for amazon and delivery product packing was very good guys product is good but you need to find your own ways to instalation for installation we had to call the customer service of crompton where in they registered the request and they provide the third party installation team number for the specific area where in we have to call for installation they picked up the call registered the installation request and updated us they will call us back in minutes to confirm the installation time but there was no call back for two days and when we called back many times they don t even bother to pick up the call but they were promptly disconnecting the call company needs to check the credibility of service provider and take appropriate action otherwise brand popularity will go for a toss hope company takes appropriate action pathetic installation service from crompton had to call them multiple times before assigning a mechanic the mechanic who came had knowledge about installation or the machine worried what they would provide in case of breakdown or machine malfunction would suggest users to think about the cons before purchase product is average nothing too exceptional to write about will suit you good enough not excellent is good to use but what i observed is that its heats the water at ℃ only not more than its not that hot to mix but its good if heat and ready to bath it takes around min to heat good to bath in winter invoice should have been given inside the cartoon for problem in future if any with the geyser takes more time to get hot water good performance good product fast heating that was good</v>
      </c>
      <c r="E1086" s="1" t="s">
        <v>9811</v>
      </c>
      <c r="F1086" s="9" t="s">
        <v>9375</v>
      </c>
      <c r="G1086" s="9">
        <f>IFERROR(__xludf.DUMMYFUNCTION("""COMPUTED_VALUE"""),0.0)</f>
        <v>0</v>
      </c>
      <c r="H1086" s="9">
        <f>IFERROR(__xludf.DUMMYFUNCTION("""COMPUTED_VALUE"""),1.0)</f>
        <v>1</v>
      </c>
      <c r="I1086" s="9">
        <f>IFERROR(__xludf.DUMMYFUNCTION("""COMPUTED_VALUE"""),0.0)</f>
        <v>0</v>
      </c>
      <c r="J1086" s="9">
        <f>IFERROR(__xludf.DUMMYFUNCTION("""COMPUTED_VALUE"""),0.0)</f>
        <v>0</v>
      </c>
    </row>
    <row r="1087">
      <c r="A1087" s="1">
        <v>4.4</v>
      </c>
      <c r="B1087" s="5" t="s">
        <v>9831</v>
      </c>
      <c r="C1087" s="5" t="s">
        <v>9832</v>
      </c>
      <c r="D1087" s="9" t="str">
        <f>IFERROR(__xludf.DUMMYFUNCTION("""COMPUTED_VALUE"""),"i recently recived the product and have used only once so review is basis that looks wise very sleek product and looks sturdy has a rubberised platform so that it doesnt move much when in motion works as expectedthis is more convenient in comparison to th"&amp;"e handheld chopper which breaks easily borosil chopper has year warranty as well so thats a plus will update as i use it more warranty bill card not available inside the package didn t get the whisking blade amazon has only the option to return the produc"&amp;"t the product is good hence i only want the whisking blade sent to me finally i found the right box among multple amazon parcels i received and my neighbour handed over to me and it is perfectly working borosil electric chopper which is must have i was lo"&amp;"oking for a durable and best chopper borosil make best products i am using other borosil electronics for years and they are just great this copper chop the veggies within sec and outcome is just awesome go for it without any second thought i liked this pr"&amp;"oduct chops even ginger in seconds made my cooking easier the vegetables are chopped in even small sizes and can be added to chila or paratha or even dosa flour for healthy diet for children if you plan to buy one go for it very nice product but not every"&amp;"day use for small family good for big family for every day use cooking doesn t take much an effort but prep times do relishing an easy peasy kitchen life with this wonderful utility kitchen must have very impressed")</f>
        <v>i recently recived the product and have used only once so review is basis that looks wise very sleek product and looks sturdy has a rubberised platform so that it doesnt move much when in motion works as expectedthis is more convenient in comparison to the handheld chopper which breaks easily borosil chopper has year warranty as well so thats a plus will update as i use it more warranty bill card not available inside the package didn t get the whisking blade amazon has only the option to return the product the product is good hence i only want the whisking blade sent to me finally i found the right box among multple amazon parcels i received and my neighbour handed over to me and it is perfectly working borosil electric chopper which is must have i was looking for a durable and best chopper borosil make best products i am using other borosil electronics for years and they are just great this copper chop the veggies within sec and outcome is just awesome go for it without any second thought i liked this product chops even ginger in seconds made my cooking easier the vegetables are chopped in even small sizes and can be added to chila or paratha or even dosa flour for healthy diet for children if you plan to buy one go for it very nice product but not everyday use for small family good for big family for every day use cooking doesn t take much an effort but prep times do relishing an easy peasy kitchen life with this wonderful utility kitchen must have very impressed</v>
      </c>
      <c r="E1087" s="1" t="s">
        <v>9823</v>
      </c>
      <c r="F1087" s="9" t="s">
        <v>9825</v>
      </c>
      <c r="G1087" s="9">
        <f>IFERROR(__xludf.DUMMYFUNCTION("""COMPUTED_VALUE"""),0.0)</f>
        <v>0</v>
      </c>
      <c r="H1087" s="9">
        <f>IFERROR(__xludf.DUMMYFUNCTION("""COMPUTED_VALUE"""),0.0)</f>
        <v>0</v>
      </c>
      <c r="I1087" s="9">
        <f>IFERROR(__xludf.DUMMYFUNCTION("""COMPUTED_VALUE"""),1.0)</f>
        <v>1</v>
      </c>
      <c r="J1087" s="9">
        <f>IFERROR(__xludf.DUMMYFUNCTION("""COMPUTED_VALUE"""),0.0)</f>
        <v>0</v>
      </c>
    </row>
    <row r="1088">
      <c r="A1088" s="1">
        <v>4.0</v>
      </c>
      <c r="B1088" s="5" t="s">
        <v>9841</v>
      </c>
      <c r="C1088" s="5" t="s">
        <v>9842</v>
      </c>
      <c r="D1088" s="9" t="str">
        <f>IFERROR(__xludf.DUMMYFUNCTION("""COMPUTED_VALUE"""),"product is good but now price is increased i was brought it for and now it s price is with in days good must buy nice looking or good control heart night electric wire is too short it should be expanded for easy of use good performance nice product")</f>
        <v>product is good but now price is increased i was brought it for and now it s price is with in days good must buy nice looking or good control heart night electric wire is too short it should be expanded for easy of use good performance nice product</v>
      </c>
      <c r="E1088" s="1" t="s">
        <v>9835</v>
      </c>
      <c r="F1088" s="9" t="s">
        <v>9364</v>
      </c>
      <c r="G1088" s="9">
        <f>IFERROR(__xludf.DUMMYFUNCTION("""COMPUTED_VALUE"""),0.0)</f>
        <v>0</v>
      </c>
      <c r="H1088" s="9">
        <f>IFERROR(__xludf.DUMMYFUNCTION("""COMPUTED_VALUE"""),0.0)</f>
        <v>0</v>
      </c>
      <c r="I1088" s="9">
        <f>IFERROR(__xludf.DUMMYFUNCTION("""COMPUTED_VALUE"""),0.0)</f>
        <v>0</v>
      </c>
      <c r="J1088" s="9">
        <f>IFERROR(__xludf.DUMMYFUNCTION("""COMPUTED_VALUE"""),0.0)</f>
        <v>0</v>
      </c>
    </row>
    <row r="1089">
      <c r="A1089" s="1">
        <v>3.8</v>
      </c>
      <c r="B1089" s="5" t="s">
        <v>9853</v>
      </c>
      <c r="C1089" s="5" t="s">
        <v>9854</v>
      </c>
      <c r="D1089" s="9" t="str">
        <f>IFERROR(__xludf.DUMMYFUNCTION("""COMPUTED_VALUE"""),"purchaseed a couple of months back so far it is good when my daughter purchased a year back recently there was motor problem which was replaced under warranty product is good quality worth buying it well it is easy to use and less noisy it comes with w of"&amp;" motor so it provides more energy and grind in less time only juicer jar 🏺 is not good and other jar 🏺 very good design average product good 👍 good products create too much noise overall good product mixer se tak tak hilane pe aawaj aata hai daal ko pi"&amp;"sne ke liye kiya")</f>
        <v>purchaseed a couple of months back so far it is good when my daughter purchased a year back recently there was motor problem which was replaced under warranty product is good quality worth buying it well it is easy to use and less noisy it comes with w of motor so it provides more energy and grind in less time only juicer jar 🏺 is not good and other jar 🏺 very good design average product good 👍 good products create too much noise overall good product mixer se tak tak hilane pe aawaj aata hai daal ko pisne ke liye kiya</v>
      </c>
      <c r="E1089" s="1" t="s">
        <v>9845</v>
      </c>
      <c r="F1089" s="9" t="s">
        <v>9305</v>
      </c>
      <c r="G1089" s="9">
        <f>IFERROR(__xludf.DUMMYFUNCTION("""COMPUTED_VALUE"""),0.0)</f>
        <v>0</v>
      </c>
      <c r="H1089" s="9">
        <f>IFERROR(__xludf.DUMMYFUNCTION("""COMPUTED_VALUE"""),0.0)</f>
        <v>0</v>
      </c>
      <c r="I1089" s="9">
        <f>IFERROR(__xludf.DUMMYFUNCTION("""COMPUTED_VALUE"""),0.0)</f>
        <v>0</v>
      </c>
      <c r="J1089" s="9">
        <f>IFERROR(__xludf.DUMMYFUNCTION("""COMPUTED_VALUE"""),0.0)</f>
        <v>0</v>
      </c>
    </row>
    <row r="1090">
      <c r="A1090" s="1">
        <v>4.0</v>
      </c>
      <c r="B1090" s="5" t="s">
        <v>9863</v>
      </c>
      <c r="C1090" s="5" t="s">
        <v>9864</v>
      </c>
      <c r="D1090" s="9" t="str">
        <f>IFERROR(__xludf.DUMMYFUNCTION("""COMPUTED_VALUE"""),"it is very easy to use and egg get boiled within min it is portable and easy to carry and cook eggs in one time even design and quality of the product is nice amazing product in less money thanks amazon 😊 good to use egg boiled properly the only thing wr"&amp;"ong colored product is delivered but thats ok i will manage amazing product with automatic off facility easy to use and time efficient must try it good product just improve quality and working is very good it works really good it s been a month now using "&amp;"this boiler and it works fine till date things to make note of when you boil keeping all eggs at a time there re chances of slight breaking of or eggs which in my case but works fine if you try with or or lesser no the wire is short so you ll need to have"&amp;" plug point nearer to the base or use a stool the boiled eggs are slight softer whites than the usual eggs that are boiled on stove but you ll get accoustemed to it can be used only to boil eggs and frying directly is not working measuring cup is provided"&amp;" and can be used to measure water for soft medium or hard boiling of eggs very convenient to boil the eggs good for everyday use only problem is the wire is very very short just ft it makes bit tricky to use as you need to put something below so that the "&amp;"plug could reach the socket atleast they should have provided mtr length wire cleaning is easy but as it has air openings at bottom you need to carefully wash it")</f>
        <v>it is very easy to use and egg get boiled within min it is portable and easy to carry and cook eggs in one time even design and quality of the product is nice amazing product in less money thanks amazon 😊 good to use egg boiled properly the only thing wrong colored product is delivered but thats ok i will manage amazing product with automatic off facility easy to use and time efficient must try it good product just improve quality and working is very good it works really good it s been a month now using this boiler and it works fine till date things to make note of when you boil keeping all eggs at a time there re chances of slight breaking of or eggs which in my case but works fine if you try with or or lesser no the wire is short so you ll need to have plug point nearer to the base or use a stool the boiled eggs are slight softer whites than the usual eggs that are boiled on stove but you ll get accoustemed to it can be used only to boil eggs and frying directly is not working measuring cup is provided and can be used to measure water for soft medium or hard boiling of eggs very convenient to boil the eggs good for everyday use only problem is the wire is very very short just ft it makes bit tricky to use as you need to put something below so that the plug could reach the socket atleast they should have provided mtr length wire cleaning is easy but as it has air openings at bottom you need to carefully wash it</v>
      </c>
      <c r="E1090" s="1" t="s">
        <v>9857</v>
      </c>
      <c r="F1090" s="9" t="s">
        <v>9655</v>
      </c>
      <c r="G1090" s="9">
        <f>IFERROR(__xludf.DUMMYFUNCTION("""COMPUTED_VALUE"""),1.0)</f>
        <v>1</v>
      </c>
      <c r="H1090" s="9">
        <f>IFERROR(__xludf.DUMMYFUNCTION("""COMPUTED_VALUE"""),0.0)</f>
        <v>0</v>
      </c>
      <c r="I1090" s="9">
        <f>IFERROR(__xludf.DUMMYFUNCTION("""COMPUTED_VALUE"""),0.0)</f>
        <v>0</v>
      </c>
      <c r="J1090" s="9">
        <f>IFERROR(__xludf.DUMMYFUNCTION("""COMPUTED_VALUE"""),0.0)</f>
        <v>0</v>
      </c>
    </row>
    <row r="1091">
      <c r="A1091" s="1">
        <v>3.1</v>
      </c>
      <c r="B1091" s="5" t="s">
        <v>9873</v>
      </c>
      <c r="C1091" s="5" t="s">
        <v>9874</v>
      </c>
      <c r="D1091" s="9" t="str">
        <f>IFERROR(__xludf.DUMMYFUNCTION("""COMPUTED_VALUE"""),"it s working good good product 👍 nice product cant use for long hours good for small rooms and can be used for a minimum amount of time not sure if i can use overnight nice bad high price please don t bye it i ordered this amazon basics room heater it ru"&amp;"nning well for two months and suddenly stop working when i want to claim my year warrenty their customer card service is really sucks when i called customer service first it is told that you have to register warrenty first then i register my warrenty and "&amp;"it takes days to register and then i apply for my warrenty they told me to email at amazon brand email and now such disaster started they told me on email it takes days to process my warrenty and till date days from my complain register and i don t get my"&amp;" warrenty till date so please don t bye it")</f>
        <v>it s working good good product 👍 nice product cant use for long hours good for small rooms and can be used for a minimum amount of time not sure if i can use overnight nice bad high price please don t bye it i ordered this amazon basics room heater it running well for two months and suddenly stop working when i want to claim my year warrenty their customer card service is really sucks when i called customer service first it is told that you have to register warrenty first then i register my warrenty and it takes days to register and then i apply for my warrenty they told me to email at amazon brand email and now such disaster started they told me on email it takes days to process my warrenty and till date days from my complain register and i don t get my warrenty till date so please don t bye it</v>
      </c>
      <c r="E1091" s="1" t="s">
        <v>9867</v>
      </c>
      <c r="F1091" s="9" t="s">
        <v>9151</v>
      </c>
      <c r="G1091" s="9">
        <f>IFERROR(__xludf.DUMMYFUNCTION("""COMPUTED_VALUE"""),0.0)</f>
        <v>0</v>
      </c>
      <c r="H1091" s="9">
        <f>IFERROR(__xludf.DUMMYFUNCTION("""COMPUTED_VALUE"""),0.0)</f>
        <v>0</v>
      </c>
      <c r="I1091" s="9">
        <f>IFERROR(__xludf.DUMMYFUNCTION("""COMPUTED_VALUE"""),0.0)</f>
        <v>0</v>
      </c>
      <c r="J1091" s="9">
        <f>IFERROR(__xludf.DUMMYFUNCTION("""COMPUTED_VALUE"""),0.0)</f>
        <v>0</v>
      </c>
    </row>
    <row r="1092">
      <c r="A1092" s="1">
        <v>4.3</v>
      </c>
      <c r="B1092" s="5" t="s">
        <v>9884</v>
      </c>
      <c r="C1092" s="5" t="s">
        <v>9885</v>
      </c>
      <c r="D1092" s="9" t="str">
        <f>IFERROR(__xludf.DUMMYFUNCTION("""COMPUTED_VALUE"""),"nice product small and handy the product with pressure stains on it otherwise the product is great decent weighing scale slightly on the smaller side but portable received the product today and it is very light and easy to use everything like accuracy lig"&amp;"ht weight and easy to use are fine but i return it on second day itself because of its size you can not understand why its so small than shown in on web")</f>
        <v>nice product small and handy the product with pressure stains on it otherwise the product is great decent weighing scale slightly on the smaller side but portable received the product today and it is very light and easy to use everything like accuracy light weight and easy to use are fine but i return it on second day itself because of its size you can not understand why its so small than shown in on web</v>
      </c>
      <c r="E1092" s="1" t="s">
        <v>9877</v>
      </c>
      <c r="F1092" s="9" t="s">
        <v>9879</v>
      </c>
      <c r="G1092" s="9">
        <f>IFERROR(__xludf.DUMMYFUNCTION("""COMPUTED_VALUE"""),0.0)</f>
        <v>0</v>
      </c>
      <c r="H1092" s="9">
        <f>IFERROR(__xludf.DUMMYFUNCTION("""COMPUTED_VALUE"""),0.0)</f>
        <v>0</v>
      </c>
      <c r="I1092" s="9">
        <f>IFERROR(__xludf.DUMMYFUNCTION("""COMPUTED_VALUE"""),0.0)</f>
        <v>0</v>
      </c>
      <c r="J1092" s="9">
        <f>IFERROR(__xludf.DUMMYFUNCTION("""COMPUTED_VALUE"""),0.0)</f>
        <v>0</v>
      </c>
    </row>
    <row r="1093">
      <c r="A1093" s="1">
        <v>4.2</v>
      </c>
      <c r="B1093" s="5" t="s">
        <v>9895</v>
      </c>
      <c r="C1093" s="5" t="s">
        <v>9896</v>
      </c>
      <c r="D1093" s="9" t="str">
        <f>IFERROR(__xludf.DUMMYFUNCTION("""COMPUTED_VALUE"""),"very good looking product and value for money only the water flow is very slow you have to pay for installation pipes n any additional taps which is required 😩 quick warm water received auto cut but increase in electricity bill nice product from bajaj bu"&amp;"t installation charge is high rs for bajaj installation service charge for connecting pipes and for wall hanging screws total rs packaging contains main unit with pin plug attached safety valve given no inlet outlet pipes given no screw sets given for han"&amp;"ging the main unit good efficient water heater installation expenses on higher side usually all appliance company gives free installation as the first intraction would be free always i suggest you add the installation cost in the product and also give pac"&amp;"kage price with hot and cold pipes so that installation technition don t make merry best geyser at best price from best company bajaj got delivered within days very good ltr storage geyser model at which doesn t include installation and pipes for that to "&amp;"rs has to be paid at the time of installation installation will be done on request through bajaj helpline overall very good product by bajaj and best quality delivered by amazon and it s dealer worth for money")</f>
        <v>very good looking product and value for money only the water flow is very slow you have to pay for installation pipes n any additional taps which is required 😩 quick warm water received auto cut but increase in electricity bill nice product from bajaj but installation charge is high rs for bajaj installation service charge for connecting pipes and for wall hanging screws total rs packaging contains main unit with pin plug attached safety valve given no inlet outlet pipes given no screw sets given for hanging the main unit good efficient water heater installation expenses on higher side usually all appliance company gives free installation as the first intraction would be free always i suggest you add the installation cost in the product and also give package price with hot and cold pipes so that installation technition don t make merry best geyser at best price from best company bajaj got delivered within days very good ltr storage geyser model at which doesn t include installation and pipes for that to rs has to be paid at the time of installation installation will be done on request through bajaj helpline overall very good product by bajaj and best quality delivered by amazon and it s dealer worth for money</v>
      </c>
      <c r="E1093" s="1" t="s">
        <v>9888</v>
      </c>
      <c r="F1093" s="9" t="s">
        <v>9375</v>
      </c>
      <c r="G1093" s="9">
        <f>IFERROR(__xludf.DUMMYFUNCTION("""COMPUTED_VALUE"""),0.0)</f>
        <v>0</v>
      </c>
      <c r="H1093" s="9">
        <f>IFERROR(__xludf.DUMMYFUNCTION("""COMPUTED_VALUE"""),0.0)</f>
        <v>0</v>
      </c>
      <c r="I1093" s="9">
        <f>IFERROR(__xludf.DUMMYFUNCTION("""COMPUTED_VALUE"""),1.0)</f>
        <v>1</v>
      </c>
      <c r="J1093" s="9">
        <f>IFERROR(__xludf.DUMMYFUNCTION("""COMPUTED_VALUE"""),0.0)</f>
        <v>0</v>
      </c>
    </row>
    <row r="1094">
      <c r="A1094" s="1">
        <v>4.4</v>
      </c>
      <c r="B1094" s="5" t="s">
        <v>9906</v>
      </c>
      <c r="C1094" s="5" t="s">
        <v>9907</v>
      </c>
      <c r="D1094" s="9" t="str">
        <f>IFERROR(__xludf.DUMMYFUNCTION("""COMPUTED_VALUE"""),"bosch truemixx pro mixer grinder watt mgm min blackreview i usually do not write reviews but i felt i had to write this one because when i was researching which mixer to buy i found really bad reviews that do not do justice to the product i went with the "&amp;"trust on bosch brand name and am extremely satisfied with the product i have been using it daily sometimes multiple times in a day for past month during lockdown period i hope this will help others mixer includes capacity mixer body plastic blender jar ml"&amp;" fruit filter wet grinding jar ml dry grinding jar ml chutney grinding jar ml extra pounding blade spatulabuild and overall appearance the mixer grinder watt motor is extremely powerful i have used it to grind both dry wet ingredients such asgaram masala "&amp;"idli dosa mix chana dal paste poppy seeds paste coconut chutney dry rice and urad dal powder ginger garlic paste ice etc i regularly blend and make milk shakes lassis etc and have found it to very fast and convenient does the job fast within few seconds m"&amp;"inutes depending on the amount and type of ingredients you are working with body is good looking sturdy well balanced and easy to wipe clean the vacuum feet are quite secure and give a true hands free experience overload protector for added safety helps i"&amp;"f you overload the mixer by mistake the jars also are easy to use and quite well builtjars blades the jars are metal with removable stainless steel blades chutney jar blade is fixed an extra blade is provided for stone pounding affect a spatula cum blade "&amp;"changer is provided the jar lids are made of transparent plastic each lid has a small top cap which can be removed to add liquids materials while grinding blending each lid has rubber gaskets this gives a completely leak proof experience while grinding bl"&amp;"ending these gaskets are very easy to remove and attach all jars have fibre clasps to close the jars in the blender jar a juicer attachment has been provided – this is the only thing i have not used hence i cannot review the performance of this attachment"&amp;" blender can be used without the juicer sieve and works fine in wet blender a flow breaker is providedsoundsound is high but that is to be expected in a powerful watt machine do’s don’ti feel if we follow certain guidelines we can best out of the product "&amp;"do not overload do not use for more than a minute without giving a little rest when turning the speed knobs – don’t turn all at once from to max you will see that it works better if you turn knobs slowly staying at each speed for a few seconds actually fo"&amp;"r most things low to medium speed is enough the machine is really powerful when grinding large amount of ingredients the jar can heat up not the machine so give a little rest in between for wet grinding – use cold water to grind – that way the jar will ne"&amp;"ver heat up do not grind hot ingredients many people have complained about the rubber gaskets melting – that can only have happened if hot food are being blended or ground bring food to room temp and then grind wash the jar gasket jars immediately using a"&amp;" sponge and liquid detergent so that the shine of the jar remains intact always remove and wash the gasket to avoid unhygienic conditions as food can get under the gaskets in the wet blender remove the flow breaker by sliding it off and wash it separately"&amp;" as food particles can get stuck behind it to remove fine particles when dry grinding don’t use a spoon to avoid scratches to the jar you can use your hand and a brush used for this purpose only this is an expensive piece of equipment – in my house only i"&amp;" my husband use it we do not allow children or household help cooks to use it this way the machine will not be misused if you mixer does not work – please check the overload protector button on the underside of the machine remove some of the ingredients a"&amp;"nd try again take care while handling jar lids and lid tops – although they appear quite well made i cannot say if they will break when dropped pros the machine is very powerful and delivers what it promises it is easy to use and gives truly hands free ex"&amp;"perience easy to clean grinds and blends everything leak proof lids takes very little time to grind the motor does not heat up even easily the overload protector works perfectlycons guarantee manual the manual has to be downloaded from the amazon websitet"&amp;"he amazon payment is the guarantee there is no separate guarantee card provided i had to call amazon to understand the situation regarding the guarantee card delivery the mixer grinder came in a box but there was no special styrofoam padding this was a bi"&amp;"g minus for me a couple of extra lid clasps should be provided – one of my lid clasps was loose it is working fine at the moment but as a backup company should provide these as the jars are pretty large for smaller amount of products it is a little diffic"&amp;"ult i wish the smallest chutney jar was usable for both dry wet grinding rather than only wet the jars do have screws heads on the inner side – but this is not a big deal – and can be cleaned quite easily review after using for few monthspros the lock fea"&amp;"ture is really good for hands free usage grinds very fast say half cup soaked urud dal can be ground to paste in less than minutes juicer is good extraction is good for the juicy fruits good design and takes less space in kitchen cons noise is there for t"&amp;"he power it grinds but anyway not that high as mentioned in some reviews which i read before my purchase steel jars get heated up quickly so i used to refrigerate the soaked rice or dals to balance the heat just need to be careful while cleaning as there "&amp;"are some sharp edges which could hurt a little wet grinding jar tips clean the jars immediately after use to make the cleaning easy with sponge so that jars won t loose it s shine 🙂 i bought this bosch mixer on and the motor is not working i have to buy "&amp;"another mixer what is the use of putting such a big amount in it it worked only for years it was only for household purpose i purchased very much disappointed with a brand showed to their mechanical he said motor is burnt from inside true to its name the "&amp;"bosch mixer grinder is a great machine to have in your kitchen however the locks of the cap have given away and cleaning it is a challenge na this is a very good product overall the dosa idli and other such batters come out excellent the motor is powerful"&amp;" and can handle any mixing and grinding needs the only unsatisfactory thing about this is the juicer it works well with slightly watery fruits like citrus oranges watermelon etc but the moment it comes to fruits and vegetables with a lower water content t"&amp;"he juicer fails at extracting anything the juicer is basically another blender jar with a mesh attachment to sieve out the pulp there is no option of being able to push the fruits closer to the blender blade which makes it difficult to crush them all in a"&amp;"ll an excellent product as long as you stick to the citrus juices i was a happy customer of sujata for the past years and bosch was a a good optiongood design powerfull motor worth for the price i bought in offer it has a powerful motor does grinding pret"&amp;"ty fast compact size lid lock clip very useful priced high juicer function is not much useful")</f>
        <v>bosch truemixx pro mixer grinder watt mgm min blackreview 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 mixer includes capacity mixer body plastic blender jar ml fruit filter wet grinding jar ml dry grinding jar ml chutney grinding jar ml extra pounding blade spatulabuild and overall appearance the mixer grinder watt motor is extremely powerful i have used it to grind both dry wet ingredients such asgaram masala idli dosa mix chana dal paste poppy seeds paste coconut chutney dry rice and urad dal powder ginger garlic paste ice etc i regularly blend and make milk shakes lassis etc and have found it to very fast and convenient does the job fast within few seconds minutes depending on the amount and type of ingredients you are working with body is good looking sturdy well balanced and easy to wipe clean the vacuum feet are quite secure and give a true hands free experience overload protector for added safety helps if you overload the mixer by mistake the jars also are easy to use and quite well builtjars blades the jars are metal with removable stainless steel blades chutney jar blade is fixed an extra blade is provided for stone pounding affect a spatula cum blade changer is provided the jar lids are made of transparent plastic each lid has a small top cap which can be removed to add liquids materials while grinding blending each lid has rubber gaskets this gives a completely leak proof experience while grinding blending these gaskets are very easy to remove and attach all jars have fibre clasps to close the jars in the blender jar a juicer attachment has been provided – this is the only thing i have not used hence i cannot review the performance of this attachment blender can be used without the juicer sieve and works fine in wet blender a flow breaker is providedsoundsound is high but that is to be expected in a powerful watt machine do’s don’ti feel if we follow certain guidelines we can best out of the product do not overload do not use for more than a minute without giving a little rest when turning the speed knobs – don’t turn all at once from to max you will see that it works better if you turn knobs slowly staying at each speed for a few seconds actually for most things low to medium speed is enough the machine is really powerful when grinding large amount of ingredients the jar can heat up not the machine so give a little rest in between for wet grinding – use cold water to grind – that way the jar will never heat up do not grind hot ingredients many people have complained about the rubber gaskets melting – that can only have happened if hot food are being blended or ground bring food to room temp and then grind wash the jar gasket jars immediately using a sponge and liquid detergent so that the shine of the jar remains intact always remove and wash the gasket to avoid unhygienic conditions as food can get under the gaskets in the wet blender remove the flow breaker by sliding it off and wash it separately as food particles can get stuck behind it to remove fine particles when dry grinding don’t use a spoon to avoid scratches to the jar you can use your hand and a brush used for this purpose only this is an expensive piece of equipment – in my house only i my husband use it we do not allow children or household help cooks to use it this way the machine will not be misused if you mixer does not work – please check the overload protector button on the underside of the machine remove some of the ingredients and try again take care while handling jar lids and lid tops – although they appear quite well made i cannot say if they will break when dropped pros the machine is very powerful and delivers what it promises it is easy to use and gives truly hands free experience easy to clean grinds and blends everything leak proof lids takes very little time to grind the motor does not heat up even easily the overload protector works perfectlycons guarantee manual the manual has to be downloaded from the amazon websitethe amazon payment is the guarantee there is no separate guarantee card provided i had to call amazon to understand the situation regarding the guarantee card delivery the mixer grinder came in a box but there was no special styrofoam padding this was a big minus for me a couple of extra lid clasps should be provided – one of my lid clasps was loose it is working fine at the moment but as a backup company should provide these as the jars are pretty large for smaller amount of products it is a little difficult i wish the smallest chutney jar was usable for both dry wet grinding rather than only wet the jars do have screws heads on the inner side – but this is not a big deal – and can be cleaned quite easily review after using for few monthspros the lock feature is really good for hands free usage grinds very fast say half cup soaked urud dal can be ground to paste in less than minutes juicer is good extraction is good for the juicy fruits good design and takes less space in kitchen cons noise is there for the power it grinds but anyway not that high as mentioned in some reviews which i read before my purchase steel jars get heated up quickly so i used to refrigerate the soaked rice or dals to balance the heat just need to be careful while cleaning as there are some sharp edges which could hurt a little wet grinding jar tips clean the jars immediately after use to make the cleaning easy with sponge so that jars won t loose it s shine 🙂 i bought this bosch mixer on and the motor is not working i have to buy another mixer what is the use of putting such a big amount in it it worked only for years it was only for household purpose i purchased very much disappointed with a brand showed to their mechanical he said motor is burnt from inside true to its name the bosch mixer grinder is a great machine to have in your kitchen however the locks of the cap have given away and cleaning it is a challenge na this is a very good product overall the dosa idli and other such batters come out excellent the motor is powerful and can handle any mixing and grinding needs 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 all in all an excellent product as long as you stick to the citrus juices i was a happy customer of sujata for the past years and bosch was a a good optiongood design powerfull motor worth for the price i bought in offer it has a powerful motor does grinding pretty fast compact size lid lock clip very useful priced high juicer function is not much useful</v>
      </c>
      <c r="E1094" s="1" t="s">
        <v>9899</v>
      </c>
      <c r="F1094" s="9" t="s">
        <v>9305</v>
      </c>
      <c r="G1094" s="9">
        <f>IFERROR(__xludf.DUMMYFUNCTION("""COMPUTED_VALUE"""),1.0)</f>
        <v>1</v>
      </c>
      <c r="H1094" s="9">
        <f>IFERROR(__xludf.DUMMYFUNCTION("""COMPUTED_VALUE"""),1.0)</f>
        <v>1</v>
      </c>
      <c r="I1094" s="9">
        <f>IFERROR(__xludf.DUMMYFUNCTION("""COMPUTED_VALUE"""),1.0)</f>
        <v>1</v>
      </c>
      <c r="J1094" s="9">
        <f>IFERROR(__xludf.DUMMYFUNCTION("""COMPUTED_VALUE"""),1.0)</f>
        <v>1</v>
      </c>
    </row>
    <row r="1095">
      <c r="A1095" s="1">
        <v>4.1</v>
      </c>
      <c r="B1095" s="5" t="s">
        <v>9916</v>
      </c>
      <c r="C1095" s="5" t="s">
        <v>9917</v>
      </c>
      <c r="D1095" s="9" t="str">
        <f>IFERROR(__xludf.DUMMYFUNCTION("""COMPUTED_VALUE"""),"just received as of now looks good in this price range will use it for few months and update the review batteries has leaked inside the packing had to put new ones wonderful scale means great look good accuracy very lightweight and skinny and easy to stor"&amp;"e and very easy to clean so far so good but the durable stainless steel construction is just a half true promise only the top plate is obviously some metal but the body is also obviously plastic would not even mind about this little deviation between prom"&amp;"ise and reality we all know how marketing messages have to be read but the durable stainless steel top plate fell apart from the remaining plastic part of the machine after not even months of use seems it was simply somehow glued on top with glue strips a"&amp;"nd the glue doesn t work anymore due to whatever reason didn t remove it it just fell apart during vertical storage just so after only months of use weighting still works when i press the metal plate correctly back on top but as soon as i store it the pla"&amp;"te separates itself again from the other part assembling that thing again and again for every single use is a pain i t a and not what i expected that s why i give finally another brand a chance after i complete my review this time no more durable stainles"&amp;"s steel construction wanted let me try a different construction which is even some hundreds of bucks cheaper than this thing here both prices reduced today if it keeps months without breaking it s a good deal compared to this one isn t it plastic the prod"&amp;"uct i received is good just started using it will update in the future about it s pros and cons easy to use good product it is referred to me by my friend who is using it for months and he is very much sure about the accuracy of this and then he reffered "&amp;"to me very value for money")</f>
        <v>just received as of now looks good in this price range will use it for few months and update the review batteries has leaked inside the packing had to put new ones wonderful scale means great look good accuracy very lightweight and skinny and easy to store and very easy to clean so far so good but the durable stainless steel construction is just a half true promise only the top plate is obviously some metal but the body is also obviously plastic would not even mind about this little deviation between promise and reality we all know how marketing messages have to be read but the durable stainless steel top plate fell apart from the remaining plastic part of the machine after not even months of use seems it was simply somehow glued on top with glue strips and the glue doesn t work anymore due to whatever reason didn t remove it it just fell apart during vertical storage just so after only months of use weighting still works when i press the metal plate correctly back on top but as soon as i store it the plate separates itself again from the other part assembling that thing again and again for every single use is a pain i t a and not what i expected that s why i give finally another brand a chance after i complete my review this time no more durable stainless steel construction wanted let me try a different construction which is even some hundreds of bucks cheaper than this thing here both prices reduced today if it keeps months without breaking it s a good deal compared to this one isn t it plastic the product i received is good just started using it will update in the future about it s pros and cons easy to use good product it is referred to me by my friend who is using it for months and he is very much sure about the accuracy of this and then he reffered to me very value for money</v>
      </c>
      <c r="E1095" s="1" t="s">
        <v>9910</v>
      </c>
      <c r="F1095" s="9" t="s">
        <v>9173</v>
      </c>
      <c r="G1095" s="9">
        <f>IFERROR(__xludf.DUMMYFUNCTION("""COMPUTED_VALUE"""),1.0)</f>
        <v>1</v>
      </c>
      <c r="H1095" s="9">
        <f>IFERROR(__xludf.DUMMYFUNCTION("""COMPUTED_VALUE"""),1.0)</f>
        <v>1</v>
      </c>
      <c r="I1095" s="9">
        <f>IFERROR(__xludf.DUMMYFUNCTION("""COMPUTED_VALUE"""),0.0)</f>
        <v>0</v>
      </c>
      <c r="J1095" s="9">
        <f>IFERROR(__xludf.DUMMYFUNCTION("""COMPUTED_VALUE"""),0.0)</f>
        <v>0</v>
      </c>
    </row>
    <row r="1096">
      <c r="A1096" s="1">
        <v>4.2</v>
      </c>
      <c r="B1096" s="5" t="s">
        <v>9927</v>
      </c>
      <c r="C1096" s="5" t="s">
        <v>9928</v>
      </c>
      <c r="D1096" s="9" t="str">
        <f>IFERROR(__xludf.DUMMYFUNCTION("""COMPUTED_VALUE"""),"product is good and color full completely lived it go for it very useful for everyone no engineering i wish they had come in good colours too these are working fine for light polythene bags but not suitable for the heavy grade plastic bags it gets the job"&amp;" done the plastic’s showing deformation in the hinge part so worried about the life of this product value for money and quality is also good very useful the quality of the product says durability not very good looking but the clips do their job well easie"&amp;"r and much economical then buying boxes good product a must buy from amazon nice product product is overall good")</f>
        <v>product is good and color full completely lived it go for it very useful for everyone no engineering i wish they had come in good colours too these are working fine for light polythene bags but not suitable for the heavy grade plastic bags it gets the job done the plastic’s showing deformation in the hinge part so worried about the life of this product value for money and quality is also good very useful the quality of the product says durability not very good looking but the clips do their job well easier and much economical then buying boxes good product a must buy from amazon nice product product is overall good</v>
      </c>
      <c r="E1096" s="1" t="s">
        <v>9920</v>
      </c>
      <c r="F1096" s="9" t="s">
        <v>9922</v>
      </c>
      <c r="G1096" s="9">
        <f>IFERROR(__xludf.DUMMYFUNCTION("""COMPUTED_VALUE"""),0.0)</f>
        <v>0</v>
      </c>
      <c r="H1096" s="9">
        <f>IFERROR(__xludf.DUMMYFUNCTION("""COMPUTED_VALUE"""),0.0)</f>
        <v>0</v>
      </c>
      <c r="I1096" s="9">
        <f>IFERROR(__xludf.DUMMYFUNCTION("""COMPUTED_VALUE"""),1.0)</f>
        <v>1</v>
      </c>
      <c r="J1096" s="9">
        <f>IFERROR(__xludf.DUMMYFUNCTION("""COMPUTED_VALUE"""),0.0)</f>
        <v>0</v>
      </c>
    </row>
    <row r="1097">
      <c r="A1097" s="1">
        <v>4.1</v>
      </c>
      <c r="B1097" s="5" t="s">
        <v>9939</v>
      </c>
      <c r="C1097" s="5" t="s">
        <v>9940</v>
      </c>
      <c r="D1097" s="9" t="str">
        <f>IFERROR(__xludf.DUMMYFUNCTION("""COMPUTED_VALUE"""),"may be built slightly heavy in design for better look and air delivery overall satisfied in the price of around this product is excellent with given price and performance is cool amazing fan quality is good awesome speed the product discription says rpm b"&amp;"ut its a rpm fan bit of sound nonetheless a good product overall very nice👍👏👏 value for money installation parts are not adequate and make clicking sound in low speed anything below full speed if we live with that then everything is ok")</f>
        <v>may be built slightly heavy in design for better look and air delivery overall satisfied in the price of around this product is excellent with given price and performance is cool amazing fan quality is good awesome speed the product discription says rpm but its a rpm fan bit of sound nonetheless a good product overall very nice👍👏👏 value for money installation parts are not adequate and make clicking sound in low speed anything below full speed if we live with that then everything is ok</v>
      </c>
      <c r="E1097" s="1" t="s">
        <v>9931</v>
      </c>
      <c r="F1097" s="9" t="s">
        <v>9933</v>
      </c>
      <c r="G1097" s="9">
        <f>IFERROR(__xludf.DUMMYFUNCTION("""COMPUTED_VALUE"""),0.0)</f>
        <v>0</v>
      </c>
      <c r="H1097" s="9">
        <f>IFERROR(__xludf.DUMMYFUNCTION("""COMPUTED_VALUE"""),1.0)</f>
        <v>1</v>
      </c>
      <c r="I1097" s="9">
        <f>IFERROR(__xludf.DUMMYFUNCTION("""COMPUTED_VALUE"""),0.0)</f>
        <v>0</v>
      </c>
      <c r="J1097" s="9">
        <f>IFERROR(__xludf.DUMMYFUNCTION("""COMPUTED_VALUE"""),0.0)</f>
        <v>0</v>
      </c>
    </row>
    <row r="1098">
      <c r="A1098" s="1">
        <v>4.1</v>
      </c>
      <c r="B1098" s="5" t="s">
        <v>9950</v>
      </c>
      <c r="C1098" s="5" t="s">
        <v>9951</v>
      </c>
      <c r="D1098" s="9" t="str">
        <f>IFERROR(__xludf.DUMMYFUNCTION("""COMPUTED_VALUE"""),"overall good purchase but it smells if you use for upto first week so keep it in sun later use it otherwise you clothes may smell the same good good to keep laundry toys could be better if bigger size is available all over not bad to invest your money on "&amp;"this product accha hi very good product fabric is sturdy and solves the purpose of a laundry bag nice color worth the money very nice product and very sturdy")</f>
        <v>overall good purchase but it smells if you use for upto first week so keep it in sun later use it otherwise you clothes may smell the same good good to keep laundry toys could be better if bigger size is available all over not bad to invest your money on this product accha hi very good product fabric is sturdy and solves the purpose of a laundry bag nice color worth the money very nice product and very sturdy</v>
      </c>
      <c r="E1098" s="1" t="s">
        <v>9943</v>
      </c>
      <c r="F1098" s="9" t="s">
        <v>9495</v>
      </c>
      <c r="G1098" s="9">
        <f>IFERROR(__xludf.DUMMYFUNCTION("""COMPUTED_VALUE"""),0.0)</f>
        <v>0</v>
      </c>
      <c r="H1098" s="9">
        <f>IFERROR(__xludf.DUMMYFUNCTION("""COMPUTED_VALUE"""),1.0)</f>
        <v>1</v>
      </c>
      <c r="I1098" s="9">
        <f>IFERROR(__xludf.DUMMYFUNCTION("""COMPUTED_VALUE"""),0.0)</f>
        <v>0</v>
      </c>
      <c r="J1098" s="9">
        <f>IFERROR(__xludf.DUMMYFUNCTION("""COMPUTED_VALUE"""),0.0)</f>
        <v>0</v>
      </c>
    </row>
    <row r="1099">
      <c r="A1099" s="1">
        <v>4.1</v>
      </c>
      <c r="B1099" s="5" t="s">
        <v>9962</v>
      </c>
      <c r="C1099" s="5" t="s">
        <v>9963</v>
      </c>
      <c r="D1099" s="9" t="str">
        <f>IFERROR(__xludf.DUMMYFUNCTION("""COMPUTED_VALUE"""),"writing review after using more than month product really helps during winter season when you feel cold adjustment for heat temp based on power watts available there is a regulator available to adjust fan speed but it won t work by design it works as like"&amp;" on off function just tested the heater it is working fine but amp socket is required product is good good quality good one the procduct is handy and light weight also you can use ti in bed easily it s light weight and work efficiently worth every penny i"&amp;" m loving it hope its longevity is good good")</f>
        <v>writing review after using more than month product really helps during winter season when you feel cold adjustment for heat temp based on power watts available there is a regulator available to adjust fan speed but it won t work by design it works as like on off function just tested the heater it is working fine but amp socket is required product is good good quality good one the procduct is handy and light weight also you can use ti in bed easily it s light weight and work efficiently worth every penny i m loving it hope its longevity is good good</v>
      </c>
      <c r="E1099" s="1" t="s">
        <v>9954</v>
      </c>
      <c r="F1099" s="9" t="s">
        <v>9139</v>
      </c>
      <c r="G1099" s="9">
        <f>IFERROR(__xludf.DUMMYFUNCTION("""COMPUTED_VALUE"""),0.0)</f>
        <v>0</v>
      </c>
      <c r="H1099" s="9">
        <f>IFERROR(__xludf.DUMMYFUNCTION("""COMPUTED_VALUE"""),0.0)</f>
        <v>0</v>
      </c>
      <c r="I1099" s="9">
        <f>IFERROR(__xludf.DUMMYFUNCTION("""COMPUTED_VALUE"""),0.0)</f>
        <v>0</v>
      </c>
      <c r="J1099" s="9">
        <f>IFERROR(__xludf.DUMMYFUNCTION("""COMPUTED_VALUE"""),0.0)</f>
        <v>0</v>
      </c>
    </row>
    <row r="1100">
      <c r="A1100" s="1">
        <v>3.9</v>
      </c>
      <c r="B1100" s="5" t="s">
        <v>9973</v>
      </c>
      <c r="C1100" s="5" t="s">
        <v>9974</v>
      </c>
      <c r="D1100" s="9" t="str">
        <f>IFERROR(__xludf.DUMMYFUNCTION("""COMPUTED_VALUE"""),"its not a very great procut if u r looking for regular use it works well for me to clean my carpet once a week its suction power is not so strong n also the cable cord is small rest is a good product for once in a week use i am happy with the product and "&amp;"its quality the team is very supportive while giving the product demo especially thank you ms priya for the wonderful demo the product has good suction power has easy functioning the demo with priya of eureka forbes turned out to be great she explained th"&amp;"e functions very well happy with the purchase where can i buy dustbag for eureka forbes rapid clean watts powerful suction vacuum cleaner good very effective for cleaning sofa mattress window curtains cleaning power is best build quality is also excellent"&amp;" but generates more noise when operating very good product and good demo provided by priya worth it")</f>
        <v>its not a very great procut if u r looking for regular use it works well for me to clean my carpet once a week its suction power is not so strong n also the cable cord is small rest is a good product for once in a week use i am happy with the product and its quality the team is very supportive while giving the product demo especially thank you ms priya for the wonderful demo the product has good suction power has easy functioning the demo with priya of eureka forbes turned out to be great she explained the functions very well happy with the purchase where can i buy dustbag for eureka forbes rapid clean watts powerful suction vacuum cleaner good very effective for cleaning sofa mattress window curtains cleaning power is best build quality is also excellent but generates more noise when operating very good product and good demo provided by priya worth it</v>
      </c>
      <c r="E1100" s="1" t="s">
        <v>9966</v>
      </c>
      <c r="F1100" s="9" t="s">
        <v>9968</v>
      </c>
      <c r="G1100" s="9">
        <f>IFERROR(__xludf.DUMMYFUNCTION("""COMPUTED_VALUE"""),0.0)</f>
        <v>0</v>
      </c>
      <c r="H1100" s="9">
        <f>IFERROR(__xludf.DUMMYFUNCTION("""COMPUTED_VALUE"""),0.0)</f>
        <v>0</v>
      </c>
      <c r="I1100" s="9">
        <f>IFERROR(__xludf.DUMMYFUNCTION("""COMPUTED_VALUE"""),0.0)</f>
        <v>0</v>
      </c>
      <c r="J1100" s="9">
        <f>IFERROR(__xludf.DUMMYFUNCTION("""COMPUTED_VALUE"""),0.0)</f>
        <v>0</v>
      </c>
    </row>
    <row r="1101">
      <c r="A1101" s="1">
        <v>3.9</v>
      </c>
      <c r="B1101" s="5" t="s">
        <v>9983</v>
      </c>
      <c r="C1101" s="5" t="s">
        <v>9984</v>
      </c>
      <c r="D1101" s="9" t="str">
        <f>IFERROR(__xludf.DUMMYFUNCTION("""COMPUTED_VALUE"""),"cord length is very short can plug near to switch only easy to clean overall nice product cord length best price an other brand thanks amazone easy to clean cord length is sufficient steel body looks a bit fragile overall good product go for it 👍 this ke"&amp;"ttle is scaling alot white particles float in the water after boiling it s just a week so why is it scaling so much we are using good water not borewell water what is the remedy will you be replacing the kettle by giving me a new better one please let tk "&amp;"know as soon as possible thank you very good product 👍 more moicy while heating good size and easy to clean")</f>
        <v>cord length is very short can plug near to switch only easy to clean overall nice product cord length best price an other brand thanks amazone easy to clean cord length is sufficient steel body looks a bit fragile overall good product go for it 👍 this kettle is scaling alot white particles float in the water after boiling it s just a week so why is it scaling so much we are using good water not borewell water what is the remedy will you be replacing the kettle by giving me a new better one please let tk know as soon as possible thank you very good product 👍 more moicy while heating good size and easy to clean</v>
      </c>
      <c r="E1101" s="1" t="s">
        <v>9977</v>
      </c>
      <c r="F1101" s="9" t="s">
        <v>9126</v>
      </c>
      <c r="G1101" s="9">
        <f>IFERROR(__xludf.DUMMYFUNCTION("""COMPUTED_VALUE"""),0.0)</f>
        <v>0</v>
      </c>
      <c r="H1101" s="9">
        <f>IFERROR(__xludf.DUMMYFUNCTION("""COMPUTED_VALUE"""),0.0)</f>
        <v>0</v>
      </c>
      <c r="I1101" s="9">
        <f>IFERROR(__xludf.DUMMYFUNCTION("""COMPUTED_VALUE"""),0.0)</f>
        <v>0</v>
      </c>
      <c r="J1101" s="9">
        <f>IFERROR(__xludf.DUMMYFUNCTION("""COMPUTED_VALUE"""),0.0)</f>
        <v>0</v>
      </c>
    </row>
    <row r="1102">
      <c r="A1102" s="1">
        <v>3.8</v>
      </c>
      <c r="B1102" s="5" t="s">
        <v>9993</v>
      </c>
      <c r="C1102" s="5" t="s">
        <v>9994</v>
      </c>
      <c r="D1102" s="9" t="str">
        <f>IFERROR(__xludf.DUMMYFUNCTION("""COMPUTED_VALUE"""),"amazon delivery is super i am used one month two lights are gone product is good and easy to use only issue is tubes is very bright and stand is poor quality box is showing to w w w but it is all steps showing only w how it is belive product how to buy se"&amp;"parate lights don t buy any maharaja whiteline product i have bye this room heater on january and in december one rod has stopped i have complaint to maharaja customer care they refused to change the rod free of cost they are saying that rod is not under "&amp;"warranty only box is under warranty maharaja is a cheater company the concern first base of the heater is made of plastic and plastic base needs to be screwed with the metallic heater body with screws since heater body is metallic tall and has weight the "&amp;"connection with plastic base doesn t feel robust durable enough as it shakes when touched else all looks good and rest depends on how long it lasts the stand needs to be more sturdy as it leans back on flat surface otherwise this is a good product for a x"&amp;" ft room w")</f>
        <v>amazon delivery is super i am used one month two lights are gone product is good and easy to use only issue is tubes is very bright and stand is poor quality box is showing to w w w but it is all steps showing only w how it is belive product how to buy separate lights don t buy any maharaja whiteline product i have bye this room heater on january and in december one rod has stopped i have complaint to maharaja customer care they refused to change the rod free of cost they are saying that rod is not under warranty only box is under warranty maharaja is a cheater company the concern first base of the heater is made of plastic and plastic base needs to be screwed with the metallic heater body with screws since heater body is metallic tall and has weight the connection with plastic base doesn t feel robust durable enough as it shakes when touched else all looks good and rest depends on how long it lasts the stand needs to be more sturdy as it leans back on flat surface otherwise this is a good product for a x ft room w</v>
      </c>
      <c r="E1102" s="1" t="s">
        <v>9987</v>
      </c>
      <c r="F1102" s="9" t="s">
        <v>9329</v>
      </c>
      <c r="G1102" s="9">
        <f>IFERROR(__xludf.DUMMYFUNCTION("""COMPUTED_VALUE"""),0.0)</f>
        <v>0</v>
      </c>
      <c r="H1102" s="9">
        <f>IFERROR(__xludf.DUMMYFUNCTION("""COMPUTED_VALUE"""),1.0)</f>
        <v>1</v>
      </c>
      <c r="I1102" s="9">
        <f>IFERROR(__xludf.DUMMYFUNCTION("""COMPUTED_VALUE"""),1.0)</f>
        <v>1</v>
      </c>
      <c r="J1102" s="9">
        <f>IFERROR(__xludf.DUMMYFUNCTION("""COMPUTED_VALUE"""),0.0)</f>
        <v>0</v>
      </c>
    </row>
    <row r="1103">
      <c r="A1103" s="1">
        <v>4.0</v>
      </c>
      <c r="B1103" s="5" t="s">
        <v>10003</v>
      </c>
      <c r="C1103" s="5" t="s">
        <v>10004</v>
      </c>
      <c r="D1103" s="9" t="str">
        <f>IFERROR(__xludf.DUMMYFUNCTION("""COMPUTED_VALUE"""),"iska tapman vagaira sab achcha hai install karne mein lagbhag minut bus lagta hai aur aapka geyser ready yes good product product is good i installed it my own and it is working as expected good product good product and easy to install thank you amazone i"&amp;" have a ordered this appliance first of all we have to buy pipes and accessories of this worth rs bcs it was not included in it and after that we installed it and it was not workingbut fortunately after i raised complaint of it to the crompton service cen"&amp;"ter the resolution was quick a technician came and resolved the issue within a hour he was very polite and good with his workthanks mr tanvir raza for the quick servicealthough product is working perfectly fine now easy installation and easy go for it")</f>
        <v>iska tapman vagaira sab achcha hai install karne mein lagbhag minut bus lagta hai aur aapka geyser ready yes good product product is good i installed it my own and it is working as expected good product good product and easy to install thank you amazone i have a ordered this appliance first of all we have to buy pipes and accessories of this worth rs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 easy installation and easy go for it</v>
      </c>
      <c r="E1103" s="1" t="s">
        <v>9997</v>
      </c>
      <c r="F1103" s="9" t="s">
        <v>9316</v>
      </c>
      <c r="G1103" s="9">
        <f>IFERROR(__xludf.DUMMYFUNCTION("""COMPUTED_VALUE"""),1.0)</f>
        <v>1</v>
      </c>
      <c r="H1103" s="9">
        <f>IFERROR(__xludf.DUMMYFUNCTION("""COMPUTED_VALUE"""),0.0)</f>
        <v>0</v>
      </c>
      <c r="I1103" s="9">
        <f>IFERROR(__xludf.DUMMYFUNCTION("""COMPUTED_VALUE"""),0.0)</f>
        <v>0</v>
      </c>
      <c r="J1103" s="9">
        <f>IFERROR(__xludf.DUMMYFUNCTION("""COMPUTED_VALUE"""),0.0)</f>
        <v>0</v>
      </c>
    </row>
    <row r="1104">
      <c r="A1104" s="1">
        <v>4.2</v>
      </c>
      <c r="B1104" s="5" t="s">
        <v>10013</v>
      </c>
      <c r="C1104" s="5" t="s">
        <v>10014</v>
      </c>
      <c r="D1104" s="9" t="str">
        <f>IFERROR(__xludf.DUMMYFUNCTION("""COMPUTED_VALUE"""),"nice product good all over quolity is good very usful product is good working completely safe to use it but the size is small nice product its look very good quick heating but it is not outo disconecting pouwer good excellent very fast heating and build q"&amp;"uality is good")</f>
        <v>nice product good all over quolity is good very usful product is good working completely safe to use it but the size is small nice product its look very good quick heating but it is not outo disconecting pouwer good excellent very fast heating and build quality is good</v>
      </c>
      <c r="E1104" s="1" t="s">
        <v>10007</v>
      </c>
      <c r="F1104" s="9" t="s">
        <v>9293</v>
      </c>
      <c r="G1104" s="9">
        <f>IFERROR(__xludf.DUMMYFUNCTION("""COMPUTED_VALUE"""),0.0)</f>
        <v>0</v>
      </c>
      <c r="H1104" s="9">
        <f>IFERROR(__xludf.DUMMYFUNCTION("""COMPUTED_VALUE"""),0.0)</f>
        <v>0</v>
      </c>
      <c r="I1104" s="9">
        <f>IFERROR(__xludf.DUMMYFUNCTION("""COMPUTED_VALUE"""),0.0)</f>
        <v>0</v>
      </c>
      <c r="J1104" s="9">
        <f>IFERROR(__xludf.DUMMYFUNCTION("""COMPUTED_VALUE"""),0.0)</f>
        <v>0</v>
      </c>
    </row>
    <row r="1105">
      <c r="A1105" s="1">
        <v>4.1</v>
      </c>
      <c r="B1105" s="5" t="s">
        <v>10025</v>
      </c>
      <c r="C1105" s="5" t="s">
        <v>10026</v>
      </c>
      <c r="D1105" s="9" t="str">
        <f>IFERROR(__xludf.DUMMYFUNCTION("""COMPUTED_VALUE"""),"इस road heater से एक बाल्टी पानी गर्म करने में कम से कम मिनट लगते हैं जिसमे काफी बिजली कंज्यूम होती है इसका दाम भी ज्यादा है इसका दाम ₹ तक होना चाहिए it takes at least minutes to heat a bucket of water from this road heater which consumes a lot of electri"&amp;"city very to use good quality good very nice product it is very good product at this price and i am very impressed with it easy to use and anyone can easily use it so you can buy it good product good")</f>
        <v>इस road heater से एक बाल्टी पानी गर्म करने में कम से कम मिनट लगते हैं जिसमे काफी बिजली कंज्यूम होती है इसका दाम भी ज्यादा है इसका दाम ₹ तक होना चाहिए it takes at least minutes to heat a bucket of water from this road heater which consumes a lot of electricity very to use good quality good very nice product it is very good product at this price and i am very impressed with it easy to use and anyone can easily use it so you can buy it good product good</v>
      </c>
      <c r="E1105" s="1" t="s">
        <v>10017</v>
      </c>
      <c r="F1105" s="9" t="s">
        <v>9449</v>
      </c>
      <c r="G1105" s="9">
        <f>IFERROR(__xludf.DUMMYFUNCTION("""COMPUTED_VALUE"""),0.0)</f>
        <v>0</v>
      </c>
      <c r="H1105" s="9">
        <f>IFERROR(__xludf.DUMMYFUNCTION("""COMPUTED_VALUE"""),0.0)</f>
        <v>0</v>
      </c>
      <c r="I1105" s="9">
        <f>IFERROR(__xludf.DUMMYFUNCTION("""COMPUTED_VALUE"""),0.0)</f>
        <v>0</v>
      </c>
      <c r="J1105" s="9">
        <f>IFERROR(__xludf.DUMMYFUNCTION("""COMPUTED_VALUE"""),0.0)</f>
        <v>0</v>
      </c>
    </row>
    <row r="1106">
      <c r="A1106" s="1">
        <v>4.3</v>
      </c>
      <c r="B1106" s="5" t="s">
        <v>10037</v>
      </c>
      <c r="C1106" s="5" t="s">
        <v>10038</v>
      </c>
      <c r="D1106" s="9" t="str">
        <f>IFERROR(__xludf.DUMMYFUNCTION("""COMPUTED_VALUE"""),"pros small size of the machine good machine in low price water pressure is good water pressure can be set in different modes inlet pipe comes with the length of the outlet pipe is sufficient the length of the electric wire is sufficient spray gun is very "&amp;"easy to use water filter also comes with inlet pipe the packaging of the machine comes very nicely in a double box cons the sound of the machine is high the size of the shampoo bottle is small the length of the inlet pipe is short the trigger of the water"&amp;" spray gun has to be pushed continuously during use it would have been nice if there was a device that could hold the trigger the quality of the connector for the inlet pipe supplied with the machine is not very good information in the manual is not enoug"&amp;"h i liked the power it generates mindblowing power from this machine which just costs under i used it just today noticed a bit heat produced from the motor not sure if that is common other than heating i liked everything that came out from this product mu"&amp;"st recommend for your hometo wash your car s bikenoise is low as compared to other ans easy setup very good machine and working super fine though the shampoo dispenser came broken in box easy to assemble use and a good product at this price range noise le"&amp;"vel medium easy to assemble and use very useful easy to assemble performance is also good over all product performance is ok")</f>
        <v>pros small size of the machine good machine in low price water pressure is good water pressure can be set in different modes inlet pipe comes with the length of the outlet pipe is sufficient the length of the electric wire is sufficient spray gun is very easy to use water filter also comes with inlet pipe the packaging of the machine comes very nicely in a double box cons the sound of the machine is high the size of the shampoo bottle is small the length of the inlet pipe is short the trigger of the water spray gun has to be pushed continuously during use it would have been nice if there was a device that could hold the trigger the quality of the connector for the inlet pipe supplied with the machine is not very good information in the manual is not enough i liked the power it generates mindblowing power from this machine which just costs under i used it just today noticed a bit heat produced from the motor not sure if that is common other than heating i liked everything that came out from this product must recommend for your hometo wash your car s bikenoise is low as compared to other ans easy setup very good machine and working super fine though the shampoo dispenser came broken in box easy to assemble use and a good product at this price range noise level medium easy to assemble and use very useful easy to assemble performance is also good over all product performance is ok</v>
      </c>
      <c r="E1106" s="1" t="s">
        <v>10029</v>
      </c>
      <c r="F1106" s="9" t="s">
        <v>10031</v>
      </c>
      <c r="G1106" s="9">
        <f>IFERROR(__xludf.DUMMYFUNCTION("""COMPUTED_VALUE"""),1.0)</f>
        <v>1</v>
      </c>
      <c r="H1106" s="9">
        <f>IFERROR(__xludf.DUMMYFUNCTION("""COMPUTED_VALUE"""),0.0)</f>
        <v>0</v>
      </c>
      <c r="I1106" s="9">
        <f>IFERROR(__xludf.DUMMYFUNCTION("""COMPUTED_VALUE"""),1.0)</f>
        <v>1</v>
      </c>
      <c r="J1106" s="9">
        <f>IFERROR(__xludf.DUMMYFUNCTION("""COMPUTED_VALUE"""),0.0)</f>
        <v>0</v>
      </c>
    </row>
    <row r="1107">
      <c r="A1107" s="1">
        <v>3.7</v>
      </c>
      <c r="B1107" s="5" t="s">
        <v>10049</v>
      </c>
      <c r="C1107" s="5" t="s">
        <v>10050</v>
      </c>
      <c r="D1107" s="9" t="str">
        <f>IFERROR(__xludf.DUMMYFUNCTION("""COMPUTED_VALUE"""),"product is very nice but it has bigger socket plug which is not easly available in all the corners it is not very suffocating can go for it however you should be knowing that it consumes a lot of electricity you can buy it of you live in punjab as upto un"&amp;"its are free hehe i had it earlier and bought it again it helps to keep the place really warm very good product in winter for kids and much more all ecectric devices are prone to damages and faults but it should be possible to be repaired unfortunately th"&amp;"is product doesn t have that option and my purchase went for a complete waste first things firstit s not bad heater and it provides plenty of warmth however the unit i received had one major or rather fatal issue current was passing through its entire bod"&amp;"y be it the front grill or the area near the handle in the back you can t hold it without getting an electric shock when it s running if you have to turn the knob or simply move it from one position to another you would need to unplug it from the power so"&amp;"urce first otherwise it can be fatal if you use it in the night you have to keep it out of your reach otherwise if you wake up at night to drinking water or anything else you might accidentally touch it and die homes with children needs to be extra protec"&amp;"tive now i am not sure whether this fault is only in my unit or a general problem with these type of heaters i have requested a replacement let s see how the replacement unit works i ll update the review accordingly in my heater one rod is not working the"&amp;"n i call the bajaj customer care number it is given in pamphlet then a person came from bajaj and my issue solved")</f>
        <v>product is very nice but it has bigger socket plug which is not easly available in all the corners it is not very suffocating can go for it however you should be knowing that it consumes a lot of electricity you can buy it of you live in punjab as upto units are free hehe i had it earlier and bought it again it helps to keep the place really warm very good product in winter for kids and much more all ecectric devices are prone to damages and faults but it should be possible to be repaired unfortunately this product doesn t have that option and my purchase went for a complete waste first things firstit s not bad heater and it provides plenty of warmth however the unit i received had one major or rather fatal issue current was passing through its entire body be it the front grill or the area near the handle in the back you can t hold it without getting an electric shock when it 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 now i am not sure whether this fault is only in my unit or a general problem with these type of heaters i have requested a replacement let s see how the replacement unit works i ll update the review accordingly in my heater one rod is not working then i call the bajaj customer care number it is given in pamphlet then a person came from bajaj and my issue solved</v>
      </c>
      <c r="E1107" s="1" t="s">
        <v>10041</v>
      </c>
      <c r="F1107" s="9" t="s">
        <v>10043</v>
      </c>
      <c r="G1107" s="9">
        <f>IFERROR(__xludf.DUMMYFUNCTION("""COMPUTED_VALUE"""),1.0)</f>
        <v>1</v>
      </c>
      <c r="H1107" s="9">
        <f>IFERROR(__xludf.DUMMYFUNCTION("""COMPUTED_VALUE"""),0.0)</f>
        <v>0</v>
      </c>
      <c r="I1107" s="9">
        <f>IFERROR(__xludf.DUMMYFUNCTION("""COMPUTED_VALUE"""),1.0)</f>
        <v>1</v>
      </c>
      <c r="J1107" s="9">
        <f>IFERROR(__xludf.DUMMYFUNCTION("""COMPUTED_VALUE"""),1.0)</f>
        <v>1</v>
      </c>
    </row>
    <row r="1108">
      <c r="A1108" s="1">
        <v>4.2</v>
      </c>
      <c r="B1108" s="5" t="s">
        <v>10060</v>
      </c>
      <c r="C1108" s="5" t="s">
        <v>10061</v>
      </c>
      <c r="D1108" s="9" t="str">
        <f>IFERROR(__xludf.DUMMYFUNCTION("""COMPUTED_VALUE"""),"speed is gud nd easy to handle very useful quality is okay for this price ok good product nice product is is easy to use and we can use it for everything it is orerall great 👍 i bought it in using it everyday i haven t faced any problem or a simple glitc"&amp;"h all these years if it is still in market i would highly recommend")</f>
        <v>speed is gud nd easy to handle very useful quality is okay for this price ok good product nice product is is easy to use and we can use it for everything it is orerall great 👍 i bought it in using it everyday i haven t faced any problem or a simple glitch all these years if it is still in market i would highly recommend</v>
      </c>
      <c r="E1108" s="1" t="s">
        <v>10053</v>
      </c>
      <c r="F1108" s="9" t="s">
        <v>9282</v>
      </c>
      <c r="G1108" s="9">
        <f>IFERROR(__xludf.DUMMYFUNCTION("""COMPUTED_VALUE"""),0.0)</f>
        <v>0</v>
      </c>
      <c r="H1108" s="9">
        <f>IFERROR(__xludf.DUMMYFUNCTION("""COMPUTED_VALUE"""),0.0)</f>
        <v>0</v>
      </c>
      <c r="I1108" s="9">
        <f>IFERROR(__xludf.DUMMYFUNCTION("""COMPUTED_VALUE"""),0.0)</f>
        <v>0</v>
      </c>
      <c r="J1108" s="9">
        <f>IFERROR(__xludf.DUMMYFUNCTION("""COMPUTED_VALUE"""),0.0)</f>
        <v>0</v>
      </c>
    </row>
    <row r="1109">
      <c r="A1109" s="1">
        <v>4.3</v>
      </c>
      <c r="B1109" s="5" t="s">
        <v>10071</v>
      </c>
      <c r="C1109" s="5" t="s">
        <v>10072</v>
      </c>
      <c r="D1109" s="9" t="str">
        <f>IFERROR(__xludf.DUMMYFUNCTION("""COMPUTED_VALUE"""),"doesn t occupied more space easy to kept any where but wire length i feel bad bcz it is too short i like many things of this product like quality colour easy to use and most important thing is in my budget value for money any one can buy and satisfy the p"&amp;"roduct very useful product thank amazon good product easy to use shape and product looks nice well i am using your egg poacher after using it extensively for many days i would like to say that it is a perfect device to boil eggs at this cost i d never exp"&amp;"ected this kind of excellent product quality i am really satisfied with this product and looking forward to buy another for my brother i suggest everyone to go for it without doubt")</f>
        <v>doesn t occupied more space easy to kept any where but wire length i feel bad bcz it is too short i like many things of this product like quality colour easy to use and most important thing is in my budget value for money any one can buy and satisfy the product very useful product thank amazon good product easy to use shape and product looks nice well i am using your egg poacher after using it extensively for many days i would like to say that it is a perfect device to boil eggs at this cost i d never expected this kind of excellent product quality i am really satisfied with this product and looking forward to buy another for my brother i suggest everyone to go for it without doubt</v>
      </c>
      <c r="E1109" s="1" t="s">
        <v>10064</v>
      </c>
      <c r="F1109" s="9" t="s">
        <v>9655</v>
      </c>
      <c r="G1109" s="9">
        <f>IFERROR(__xludf.DUMMYFUNCTION("""COMPUTED_VALUE"""),0.0)</f>
        <v>0</v>
      </c>
      <c r="H1109" s="9">
        <f>IFERROR(__xludf.DUMMYFUNCTION("""COMPUTED_VALUE"""),0.0)</f>
        <v>0</v>
      </c>
      <c r="I1109" s="9">
        <f>IFERROR(__xludf.DUMMYFUNCTION("""COMPUTED_VALUE"""),0.0)</f>
        <v>0</v>
      </c>
      <c r="J1109" s="9">
        <f>IFERROR(__xludf.DUMMYFUNCTION("""COMPUTED_VALUE"""),0.0)</f>
        <v>0</v>
      </c>
    </row>
    <row r="1110">
      <c r="A1110" s="1">
        <v>4.3</v>
      </c>
      <c r="B1110" s="5" t="s">
        <v>10081</v>
      </c>
      <c r="C1110" s="5" t="s">
        <v>10082</v>
      </c>
      <c r="D1110" s="9" t="str">
        <f>IFERROR(__xludf.DUMMYFUNCTION("""COMPUTED_VALUE"""),"it has a option of extended warranty for months related to packaging i am little disappointed because i was not able to make out of its new or used product i just made sure there are no scratches on the product it didn t come in amazon box though the prod"&amp;"uct is use to use and very light weight the bowl is an add on and the scale can be used without it as well amazing product good accuracy easy to carry everywhere just need some improvements on weighing liquid in ml because only water s ml is equal to gm b"&amp;"ut rest of the liquid have their own density but this machine still show same ml to gm touch works fine the machine does a really good job with good precision it’s also light weight and quite easy to handle but it’s a little bit overpriced very compact an"&amp;"d easy to use scale it even has multiple units and backlight using it in day to day kitchen for recipes i like it very much liked the product")</f>
        <v>it has a option of extended warranty for months related to packaging i am little disappointed because i was not able to make out of its new or used product i just made sure there are no scratches on the product it didn t come in amazon box though the product is use to use and very light weight the bowl is an add on and the scale can be used without it as well amazing product good accuracy easy to carry everywhere just need some improvements on weighing liquid in ml because only water s ml is equal to gm but rest of the liquid have their own density but this machine still show same ml to gm touch works fine the machine does a really good job with good precision it’s also light weight and quite easy to handle but it’s a little bit overpriced very compact and easy to use scale it even has multiple units and backlight using it in day to day kitchen for recipes i like it very much liked the product</v>
      </c>
      <c r="E1110" s="1" t="s">
        <v>10075</v>
      </c>
      <c r="F1110" s="9" t="s">
        <v>9173</v>
      </c>
      <c r="G1110" s="9">
        <f>IFERROR(__xludf.DUMMYFUNCTION("""COMPUTED_VALUE"""),0.0)</f>
        <v>0</v>
      </c>
      <c r="H1110" s="9">
        <f>IFERROR(__xludf.DUMMYFUNCTION("""COMPUTED_VALUE"""),1.0)</f>
        <v>1</v>
      </c>
      <c r="I1110" s="9">
        <f>IFERROR(__xludf.DUMMYFUNCTION("""COMPUTED_VALUE"""),1.0)</f>
        <v>1</v>
      </c>
      <c r="J1110" s="9">
        <f>IFERROR(__xludf.DUMMYFUNCTION("""COMPUTED_VALUE"""),1.0)</f>
        <v>1</v>
      </c>
    </row>
    <row r="1111">
      <c r="A1111" s="1">
        <v>4.4</v>
      </c>
      <c r="B1111" s="5" t="s">
        <v>10093</v>
      </c>
      <c r="C1111" s="5" t="s">
        <v>10094</v>
      </c>
      <c r="D1111" s="9" t="str">
        <f>IFERROR(__xludf.DUMMYFUNCTION("""COMPUTED_VALUE"""),"bit time consuming compared to traditional oil frying fry meats and vegetables without any oil even prepare fryums without oil nice product philips quality has always been outstanding yes for indian household some r d is needed for suitable recipes but th"&amp;"e results are amazing almost zero oil and almost same taste quite an healthy option for all health conscious people can bake some dishes with less oil some chicken fry dishes can be cooked in this its great for french frys yet another good product from ph"&amp;"ilips best in quality in this price range capacity i cooked fries brushed a little oil over them and the result was amazing very good product for mid aged people to stay healthy and enjoy everything in food i am hope to cook more good food and post more v"&amp;"ideos go for it nice product easy to use nd keep healthy also easy to use clean and operate good to use easy and healthy snacks in min")</f>
        <v>bit time consuming compared to traditional oil frying fry meats and vegetables without any oil even prepare fryums without oil nice product philips quality has always been outstanding yes for indian household some r d is needed for suitable recipes but the results are amazing almost zero oil and almost same taste quite an healthy option for all health conscious people can bake some dishes with less oil some chicken fry dishes can be cooked in this its great for french frys yet another good product from philips best in quality in this price range capacity i cooked fries brushed a little oil over them and the result was amazing very good product for mid aged people to stay healthy and enjoy everything in food i am hope to cook more good food and post more videos go for it nice product easy to use nd keep healthy also easy to use clean and operate good to use easy and healthy snacks in min</v>
      </c>
      <c r="E1111" s="1" t="s">
        <v>10085</v>
      </c>
      <c r="F1111" s="9" t="s">
        <v>9483</v>
      </c>
      <c r="G1111" s="9">
        <f>IFERROR(__xludf.DUMMYFUNCTION("""COMPUTED_VALUE"""),0.0)</f>
        <v>0</v>
      </c>
      <c r="H1111" s="9">
        <f>IFERROR(__xludf.DUMMYFUNCTION("""COMPUTED_VALUE"""),0.0)</f>
        <v>0</v>
      </c>
      <c r="I1111" s="9">
        <f>IFERROR(__xludf.DUMMYFUNCTION("""COMPUTED_VALUE"""),0.0)</f>
        <v>0</v>
      </c>
      <c r="J1111" s="9">
        <f>IFERROR(__xludf.DUMMYFUNCTION("""COMPUTED_VALUE"""),0.0)</f>
        <v>0</v>
      </c>
    </row>
    <row r="1112">
      <c r="A1112" s="1">
        <v>3.8</v>
      </c>
      <c r="B1112" s="5" t="s">
        <v>10104</v>
      </c>
      <c r="C1112" s="5" t="s">
        <v>10105</v>
      </c>
      <c r="D1112" s="9" t="str">
        <f>IFERROR(__xludf.DUMMYFUNCTION("""COMPUTED_VALUE"""),"length very smallplease add longer cord product is good temperatures control is also good i used around month you can go for it but keep in mind that cord length is short product is good but power cable is less than cm in length so difficult to use it tea"&amp;" coffee")</f>
        <v>length very smallplease add longer cord product is good temperatures control is also good i used around month you can go for it but keep in mind that cord length is short product is good but power cable is less than cm in length so difficult to use it tea coffee</v>
      </c>
      <c r="E1112" s="1" t="s">
        <v>10097</v>
      </c>
      <c r="F1112" s="9" t="s">
        <v>9126</v>
      </c>
      <c r="G1112" s="9">
        <f>IFERROR(__xludf.DUMMYFUNCTION("""COMPUTED_VALUE"""),0.0)</f>
        <v>0</v>
      </c>
      <c r="H1112" s="9">
        <f>IFERROR(__xludf.DUMMYFUNCTION("""COMPUTED_VALUE"""),0.0)</f>
        <v>0</v>
      </c>
      <c r="I1112" s="9">
        <f>IFERROR(__xludf.DUMMYFUNCTION("""COMPUTED_VALUE"""),0.0)</f>
        <v>0</v>
      </c>
      <c r="J1112" s="9">
        <f>IFERROR(__xludf.DUMMYFUNCTION("""COMPUTED_VALUE"""),0.0)</f>
        <v>0</v>
      </c>
    </row>
    <row r="1113">
      <c r="A1113" s="1">
        <v>4.5</v>
      </c>
      <c r="B1113" s="5" t="s">
        <v>10116</v>
      </c>
      <c r="C1113" s="5" t="s">
        <v>10117</v>
      </c>
      <c r="D1113" s="9" t="str">
        <f>IFERROR(__xludf.DUMMYFUNCTION("""COMPUTED_VALUE"""),"works as said browns bread evenly pop up works fine the cord is too short have to keep the toaster on an inverted vessel to reach the plug point bought this after returning bajaj qtr immediately after unboxing due to build quality issues i have no regrets"&amp;" on my decision of returning the desi one for this international beauty build quality and looks are just superb one improvement could be inclusion of an led indicator by the way it has two knobs one for toast and one for grill overall it s bang for buck w"&amp;"ould recommend everything sometimes the bread gests toasted nice on highest heat sometimes burns but toaster looks good and easy to use nice product good product bun warming feature looks useful temperature control works well wonderful product 👍")</f>
        <v>works as said browns bread evenly pop up works fine the cord is too short have to keep the toaster on an inverted vessel to reach the plug point bought this after returning bajaj qtr immediately after unboxing due to build quality issues i have no regrets on my decision of returning the desi one for this international beauty build quality and looks are just superb one improvement could be inclusion of an led indicator by the way it has two knobs one for toast and one for grill overall it s bang for buck would recommend everything sometimes the bread gests toasted nice on highest heat sometimes burns but toaster looks good and easy to use nice product good product bun warming feature looks useful temperature control works well wonderful product 👍</v>
      </c>
      <c r="E1113" s="1" t="s">
        <v>10108</v>
      </c>
      <c r="F1113" s="9" t="s">
        <v>10110</v>
      </c>
      <c r="G1113" s="9">
        <f>IFERROR(__xludf.DUMMYFUNCTION("""COMPUTED_VALUE"""),0.0)</f>
        <v>0</v>
      </c>
      <c r="H1113" s="9">
        <f>IFERROR(__xludf.DUMMYFUNCTION("""COMPUTED_VALUE"""),0.0)</f>
        <v>0</v>
      </c>
      <c r="I1113" s="9">
        <f>IFERROR(__xludf.DUMMYFUNCTION("""COMPUTED_VALUE"""),1.0)</f>
        <v>1</v>
      </c>
      <c r="J1113" s="9">
        <f>IFERROR(__xludf.DUMMYFUNCTION("""COMPUTED_VALUE"""),0.0)</f>
        <v>0</v>
      </c>
    </row>
    <row r="1114">
      <c r="A1114" s="1">
        <v>3.8</v>
      </c>
      <c r="B1114" s="5" t="s">
        <v>10128</v>
      </c>
      <c r="C1114" s="5" t="s">
        <v>10129</v>
      </c>
      <c r="D1114" s="9" t="str">
        <f>IFERROR(__xludf.DUMMYFUNCTION("""COMPUTED_VALUE"""),"since i have just started using i find it a good product good quality very handy light portable and safe heater each rod consumes only watt of power so you may take the risk of keeping it on with one rod on for hours together with out the risk of over hea"&amp;"ting of cable mcb breakdown or fire it can be plugged in a five ampere ordinary domestic socket without ampere power supply very nice like reflector is not stainless steel make and hence description in the web does not match however i did not return the i"&amp;"tem as it it is waste of time never buy this product for use after one week its plastic frame melts itself and make smooky smellotherwise i am mech engg and crompton has been alreay made great name in motors pumps")</f>
        <v>since i have just started using i find it a good product good quality very handy light portable and safe heater each rod consumes only watt of power so you may take the risk of keeping it on with one rod on for hours together with out the risk of over heating of cable mcb breakdown or fire it can be plugged in a five ampere ordinary domestic socket without ampere power supply very nice like reflector is not stainless steel make and hence description in the web does not match however i did not return the item as it it is waste of time never buy this product for use after one week its plastic frame melts itself and make smooky smellotherwise i am mech engg and crompton has been alreay made great name in motors pumps</v>
      </c>
      <c r="E1114" s="1" t="s">
        <v>10120</v>
      </c>
      <c r="F1114" s="9" t="s">
        <v>9139</v>
      </c>
      <c r="G1114" s="9">
        <f>IFERROR(__xludf.DUMMYFUNCTION("""COMPUTED_VALUE"""),0.0)</f>
        <v>0</v>
      </c>
      <c r="H1114" s="9">
        <f>IFERROR(__xludf.DUMMYFUNCTION("""COMPUTED_VALUE"""),0.0)</f>
        <v>0</v>
      </c>
      <c r="I1114" s="9">
        <f>IFERROR(__xludf.DUMMYFUNCTION("""COMPUTED_VALUE"""),0.0)</f>
        <v>0</v>
      </c>
      <c r="J1114" s="9">
        <f>IFERROR(__xludf.DUMMYFUNCTION("""COMPUTED_VALUE"""),1.0)</f>
        <v>1</v>
      </c>
    </row>
    <row r="1115">
      <c r="A1115" s="1">
        <v>3.8</v>
      </c>
      <c r="B1115" s="5" t="s">
        <v>10139</v>
      </c>
      <c r="C1115" s="5" t="s">
        <v>10140</v>
      </c>
      <c r="D1115" s="9" t="str">
        <f>IFERROR(__xludf.DUMMYFUNCTION("""COMPUTED_VALUE"""),"seller cloudtail india private limitedprice price can drop as low as delivery one day prime bangalorepackage big carton box with air pack no damagerecommended yesreturnable yesroom heaters which one do you need before my review i will let you know which o"&amp;"ne should you buy an oil heater is best that you can buy but that is worth spending for places where the weather will be colder for more than months and well below deg for normal winter uses i recommend buying convection type heaters with fan and thermost"&amp;"at please avoid conduction based ones they can consume less power cheap but they are very slow plus burns oxygen also note whichever you buy make sure it has a thermostat setting product review this product from usha is a convection type room heater and i"&amp;" have listed the below features and information ♦ twin blade fan♦ thermostat built in like ac will turn on off as per temp changes ♦ w w operation w means faster heating ♦ fan only mode for normal table fan type can t adjust speed on off ♦ power led when "&amp;"it operates♦ fan noise is high and a bit annoying if your room is very calm♦ a power plug and m cord length♦ retracting stand to elevate height about inches♦ year warranty for the productthe room heater uses a powerful fan to spread the heat no swing opti"&amp;"on very directional you must position it correctly and securely the thermostat option is good to have and i suggest buyers to buy with thermostat as this will help reduce your eb bills as well as give comfortable weather inside the thermostat is not very "&amp;"accurate like in air conditioners but works the user manual gives clear information about using it how to set up ♠ power on select w w the switch is not easy to operate ♠ set to thermostat switch to max anti clockwise ♠ let the heater run till you feel co"&amp;"mfortable warm inside ♠ reduce the thermostat slowly till the point where the unit turns off♠ leave that setting undisturbed and let the heater on till morning note if you have mistakenly set it wrongly turn off and turn on once again follow the same step"&amp;" above i use this for my sleeping room which is about x size in bangalore it is about deg at night and can drop low in another few weeks and it took about minutes to bring it deg with w in almost closed room please note if your place has a room temperatur"&amp;"e not outside temp well below and it not exposed to sunlight then it will take a long time to reach comfortable temperature in such cases only use w setting it does not burn oxygen but reduces relative humidity which can cause dryness so keeping a bucket "&amp;"or a better a tray of water will help but you must keep your window slightly open never use it on a closed room a or a i see this as a main problem as in many of our houses we only have a for washing machines and ac socket which is not easily reachable th"&amp;"is unit can only be plugged into a socket the reason is when you operate a v unit with a socket you can only draw a maximum of watts v x a from that socket however since this unit operates also at w it requires a as that could only provide up to w v x a l"&amp;"ike acs etc however you can safely use this unit from a normal a socket only if you are using at w always just buy a a to a converter socket and use this do not worry it will work just fine but never use w though if you house has mcb tripper then it s muc"&amp;"h safe tips always keep some space from all sides of the heater unit first try with fan unit for minutes before using for heater using after a long storage keep a window slightly open for fresh air air can feel dry after sometime can cause nose irritation"&amp;" and dryness room must be ventilated adding water tray can helpdrawbacks fan noise sometimes unbearable in a calm room average build quality and finishingfinal words i recommend this product a cheap and effective unit for a small to medium size rooms and "&amp;"it does not burn oxygen but makes dry air which can easily be overcome the prices could drop around sometimes so please check price before buying thanks for reading this if you have any doubts comment below on first day i had faced some minor problem in t"&amp;"his product but day after that day till now it working with no minor and major issues i am happy on this product 😃😊 good purchased this usha t heater which got delivered to me on th dec we use it moderately for just hrs in day it was working fine for da"&amp;"ys however on th day i e on jan night after around half an hour of running it suddenly started making khad khad khad sound and all its coil were red hot since we were awake i just switched off the power from main switch it could have resulted into burning"&amp;" or fire if i would have delayed for few more seconds when i picked up the heater in hand it looked some part was loosened inside then on the next day on th jan i lodged a complaint with usha customer care na di was told the technician will visit within h"&amp;"rs however no one came in hrs so i called up the technician on the number shared to me by usha on th after that technician visited me upon checking he found that out of fans one fan has loosened completely and fallen inside that is why it was making sound"&amp;" and coils were getting too much heated i was relaxed that it s not a big problem and would be fixed quickly but to my surprise the plastic coupler to which the fan was screwed is not able to hold the screw tightly there was a problem with the coupler wha"&amp;"t kind of quality it is that within few days of usage screw automatically loosenrd and coupler not able to hold it anymore adding to my surprise the technician was not having the new coupler for replacement he said he will check tomorrow and come back of "&amp;"part is available but he didn t came back when i called next day he said part is not available and has informed the company but can t say when it will be available so i called usha customer care again and they said yes techinician has reported part is not"&amp;" available na dwe are forwarding your request to service team to arrange the part asap since then i have been calling usha customer care as well techinician everyday and both are throwing the ball on each other usha customer care is worst saying everytime"&amp;" that they are forwarding the request to concerned department and as soon as the part is available it will be replaced i asked them how many days it may take as i can t keep on waiting for a month they just said they can t say when it would be available s"&amp;"ince it is too cold nowadays and heater is not working what is the use of purchasing this usha heater if they will replace it after a month winter would have already passed by then this is a worst after sale service from big brand like usha and it was not"&amp;" expected from usha if they don t have the basic parts available with the service center what is the use of sending technician empty handed from now on i will never recommend usha to anyone and if any usha representative is reading this post i request to "&amp;"them to service my heater asap thanks go ahead 🤩 the cord is very short and required amp plug point it eats up available oxygen in closed room using since one year found fit for house use")</f>
        <v>seller cloudtail india private limitedprice price can drop as low as delivery one day prime bangalorepackage big carton box with air pack no damagerecommended yesreturnable yesroom heaters which one do you need before my review i will let you know which one should you buy an oil heater is best that you can buy but that is worth spending for places where the weather will be colder for more than months and well below deg for normal winter uses i recommend buying convection type heaters with fan and thermostat please avoid conduction based ones they can consume less power cheap but they are very slow plus burns oxygen also note whichever you buy make sure it has a thermostat setting product review this product from usha is a convection type room heater and i have listed the below features and information ♦ twin blade fan♦ thermostat built in like ac will turn on off as per temp changes ♦ w w operation w means faster heating ♦ fan only mode for normal table fan type can t adjust speed on off ♦ power led when it operates♦ fan noise is high and a bit annoying if your room is very calm♦ a power plug and m cord length♦ retracting stand to elevate height about inches♦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 how to set up ♠ power on select w w the switch is not easy to operate ♠ set to thermostat switch to max anti clockwise ♠ let the heater run till you feel comfortable warm inside ♠ reduce the thermostat slowly till the point where the unit turns off♠ leave that setting undisturbed and let the heater on till morning note if you have mistakenly set it wrongly turn off and turn on once again follow the same step above i use this for my sleeping room which is about x size in bangalore it is about deg at night and can drop low in another few weeks and it took about minutes to bring it deg with w in almost closed room please note if your place has a room temperature not outside temp well below and it not exposed to sunlight then it will take a long time to reach comfortable temperature in such cases only use w setting it does not burn oxygen but reduces relative humidity which can cause dryness so keeping a bucket or a better a tray of water will help but you must keep your window slightly open never use it on a closed room a or a i see this as a main problem as in many of our houses we only have a for washing machines and ac socket which is not easily reachable this unit can only be plugged into a socket the reason is when you operate a v unit with a socket you can only draw a maximum of watts v x a from that socket however since this unit operates also at w it requires a as that could only provide up to w v x a like acs etc however you can safely use this unit from a normal a socket only if you are using at w always just buy a a to a converter socket and use this do not worry it will work just fine but never use w though if you house has mcb tripper then it s much safe tips always keep some space from all sides of the heater unit first try with fan unit for minutes before using for heater using after a long storage keep a window slightly open for fresh air air can feel dry after sometime can cause nose irritation and dryness room must be ventilated adding water tray can helpdrawbacks fan noise sometimes unbearable in a calm room average build quality and finishingfinal words i recommend this product a cheap and effective unit for a small to medium size rooms and it does not burn oxygen but makes dry air which can easily be overcome the prices could drop around sometimes so please check price before buying thanks for reading this if you have any doubts comment below on first day i had faced some minor problem in this product but day after that day till now it working with no minor and major issues i am happy on this product 😃😊 good purchased this usha t heater which got delivered to me on th dec we use it moderately for just hrs in day it was working fine for days however on th day i e on jan night after around half an hour of running it suddenly started making khad khad khad sound and all its coil were red hot since we were awake i just switched off the power from main switch it could have resulted into burning or fire if i would have delayed for few more seconds when i picked up the heater in hand it looked some part was loosened inside then on the next day on th jan i lodged a complaint with usha customer care na di was told the technician will visit within hrs however no one came in hrs so i called up the technician on the number shared to me by usha on th after that technician visited me upon checking he found that out of fans one fan has loosened completely and fallen inside that is why it was making sound and coils were getting too much heated i was relaxed that it 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 adding to my surprise the technician was not having the new coupler for replacement he said he will check tomorrow and come back of part is available but he didn t came back when i called next day he said part is not available and has informed the company but can t say when it will be available so i called usha customer care again and they said yes techinician has reported part is not available na dwe are forwarding your request to service team to arrange the part asap since then i have been calling usha customer care as well techinician everyday and both are throwing the ball on each other usha customer care is worst saying everytime that they are forwarding the request to concerned department and as soon as the part is available it will be replaced i asked them how many days it may take as i can t keep on waiting for a month they just said they can t say when it would be available since it is too cold nowadays and heater is not working what is the use of purchasing this usha heater if they will replace it after a month winter would have already passed by then this is a worst after sale service from big brand like usha and it was not expected from usha if they don t have the basic parts available with the service center what is the use of sending technician empty handed from now on i will never recommend usha to anyone and if any usha representative is reading this post i request to them to service my heater asap thanks go ahead 🤩 the cord is very short and required amp plug point it eats up available oxygen in closed room using since one year found fit for house use</v>
      </c>
      <c r="E1115" s="1" t="s">
        <v>10132</v>
      </c>
      <c r="F1115" s="9" t="s">
        <v>10134</v>
      </c>
      <c r="G1115" s="9">
        <f>IFERROR(__xludf.DUMMYFUNCTION("""COMPUTED_VALUE"""),1.0)</f>
        <v>1</v>
      </c>
      <c r="H1115" s="9">
        <f>IFERROR(__xludf.DUMMYFUNCTION("""COMPUTED_VALUE"""),1.0)</f>
        <v>1</v>
      </c>
      <c r="I1115" s="9">
        <f>IFERROR(__xludf.DUMMYFUNCTION("""COMPUTED_VALUE"""),1.0)</f>
        <v>1</v>
      </c>
      <c r="J1115" s="9">
        <f>IFERROR(__xludf.DUMMYFUNCTION("""COMPUTED_VALUE"""),0.0)</f>
        <v>0</v>
      </c>
    </row>
    <row r="1116">
      <c r="A1116" s="1">
        <v>4.1</v>
      </c>
      <c r="B1116" s="5" t="s">
        <v>10151</v>
      </c>
      <c r="C1116" s="5" t="s">
        <v>10152</v>
      </c>
      <c r="D1116" s="9" t="str">
        <f>IFERROR(__xludf.DUMMYFUNCTION("""COMPUTED_VALUE"""),"the mixier is very asthetically designed and performs well i am very much satisfied and would definitely recommend this machine to all potential buyers usability i liked this product but one thing is that there is no light indicater of electricity on off "&amp;"so its little bit confusing that wheather it s on or off good product the package was not done with amazon packaging but like a gunny bag type pack not expected very poorly haphazard packing will any body look into this keep in mind it makes quite noticea"&amp;"ble amount of noise and after using it for more than years one of the utensils rotor broke and start making more noise other than that a good purchase and good modern design good lid of small jug very loose")</f>
        <v>the mixier is very asthetically designed and performs well i am very much satisfied and would definitely recommend this machine to all potential buyers usability i liked this product but one thing is that there is no light indicater of electricity on off so its little bit confusing that wheather it s on or off good product the package was not done with amazon packaging but like a gunny bag type pack not expected very poorly haphazard packing will any body look into this keep in mind it makes quite noticeable amount of noise and after using it for more than years one of the utensils rotor broke and start making more noise other than that a good purchase and good modern design good lid of small jug very loose</v>
      </c>
      <c r="E1116" s="1" t="s">
        <v>10143</v>
      </c>
      <c r="F1116" s="9" t="s">
        <v>9305</v>
      </c>
      <c r="G1116" s="9">
        <f>IFERROR(__xludf.DUMMYFUNCTION("""COMPUTED_VALUE"""),0.0)</f>
        <v>0</v>
      </c>
      <c r="H1116" s="9">
        <f>IFERROR(__xludf.DUMMYFUNCTION("""COMPUTED_VALUE"""),0.0)</f>
        <v>0</v>
      </c>
      <c r="I1116" s="9">
        <f>IFERROR(__xludf.DUMMYFUNCTION("""COMPUTED_VALUE"""),1.0)</f>
        <v>1</v>
      </c>
      <c r="J1116" s="9">
        <f>IFERROR(__xludf.DUMMYFUNCTION("""COMPUTED_VALUE"""),0.0)</f>
        <v>0</v>
      </c>
    </row>
    <row r="1117">
      <c r="A1117" s="1">
        <v>4.1</v>
      </c>
      <c r="B1117" s="5" t="s">
        <v>10162</v>
      </c>
      <c r="C1117" s="5" t="s">
        <v>10163</v>
      </c>
      <c r="D1117" s="9" t="str">
        <f>IFERROR(__xludf.DUMMYFUNCTION("""COMPUTED_VALUE"""),"good product it looks decent has decent space and serves the overall purpose good products size could be little big good in quality its about knee length height the ring at the top is broken inside the loop otherwise it is very good need to check for dura"&amp;"bility handle material is so much good the stritching is not tight in some sides it will get loose in few weeks if u buy u have to once again make stritching then the durability is longer good the bag is worth the costing however the picture gets a little"&amp;" misleading as it s not as sturdy as shown in the pictures the capacity is also not much a very handy bet in case if we are trying to get something in pocket friendly price")</f>
        <v>good product it looks decent has decent space and serves the overall purpose good products size could be little big good in quality its about knee length height the ring at the top is broken inside the loop otherwise it is very good need to check for durability handle material is so much good the stritching is not tight in some sides it will get loose in few weeks if u buy u have to once again make stritching then the durability is longer good the bag is worth the costing however the picture gets a little misleading as it s not as sturdy as shown in the pictures the capacity is also not much a very handy bet in case if we are trying to get something in pocket friendly price</v>
      </c>
      <c r="E1117" s="1" t="s">
        <v>10155</v>
      </c>
      <c r="F1117" s="9" t="s">
        <v>9495</v>
      </c>
      <c r="G1117" s="9">
        <f>IFERROR(__xludf.DUMMYFUNCTION("""COMPUTED_VALUE"""),1.0)</f>
        <v>1</v>
      </c>
      <c r="H1117" s="9">
        <f>IFERROR(__xludf.DUMMYFUNCTION("""COMPUTED_VALUE"""),0.0)</f>
        <v>0</v>
      </c>
      <c r="I1117" s="9">
        <f>IFERROR(__xludf.DUMMYFUNCTION("""COMPUTED_VALUE"""),1.0)</f>
        <v>1</v>
      </c>
      <c r="J1117" s="9">
        <f>IFERROR(__xludf.DUMMYFUNCTION("""COMPUTED_VALUE"""),0.0)</f>
        <v>0</v>
      </c>
    </row>
    <row r="1118">
      <c r="A1118" s="1">
        <v>3.8</v>
      </c>
      <c r="B1118" s="5" t="s">
        <v>10172</v>
      </c>
      <c r="C1118" s="5" t="s">
        <v>10173</v>
      </c>
      <c r="D1118" s="9" t="str">
        <f>IFERROR(__xludf.DUMMYFUNCTION("""COMPUTED_VALUE"""),"i am a student i needed it to carry abroad i didn t found any other portable mixer in lighter weight it s working good blades r sharp mera kam hogya i am happy with my purchase noise is not good the product is very good for daily uses वारंटी कार्ड क्यों न"&amp;"हीं दिया गया है वारंटी कार्ड भेजिए better product good working mixi after use of months easy to use but when we use daily and rough use heating problem occurs mixy jar stitching problem to mixy wheel then heavy noise occurs otherwise goodone i am using fo"&amp;"r last one month its very good product for average use good producti give rating")</f>
        <v>i am a student i needed it to carry abroad i didn t found any other portable mixer in lighter weight it s working good blades r sharp mera kam hogya i am happy with my purchase noise is not good the product is very good for daily uses वारंटी कार्ड क्यों नहीं दिया गया है वारंटी कार्ड भेजिए better product good working mixi after use of months easy to use but when we use daily and rough use heating problem occurs mixy jar stitching problem to mixy wheel then heavy noise occurs otherwise goodone i am using for last one month its very good product for average use good producti give rating</v>
      </c>
      <c r="E1118" s="1" t="s">
        <v>10166</v>
      </c>
      <c r="F1118" s="9" t="s">
        <v>9305</v>
      </c>
      <c r="G1118" s="9">
        <f>IFERROR(__xludf.DUMMYFUNCTION("""COMPUTED_VALUE"""),0.0)</f>
        <v>0</v>
      </c>
      <c r="H1118" s="9">
        <f>IFERROR(__xludf.DUMMYFUNCTION("""COMPUTED_VALUE"""),0.0)</f>
        <v>0</v>
      </c>
      <c r="I1118" s="9">
        <f>IFERROR(__xludf.DUMMYFUNCTION("""COMPUTED_VALUE"""),0.0)</f>
        <v>0</v>
      </c>
      <c r="J1118" s="9">
        <f>IFERROR(__xludf.DUMMYFUNCTION("""COMPUTED_VALUE"""),0.0)</f>
        <v>0</v>
      </c>
    </row>
    <row r="1119">
      <c r="A1119" s="1">
        <v>3.3</v>
      </c>
      <c r="B1119" s="5" t="s">
        <v>10184</v>
      </c>
      <c r="C1119" s="5" t="s">
        <v>10185</v>
      </c>
      <c r="D1119" s="9" t="str">
        <f>IFERROR(__xludf.DUMMYFUNCTION("""COMPUTED_VALUE"""),"ikea sales this product for only it s not worth more than that quality is not top notch at first i thought orginal product was replaced with first copy but after doing some research got to know it was orginal product costing only directly from ikea seller"&amp;" i guess buys from ikea and sale here coz the mrp tag was removed i have tried many frothers but this is the best one so far since i finally found one where the steel rod does not fall off they should have given one set of battery with the item these batt"&amp;"eries are not easily available and my frother is lying useless in my kitchen bad product broken the product suddenly stopped working completely today after about months the speed had deteriorated after one month of use i use this product sparingly about o"&amp;"nce every few days for frothing three four cups of coffee hence there is no reason for this to malfunction there is also no recourse available to me average quality this product is not powerful enough")</f>
        <v>ikea sales this product for only it s not worth more than that quality is not top notch at first i thought orginal product was replaced with first copy but after doing some research got to know it was orginal product costing only directly from ikea seller i guess buys from ikea and sale here coz the mrp tag was removed i have tried many frothers but this is the best one so far since i finally found one where the steel rod does not fall off they should have given one set of battery with the item these batteries are not easily available and my frother is lying useless in my kitchen bad product broken the product suddenly stopped working completely today after about months the speed had deteriorated after one month of use i use this product sparingly about once every few days for frothing three four cups of coffee hence there is no reason for this to malfunction there is also no recourse available to me average quality this product is not powerful enough</v>
      </c>
      <c r="E1119" s="1" t="s">
        <v>10176</v>
      </c>
      <c r="F1119" s="9" t="s">
        <v>10178</v>
      </c>
      <c r="G1119" s="9">
        <f>IFERROR(__xludf.DUMMYFUNCTION("""COMPUTED_VALUE"""),1.0)</f>
        <v>1</v>
      </c>
      <c r="H1119" s="9">
        <f>IFERROR(__xludf.DUMMYFUNCTION("""COMPUTED_VALUE"""),0.0)</f>
        <v>0</v>
      </c>
      <c r="I1119" s="9">
        <f>IFERROR(__xludf.DUMMYFUNCTION("""COMPUTED_VALUE"""),1.0)</f>
        <v>1</v>
      </c>
      <c r="J1119" s="9">
        <f>IFERROR(__xludf.DUMMYFUNCTION("""COMPUTED_VALUE"""),1.0)</f>
        <v>1</v>
      </c>
    </row>
    <row r="1120">
      <c r="A1120" s="1">
        <v>4.0</v>
      </c>
      <c r="B1120" s="5" t="s">
        <v>10195</v>
      </c>
      <c r="C1120" s="5" t="s">
        <v>10196</v>
      </c>
      <c r="D1120" s="9" t="str">
        <f>IFERROR(__xludf.DUMMYFUNCTION("""COMPUTED_VALUE"""),"value for money no likes no dislikesvalue for money plug needed am adaptor the element is heating too much need to shut down each time the product is beautiful designed but quality wise crompton greaves has comprised the basic feature of any heat convecto"&amp;"r is element if it is getting heat up 🔝 then it’s broke down it s to good ☺️ value for money plug is too large for this type of plug you have should have amp socket board")</f>
        <v>value for money no likes no dislikesvalue for money plug needed am adaptor the element is heating too much need to shut down each time the product is beautiful designed but quality wise crompton greaves has comprised the basic feature of any heat convector is element if it is getting heat up 🔝 then it’s broke down it s to good ☺️ value for money plug is too large for this type of plug you have should have amp socket board</v>
      </c>
      <c r="E1120" s="1" t="s">
        <v>10188</v>
      </c>
      <c r="F1120" s="9" t="s">
        <v>9139</v>
      </c>
      <c r="G1120" s="9">
        <f>IFERROR(__xludf.DUMMYFUNCTION("""COMPUTED_VALUE"""),0.0)</f>
        <v>0</v>
      </c>
      <c r="H1120" s="9">
        <f>IFERROR(__xludf.DUMMYFUNCTION("""COMPUTED_VALUE"""),0.0)</f>
        <v>0</v>
      </c>
      <c r="I1120" s="9">
        <f>IFERROR(__xludf.DUMMYFUNCTION("""COMPUTED_VALUE"""),0.0)</f>
        <v>0</v>
      </c>
      <c r="J1120" s="9">
        <f>IFERROR(__xludf.DUMMYFUNCTION("""COMPUTED_VALUE"""),1.0)</f>
        <v>1</v>
      </c>
    </row>
    <row r="1121">
      <c r="A1121" s="1">
        <v>4.6</v>
      </c>
      <c r="B1121" s="5" t="s">
        <v>10206</v>
      </c>
      <c r="C1121" s="5" t="s">
        <v>10207</v>
      </c>
      <c r="D1121" s="9" t="str">
        <f>IFERROR(__xludf.DUMMYFUNCTION("""COMPUTED_VALUE"""),"like this is handy and easy to use for multiple clothes it s got stop in between was looking for this only time saving appliance 👌 product delivered on time easy to use very useful for dark clothes removes all wollen part works well best and pocket frien"&amp;"dly helped in removing all the lint from the clothes now they look as new as brand new just lobe this amazing product a must buy for your winter clothes")</f>
        <v>like this is handy and easy to use for multiple clothes it s got stop in between was looking for this only time saving appliance 👌 product delivered on time easy to use very useful for dark clothes removes all wollen part works well best and pocket friendly helped in removing all the lint from the clothes now they look as new as brand new just lobe this amazing product a must buy for your winter clothes</v>
      </c>
      <c r="E1121" s="1" t="s">
        <v>10199</v>
      </c>
      <c r="F1121" s="9" t="s">
        <v>9162</v>
      </c>
      <c r="G1121" s="9">
        <f>IFERROR(__xludf.DUMMYFUNCTION("""COMPUTED_VALUE"""),0.0)</f>
        <v>0</v>
      </c>
      <c r="H1121" s="9">
        <f>IFERROR(__xludf.DUMMYFUNCTION("""COMPUTED_VALUE"""),0.0)</f>
        <v>0</v>
      </c>
      <c r="I1121" s="9">
        <f>IFERROR(__xludf.DUMMYFUNCTION("""COMPUTED_VALUE"""),0.0)</f>
        <v>0</v>
      </c>
      <c r="J1121" s="9">
        <f>IFERROR(__xludf.DUMMYFUNCTION("""COMPUTED_VALUE"""),0.0)</f>
        <v>0</v>
      </c>
    </row>
    <row r="1122">
      <c r="A1122" s="1">
        <v>3.9</v>
      </c>
      <c r="B1122" s="5" t="s">
        <v>10217</v>
      </c>
      <c r="C1122" s="5" t="s">
        <v>10218</v>
      </c>
      <c r="D1122" s="9" t="str">
        <f>IFERROR(__xludf.DUMMYFUNCTION("""COMPUTED_VALUE"""),"go for it nice product i loved the product it is easy and simple to use the quality is also fair according to the price …and it best fit for guys who stays in hostel or pg they can make maggi 🤤 boil water🤫 warm the milk 😆 and it will be ur buddy for se"&amp;"rving you hot meals don’t think you can go for it … 👍🏻enjoy the hottness 🤔 it s good easy to handle i using this kattle since one year still it s working now it s very useful and temperature controller is also good heating happens on one side of the ve"&amp;"ssel only heating is not distributed around the center of vessel hence milk stains happens only on one side of the vessel refer image during cleaning water may go inside the temperature control knob so washing should be carefully done the above points sho"&amp;"uld be considered for better design of the kettle there is no flame adjustment")</f>
        <v>go for it nice product i loved the product it is easy and simple to use the quality is also fair according to the price …and it best fit for guys who stays in hostel or pg they can make maggi 🤤 boil water🤫 warm the milk 😆 and it will be ur buddy for serving you hot meals don’t think you can go for it … 👍🏻enjoy the hottness 🤔 it s good easy to handle i using this kattle since one year still it s working now it s very useful and temperature controller is also good heating happens on one side of the vessel only heating is not distributed around the center of vessel hence milk stains happens only on one side of the vessel refer image during cleaning water may go inside the temperature control knob so washing should be carefully done the above points should be considered for better design of the kettle there is no flame adjustment</v>
      </c>
      <c r="E1122" s="1" t="s">
        <v>10210</v>
      </c>
      <c r="F1122" s="9" t="s">
        <v>9126</v>
      </c>
      <c r="G1122" s="9">
        <f>IFERROR(__xludf.DUMMYFUNCTION("""COMPUTED_VALUE"""),0.0)</f>
        <v>0</v>
      </c>
      <c r="H1122" s="9">
        <f>IFERROR(__xludf.DUMMYFUNCTION("""COMPUTED_VALUE"""),0.0)</f>
        <v>0</v>
      </c>
      <c r="I1122" s="9">
        <f>IFERROR(__xludf.DUMMYFUNCTION("""COMPUTED_VALUE"""),0.0)</f>
        <v>0</v>
      </c>
      <c r="J1122" s="9">
        <f>IFERROR(__xludf.DUMMYFUNCTION("""COMPUTED_VALUE"""),0.0)</f>
        <v>0</v>
      </c>
    </row>
    <row r="1123">
      <c r="A1123" s="1">
        <v>3.7</v>
      </c>
      <c r="B1123" s="5" t="s">
        <v>10227</v>
      </c>
      <c r="C1123" s="5" t="s">
        <v>10228</v>
      </c>
      <c r="D1123" s="9" t="str">
        <f>IFERROR(__xludf.DUMMYFUNCTION("""COMPUTED_VALUE"""),"i usually don t write review but this product is amazing everyone should give it a try u will not disappoint after buying no words to say amazing👍😍🤩 you can see the picture i hv shared")</f>
        <v>i usually don t write review but this product is amazing everyone should give it a try u will not disappoint after buying no words to say amazing👍😍🤩 you can see the picture i hv shared</v>
      </c>
      <c r="E1123" s="1" t="s">
        <v>10221</v>
      </c>
      <c r="F1123" s="9" t="s">
        <v>9162</v>
      </c>
      <c r="G1123" s="9">
        <f>IFERROR(__xludf.DUMMYFUNCTION("""COMPUTED_VALUE"""),0.0)</f>
        <v>0</v>
      </c>
      <c r="H1123" s="9">
        <f>IFERROR(__xludf.DUMMYFUNCTION("""COMPUTED_VALUE"""),0.0)</f>
        <v>0</v>
      </c>
      <c r="I1123" s="9">
        <f>IFERROR(__xludf.DUMMYFUNCTION("""COMPUTED_VALUE"""),0.0)</f>
        <v>0</v>
      </c>
      <c r="J1123" s="9">
        <f>IFERROR(__xludf.DUMMYFUNCTION("""COMPUTED_VALUE"""),1.0)</f>
        <v>1</v>
      </c>
    </row>
    <row r="1124">
      <c r="A1124" s="1">
        <v>4.2</v>
      </c>
      <c r="B1124" s="5" t="s">
        <v>10237</v>
      </c>
      <c r="C1124" s="5" t="s">
        <v>10238</v>
      </c>
      <c r="D1124" s="9" t="str">
        <f>IFERROR(__xludf.DUMMYFUNCTION("""COMPUTED_VALUE"""),"the main concern is power cord length it is too small overall finish is good functionally it is ok thick piece of bread can be toasted good the only reason i bought this product is it s country of origin is india as compared to its competitors but they ha"&amp;"ve mentioned it wrong in the description i m not complaining the product but they should have mentioned correct information book browning settings are done very well rating has been given for this price point well worth the price nice product easy n safe "&amp;"nice performance have used of them cleaning up is difficult though toasting up to mark")</f>
        <v>the main concern is power cord length it is too small overall finish is good functionally it is ok thick piece of bread can be toasted good the only reason i bought this product is it s country of origin is india as compared to its competitors but they have mentioned it wrong in the description i m not complaining the product but they should have mentioned correct information book browning settings are done very well rating has been given for this price point well worth the price nice product easy n safe nice performance have used of them cleaning up is difficult though toasting up to mark</v>
      </c>
      <c r="E1124" s="1" t="s">
        <v>10231</v>
      </c>
      <c r="F1124" s="9" t="s">
        <v>10110</v>
      </c>
      <c r="G1124" s="9">
        <f>IFERROR(__xludf.DUMMYFUNCTION("""COMPUTED_VALUE"""),0.0)</f>
        <v>0</v>
      </c>
      <c r="H1124" s="9">
        <f>IFERROR(__xludf.DUMMYFUNCTION("""COMPUTED_VALUE"""),0.0)</f>
        <v>0</v>
      </c>
      <c r="I1124" s="9">
        <f>IFERROR(__xludf.DUMMYFUNCTION("""COMPUTED_VALUE"""),0.0)</f>
        <v>0</v>
      </c>
      <c r="J1124" s="9">
        <f>IFERROR(__xludf.DUMMYFUNCTION("""COMPUTED_VALUE"""),0.0)</f>
        <v>0</v>
      </c>
    </row>
    <row r="1125">
      <c r="A1125" s="1">
        <v>4.1</v>
      </c>
      <c r="B1125" s="5" t="s">
        <v>10248</v>
      </c>
      <c r="C1125" s="5" t="s">
        <v>10249</v>
      </c>
      <c r="D1125" s="9" t="str">
        <f>IFERROR(__xludf.DUMMYFUNCTION("""COMPUTED_VALUE"""),"hi i used this fin heater in a x feet room with roof hight at ft it tood hr minutes to raise temperature by degree from to room was closed i retirmed it bought black decker fin which is too fast and surpass this bajaj fin bajaj name in itself a guarantee "&amp;"of excellence a very product heats up the house in no time like a boon to elderly people like us this is my review after days of usage firstly i feel i got a used product as the packing was already unpacked inside the box and normally with a brand new unu"&amp;"sed oil heater on first usage you get a smell as the oil and fins heat up for first time this did not happen for me anyways i just thought to see if all is good and hope it performs the heater has very very slow heating you need to run it at max thermosta"&amp;"t and with full load or w and even then it will take very long to feel the warmth i was able to touch the fins for a second even after operating it for more than an hour without cutting off thermostat cut off works but quite below max and then it wont hea"&amp;"t up as it gets cut off and on for such type of heater the room should have just one entry and that should not keep opening often if you have doors opening every now and then it will not keep room warm over all for the price it has i didn t feel like its "&amp;"worth to operate it when it has so slow heating this clearly is one of the best oil heater out there at a very good price in offline i was getting fin model for k to k but here at amazon i got it at rs this is very silent and heats up the room in to min r"&amp;"eally worth for the money spent easy to use and can be moved to other rooms without any difficulty the performance is good the product is good but the desired product was not delivered i am happy with my decision to buy this heater room gets warm and comf"&amp;"y the radiator works very well even in the cold kullu weather has heat settings and when you’ve turned it on for a while you can turn the heat settings off and the fan will still blow warm air very effective and doesn’t give you headache like the rod heat"&amp;"ers do has auto cutoff as well")</f>
        <v>hi i used this fin heater in a x feet room with roof hight at ft it tood hr minutes to raise temperature by degree from to room was closed i retirmed it bought black decker fin which is too fast and surpass this bajaj fin bajaj name in itself a guarantee of excellence a very product heats up the house in no time like a boon to elderly people like us this is my review after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 the heater has very very slow heating you need to run it at max thermostat and with full load or w and even then it will take very long to feel the warmth i was able to touch the fins for a second even after operating it for more than an hour without cutting off thermostat cut off works but quite below max and then it wont heat up as it gets cut off and on for such type of heater the room should have just one entry and that should not keep opening often if you have doors opening every now and then it will not keep room warm over all for the price it has i didn t feel like its worth to operate it when it has so slow heating this clearly is one of the best oil heater out there at a very good price in offline i was getting fin model for k to k but here at amazon i got it at rs this is very silent and heats up the room in to min really worth for the money spent easy to use and can be moved to other rooms without any difficulty the performance is good the product is good but the desired product was not delivered i am happy with my decision to buy this heater room gets warm and comfy the radiator works very well even in the cold kullu weather has heat settings and when you’ve turned it on for a while you can turn the heat settings off and the fan will still blow warm air very effective and doesn’t give you headache like the rod heaters do has auto cutoff as well</v>
      </c>
      <c r="E1125" s="1" t="s">
        <v>10241</v>
      </c>
      <c r="F1125" s="9" t="s">
        <v>9151</v>
      </c>
      <c r="G1125" s="9">
        <f>IFERROR(__xludf.DUMMYFUNCTION("""COMPUTED_VALUE"""),0.0)</f>
        <v>0</v>
      </c>
      <c r="H1125" s="9">
        <f>IFERROR(__xludf.DUMMYFUNCTION("""COMPUTED_VALUE"""),0.0)</f>
        <v>0</v>
      </c>
      <c r="I1125" s="9">
        <f>IFERROR(__xludf.DUMMYFUNCTION("""COMPUTED_VALUE"""),1.0)</f>
        <v>1</v>
      </c>
      <c r="J1125" s="9">
        <f>IFERROR(__xludf.DUMMYFUNCTION("""COMPUTED_VALUE"""),0.0)</f>
        <v>0</v>
      </c>
    </row>
    <row r="1126">
      <c r="A1126" s="1">
        <v>4.1</v>
      </c>
      <c r="B1126" s="5" t="s">
        <v>10259</v>
      </c>
      <c r="C1126" s="5" t="s">
        <v>10260</v>
      </c>
      <c r="D1126" s="9" t="str">
        <f>IFERROR(__xludf.DUMMYFUNCTION("""COMPUTED_VALUE"""),"i like this value for money compared to other company overall is good product good product that is value for money not that high speed as shown in videos not satisfy with the speed over all its easy to use easy to install the product mechanism is like any"&amp;" other exhaust fan in the market i realized that the size of the exhaust fan doesn’t really have a noticeable impact on suction power of air nonetheless its drawbacks are that because of the small space between the fan blades it is ultimately impossible t"&amp;"o clean any dust oil buildups on the inside rods and the shutter walls the only way to clean the aforementioned areas is from the posterior side of the exhaust fan which is difficult to reach in most housing situations ok good quality and works as per my "&amp;"requirement not that great")</f>
        <v>i like this value for money compared to other company overall is good product good product that is value for money not that high speed as shown in videos not satisfy with the speed over all its easy to use easy to install the product mechanism is like any other exhaust fan in the market i realized that the size of the exhaust fan doesn’t really have a noticeable impact on suction power of air nonetheless its drawbacks are that because of the small space between the fan blades it is ultimately impossible to clean any dust oil buildups on the inside rods and the shutter walls the only way to clean the aforementioned areas is from the posterior side of the exhaust fan which is difficult to reach in most housing situations ok good quality and works as per my requirement not that great</v>
      </c>
      <c r="E1126" s="1" t="s">
        <v>10252</v>
      </c>
      <c r="F1126" s="9" t="s">
        <v>10254</v>
      </c>
      <c r="G1126" s="9">
        <f>IFERROR(__xludf.DUMMYFUNCTION("""COMPUTED_VALUE"""),0.0)</f>
        <v>0</v>
      </c>
      <c r="H1126" s="9">
        <f>IFERROR(__xludf.DUMMYFUNCTION("""COMPUTED_VALUE"""),0.0)</f>
        <v>0</v>
      </c>
      <c r="I1126" s="9">
        <f>IFERROR(__xludf.DUMMYFUNCTION("""COMPUTED_VALUE"""),0.0)</f>
        <v>0</v>
      </c>
      <c r="J1126" s="9">
        <f>IFERROR(__xludf.DUMMYFUNCTION("""COMPUTED_VALUE"""),0.0)</f>
        <v>0</v>
      </c>
    </row>
    <row r="1127">
      <c r="A1127" s="1">
        <v>3.8</v>
      </c>
      <c r="B1127" s="5" t="s">
        <v>10269</v>
      </c>
      <c r="C1127" s="5" t="s">
        <v>10270</v>
      </c>
      <c r="D1127" s="9" t="str">
        <f>IFERROR(__xludf.DUMMYFUNCTION("""COMPUTED_VALUE"""),"the product really looks good and classy unless it was not damaged the kettle looks sleek but there seem to be some design defects the base and the bottle dont seem to fit exactly so that the entire contraction wobbles about when the water starts boiling "&amp;"then while pouring hot steam which enters the handle thru the steam sensor hole makes the handle too hot i had to tape the handle to insulate my hand from the hot handle the switch doesn t fit the slot on the handle perfectly and i also noticed some water"&amp;" drops condensing on the inside of the switch on the handle i used a prestige kettle earlier which had much better workmanship but these are all made in china anyway i have nothing against china here with the wipro kettle there seems to have been a bad lo"&amp;"t which possibly explains why the price is lower than that of other models offered by wipro this is a problem with shopping on amazon that one gets sucked into price comparisons and going for the cheaper option which are mostly defective products without "&amp;"any disclaimer in this case i consciously went for this option on the hope that it would not be a serious defect lets see if my hope is allayed it s too good and using it for more than months now nice product to use as simple as the product is good but it"&amp;" makes too much noise while heating it s an ok product but price is little high same things same features u will gey on some brands at cheaper price lets see how long ittill now working perfectly")</f>
        <v>the product really looks good and classy unless it was not damaged 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 t fit the slot on the handle perfectly and i also noticed some water drops condensing on the inside of the switch on the handle 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 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 it s too good and using it for more than months now nice product to use as simple as the product is good but it makes too much noise while heating it s an ok product but price is little high same things same features u will gey on some brands at cheaper price lets see how long ittill now working perfectly</v>
      </c>
      <c r="E1127" s="1" t="s">
        <v>10263</v>
      </c>
      <c r="F1127" s="9" t="s">
        <v>9364</v>
      </c>
      <c r="G1127" s="9">
        <f>IFERROR(__xludf.DUMMYFUNCTION("""COMPUTED_VALUE"""),1.0)</f>
        <v>1</v>
      </c>
      <c r="H1127" s="9">
        <f>IFERROR(__xludf.DUMMYFUNCTION("""COMPUTED_VALUE"""),1.0)</f>
        <v>1</v>
      </c>
      <c r="I1127" s="9">
        <f>IFERROR(__xludf.DUMMYFUNCTION("""COMPUTED_VALUE"""),1.0)</f>
        <v>1</v>
      </c>
      <c r="J1127" s="9">
        <f>IFERROR(__xludf.DUMMYFUNCTION("""COMPUTED_VALUE"""),0.0)</f>
        <v>0</v>
      </c>
    </row>
    <row r="1128">
      <c r="A1128" s="1">
        <v>4.1</v>
      </c>
      <c r="B1128" s="5" t="s">
        <v>10281</v>
      </c>
      <c r="C1128" s="5" t="s">
        <v>10282</v>
      </c>
      <c r="D1128" s="9" t="str">
        <f>IFERROR(__xludf.DUMMYFUNCTION("""COMPUTED_VALUE"""),"coffee filter is just the right size for a small family it has a good finish and is easy to wash and clean the size is compact good for making a strong filtered coffee for pax what else do you expect just go for it use it everyday no complaints easy to us"&amp;"e and maintain clean size could have been bigger overall good for one person you can get it for less price than this in a retail shop or even in big bazaar it s compact easy to use and makes a great cup of coffee good coffee filter simple product works we"&amp;"ll the filter holes could have been smaller decoction goes down in a minute and does not get the strength probably i should go to a grinder and ask for coarse grinding of the coffee beans")</f>
        <v>coffee filter is just the right size for a small family it has a good finish and is easy to wash and clean the size is compact good for making a strong filtered coffee for pax what else do you expect just go for it use it everyday no complaints easy to use and maintain clean size could have been bigger overall good for one person you can get it for less price than this in a retail shop or even in big bazaar it s compact easy to use and makes a great cup of coffee good coffee filter simple product works well the filter holes could have been smaller decoction goes down in a minute and does not get the strength probably i should go to a grinder and ask for coarse grinding of the coffee beans</v>
      </c>
      <c r="E1128" s="1" t="s">
        <v>10273</v>
      </c>
      <c r="F1128" s="9" t="s">
        <v>10275</v>
      </c>
      <c r="G1128" s="9">
        <f>IFERROR(__xludf.DUMMYFUNCTION("""COMPUTED_VALUE"""),0.0)</f>
        <v>0</v>
      </c>
      <c r="H1128" s="9">
        <f>IFERROR(__xludf.DUMMYFUNCTION("""COMPUTED_VALUE"""),0.0)</f>
        <v>0</v>
      </c>
      <c r="I1128" s="9">
        <f>IFERROR(__xludf.DUMMYFUNCTION("""COMPUTED_VALUE"""),0.0)</f>
        <v>0</v>
      </c>
      <c r="J1128" s="9">
        <f>IFERROR(__xludf.DUMMYFUNCTION("""COMPUTED_VALUE"""),0.0)</f>
        <v>0</v>
      </c>
    </row>
    <row r="1129">
      <c r="A1129" s="1">
        <v>4.6</v>
      </c>
      <c r="B1129" s="5" t="s">
        <v>10291</v>
      </c>
      <c r="C1129" s="5" t="s">
        <v>10292</v>
      </c>
      <c r="D1129" s="9" t="str">
        <f>IFERROR(__xludf.DUMMYFUNCTION("""COMPUTED_VALUE"""),"it is okay so far this product was amazing and easy to use have used this previouslyrepeat order different sizes make it use for various pantry items good its useful i like this products for a long time when we were in london good quality products a life "&amp;"saver when you run out of containers not too sturdy like the one you get in miniso but not bad either quality is pretty good at an affordable price these are good solid and sturdy clips the clips are in sizes quite big and can easily clip big packets but "&amp;"the other are half the size and somewhat small it would have been good to include some medium sized clips which i find most useful neither too big nor too small but overall good quality and sturdy hence stars")</f>
        <v>it is okay so far this product was amazing and easy to use have used this previouslyrepeat order different sizes make it use for various pantry items good its useful i like this products for a long time when we were in london good quality products a life saver when you run out of containers not too sturdy like the one you get in miniso but not bad either quality is pretty good at an affordable price these are good solid and sturdy clips the clips are in sizes quite big and can easily clip big packets but the other are half the size and somewhat small it would have been good to include some medium sized clips which i find most useful neither too big nor too small but overall good quality and sturdy hence stars</v>
      </c>
      <c r="E1129" s="1" t="s">
        <v>10285</v>
      </c>
      <c r="F1129" s="9" t="s">
        <v>9922</v>
      </c>
      <c r="G1129" s="9">
        <f>IFERROR(__xludf.DUMMYFUNCTION("""COMPUTED_VALUE"""),0.0)</f>
        <v>0</v>
      </c>
      <c r="H1129" s="9">
        <f>IFERROR(__xludf.DUMMYFUNCTION("""COMPUTED_VALUE"""),0.0)</f>
        <v>0</v>
      </c>
      <c r="I1129" s="9">
        <f>IFERROR(__xludf.DUMMYFUNCTION("""COMPUTED_VALUE"""),0.0)</f>
        <v>0</v>
      </c>
      <c r="J1129" s="9">
        <f>IFERROR(__xludf.DUMMYFUNCTION("""COMPUTED_VALUE"""),0.0)</f>
        <v>0</v>
      </c>
    </row>
    <row r="1130">
      <c r="A1130" s="1">
        <v>4.1</v>
      </c>
      <c r="B1130" s="5" t="s">
        <v>10302</v>
      </c>
      <c r="C1130" s="5" t="s">
        <v>10303</v>
      </c>
      <c r="D1130" s="9" t="str">
        <f>IFERROR(__xludf.DUMMYFUNCTION("""COMPUTED_VALUE"""),"the battery was not fitting this time the filters have some change in design and filter the water faster i don t understand why amazon sent it with direct item pack instead of packing good regular and useful product the product quality is going down day b"&amp;"y day good product packing is not at all professional its not all expected from a reputed brand like hul nice not good product")</f>
        <v>the battery was not fitting this time the filters have some change in design and filter the water faster i don t understand why amazon sent it with direct item pack instead of packing good regular and useful product the product quality is going down day by day good product packing is not at all professional its not all expected from a reputed brand like hul nice not good product</v>
      </c>
      <c r="E1130" s="1" t="s">
        <v>10295</v>
      </c>
      <c r="F1130" s="9" t="s">
        <v>10297</v>
      </c>
      <c r="G1130" s="9">
        <f>IFERROR(__xludf.DUMMYFUNCTION("""COMPUTED_VALUE"""),0.0)</f>
        <v>0</v>
      </c>
      <c r="H1130" s="9">
        <f>IFERROR(__xludf.DUMMYFUNCTION("""COMPUTED_VALUE"""),0.0)</f>
        <v>0</v>
      </c>
      <c r="I1130" s="9">
        <f>IFERROR(__xludf.DUMMYFUNCTION("""COMPUTED_VALUE"""),0.0)</f>
        <v>0</v>
      </c>
      <c r="J1130" s="9">
        <f>IFERROR(__xludf.DUMMYFUNCTION("""COMPUTED_VALUE"""),0.0)</f>
        <v>0</v>
      </c>
    </row>
    <row r="1131">
      <c r="A1131" s="1">
        <v>4.2</v>
      </c>
      <c r="B1131" s="5" t="s">
        <v>10314</v>
      </c>
      <c r="C1131" s="5" t="s">
        <v>10315</v>
      </c>
      <c r="D1131" s="9" t="str">
        <f>IFERROR(__xludf.DUMMYFUNCTION("""COMPUTED_VALUE"""),"nice product value of money nice i have received the product with broken seal otherwise purchase is ok nice good super super super super good")</f>
        <v>nice product value of money nice i have received the product with broken seal otherwise purchase is ok nice good super super super super good</v>
      </c>
      <c r="E1131" s="1" t="s">
        <v>10306</v>
      </c>
      <c r="F1131" s="9" t="s">
        <v>10308</v>
      </c>
      <c r="G1131" s="9">
        <f>IFERROR(__xludf.DUMMYFUNCTION("""COMPUTED_VALUE"""),1.0)</f>
        <v>1</v>
      </c>
      <c r="H1131" s="9">
        <f>IFERROR(__xludf.DUMMYFUNCTION("""COMPUTED_VALUE"""),0.0)</f>
        <v>0</v>
      </c>
      <c r="I1131" s="9">
        <f>IFERROR(__xludf.DUMMYFUNCTION("""COMPUTED_VALUE"""),1.0)</f>
        <v>1</v>
      </c>
      <c r="J1131" s="9">
        <f>IFERROR(__xludf.DUMMYFUNCTION("""COMPUTED_VALUE"""),0.0)</f>
        <v>0</v>
      </c>
    </row>
    <row r="1132">
      <c r="A1132" s="1">
        <v>3.9</v>
      </c>
      <c r="B1132" s="5" t="s">
        <v>10324</v>
      </c>
      <c r="C1132" s="5" t="s">
        <v>10325</v>
      </c>
      <c r="D1132" s="9" t="str">
        <f>IFERROR(__xludf.DUMMYFUNCTION("""COMPUTED_VALUE"""),"juicer is not effective ok good expect a prestige product to stop working within months of buying coupler isn t rotating tried to reset still not working what a waste of money from this brand nice good qualityworth to buy it easy use and clean but it s ve"&amp;"ry noisy cannot use if you have small baby that ll wake them up if they re sleeping motor sound heavy")</f>
        <v>juicer is not effective ok good expect a prestige product to stop working within months of buying coupler isn t rotating tried to reset still not working what a waste of money from this brand nice good qualityworth to buy it easy use and clean but it s very noisy cannot use if you have small baby that ll wake them up if they re sleeping motor sound heavy</v>
      </c>
      <c r="E1132" s="1" t="s">
        <v>10318</v>
      </c>
      <c r="F1132" s="9" t="s">
        <v>9305</v>
      </c>
      <c r="G1132" s="9">
        <f>IFERROR(__xludf.DUMMYFUNCTION("""COMPUTED_VALUE"""),1.0)</f>
        <v>1</v>
      </c>
      <c r="H1132" s="9">
        <f>IFERROR(__xludf.DUMMYFUNCTION("""COMPUTED_VALUE"""),0.0)</f>
        <v>0</v>
      </c>
      <c r="I1132" s="9">
        <f>IFERROR(__xludf.DUMMYFUNCTION("""COMPUTED_VALUE"""),0.0)</f>
        <v>0</v>
      </c>
      <c r="J1132" s="9">
        <f>IFERROR(__xludf.DUMMYFUNCTION("""COMPUTED_VALUE"""),0.0)</f>
        <v>0</v>
      </c>
    </row>
    <row r="1133">
      <c r="A1133" s="1">
        <v>4.1</v>
      </c>
      <c r="B1133" s="5" t="s">
        <v>10335</v>
      </c>
      <c r="C1133" s="5" t="s">
        <v>10336</v>
      </c>
      <c r="D1133" s="9" t="str">
        <f>IFERROR(__xludf.DUMMYFUNCTION("""COMPUTED_VALUE"""),"good buy and great deal i prefer they should have gave an option to remove the blade because cleaning will be easy otherwise product is good good good product allready used this productvery nice good it s been months we have brought the item and so far th"&amp;"ere are no issues found with grinding or cleaning noise level is manageable good")</f>
        <v>good buy and great deal i prefer they should have gave an option to remove the blade because cleaning will be easy otherwise product is good good good product allready used this productvery nice good it s been months we have brought the item and so far there are no issues found with grinding or cleaning noise level is manageable good</v>
      </c>
      <c r="E1133" s="1" t="s">
        <v>10328</v>
      </c>
      <c r="F1133" s="9" t="s">
        <v>9305</v>
      </c>
      <c r="G1133" s="9">
        <f>IFERROR(__xludf.DUMMYFUNCTION("""COMPUTED_VALUE"""),0.0)</f>
        <v>0</v>
      </c>
      <c r="H1133" s="9">
        <f>IFERROR(__xludf.DUMMYFUNCTION("""COMPUTED_VALUE"""),0.0)</f>
        <v>0</v>
      </c>
      <c r="I1133" s="9">
        <f>IFERROR(__xludf.DUMMYFUNCTION("""COMPUTED_VALUE"""),0.0)</f>
        <v>0</v>
      </c>
      <c r="J1133" s="9">
        <f>IFERROR(__xludf.DUMMYFUNCTION("""COMPUTED_VALUE"""),0.0)</f>
        <v>0</v>
      </c>
    </row>
    <row r="1134">
      <c r="A1134" s="1">
        <v>4.1</v>
      </c>
      <c r="B1134" s="5" t="s">
        <v>10345</v>
      </c>
      <c r="C1134" s="5" t="s">
        <v>10346</v>
      </c>
      <c r="D1134" s="9" t="str">
        <f>IFERROR(__xludf.DUMMYFUNCTION("""COMPUTED_VALUE"""),"not bad not good takes mins to make it hard boil all eggs can also be used to steam momos all in it is good good very comfortable and stylish product lid is not fitted to the product quality of item is good overall an ok product but auto cut stopped worki"&amp;"ng after days and light also do not work properly so you have to be cautious and wait for time")</f>
        <v>not bad not good takes mins to make it hard boil all eggs can also be used to steam momos all in it is good good very comfortable and stylish product lid is not fitted to the product quality of item is good overall an ok product but auto cut stopped working after days and light also do not work properly so you have to be cautious and wait for time</v>
      </c>
      <c r="E1134" s="1" t="s">
        <v>10339</v>
      </c>
      <c r="F1134" s="9" t="s">
        <v>9655</v>
      </c>
      <c r="G1134" s="9">
        <f>IFERROR(__xludf.DUMMYFUNCTION("""COMPUTED_VALUE"""),0.0)</f>
        <v>0</v>
      </c>
      <c r="H1134" s="9">
        <f>IFERROR(__xludf.DUMMYFUNCTION("""COMPUTED_VALUE"""),0.0)</f>
        <v>0</v>
      </c>
      <c r="I1134" s="9">
        <f>IFERROR(__xludf.DUMMYFUNCTION("""COMPUTED_VALUE"""),0.0)</f>
        <v>0</v>
      </c>
      <c r="J1134" s="9">
        <f>IFERROR(__xludf.DUMMYFUNCTION("""COMPUTED_VALUE"""),0.0)</f>
        <v>0</v>
      </c>
    </row>
    <row r="1135">
      <c r="A1135" s="1">
        <v>4.0</v>
      </c>
      <c r="B1135" s="5" t="s">
        <v>10356</v>
      </c>
      <c r="C1135" s="5" t="s">
        <v>10357</v>
      </c>
      <c r="D1135" s="9" t="str">
        <f>IFERROR(__xludf.DUMMYFUNCTION("""COMPUTED_VALUE"""),"superb easy to use and low sound hearing good look value of the money good product fine grinding nice product good")</f>
        <v>superb easy to use and low sound hearing good look value of the money good product fine grinding nice product good</v>
      </c>
      <c r="E1135" s="1" t="s">
        <v>10349</v>
      </c>
      <c r="F1135" s="9" t="s">
        <v>9305</v>
      </c>
      <c r="G1135" s="9">
        <f>IFERROR(__xludf.DUMMYFUNCTION("""COMPUTED_VALUE"""),0.0)</f>
        <v>0</v>
      </c>
      <c r="H1135" s="9">
        <f>IFERROR(__xludf.DUMMYFUNCTION("""COMPUTED_VALUE"""),0.0)</f>
        <v>0</v>
      </c>
      <c r="I1135" s="9">
        <f>IFERROR(__xludf.DUMMYFUNCTION("""COMPUTED_VALUE"""),0.0)</f>
        <v>0</v>
      </c>
      <c r="J1135" s="9">
        <f>IFERROR(__xludf.DUMMYFUNCTION("""COMPUTED_VALUE"""),0.0)</f>
        <v>0</v>
      </c>
    </row>
    <row r="1136">
      <c r="A1136" s="1">
        <v>3.7</v>
      </c>
      <c r="B1136" s="5" t="s">
        <v>10367</v>
      </c>
      <c r="C1136" s="5" t="s">
        <v>10368</v>
      </c>
      <c r="D1136" s="9" t="str">
        <f>IFERROR(__xludf.DUMMYFUNCTION("""COMPUTED_VALUE"""),"it is big to travelling purpose other wise it is good if you travelling out side with your baby then it will best option for you to take it and use it for hot water and khechadi also you can make itili on this one minor concern is this product is sensitiv"&amp;"e to water it means if want to cook food without water then it will torn off automatically for example if i want cook some fried thing then i should use oil first then at that moment it will not work because you used oil so you cannot fry anything on it o"&amp;"nly you can do using water everything that can be done by using that be done using it so keep this thing on your mind while purchasing this item apart form this everything works great उपरोक्त it is good for small family and easy to clean pl provide at lea"&amp;"st meier cord for immediate use and mak eplace for movement cord size is very small i think it s a good product i had to return it because off size it s very small and i doubt it s useful for rice cooking it s good for steaming and boiling not wasy to use"&amp;" and quality of moulds etc is really bad complicated process of how much water to fillno clear instructions on cooking")</f>
        <v>it is big to travelling purpose other wise it is good if you travelling out side with your baby then it will best option for you to take it and use it for hot water and khechadi also you can make itili on this one minor concern is this product is sensitive to water it means if want to cook food without water then it will torn off automatically for example if i want cook some fried thing then i should use oil first then at that moment it will not work because you used oil so you cannot fry anything on it only you can do using water everything that can be done by using that be done using it so keep this thing on your mind while purchasing this item apart form this everything works great उपरोक्त it is good for small family and easy to clean pl provide at least meier cord for immediate use and mak eplace for movement cord size is very small i think it s a good product i had to return it because off size it s very small and i doubt it s useful for rice cooking it s good for steaming and boiling not wasy to use and quality of moulds etc is really bad complicated process of how much water to fillno clear instructions on cooking</v>
      </c>
      <c r="E1136" s="1" t="s">
        <v>10360</v>
      </c>
      <c r="F1136" s="9" t="s">
        <v>10362</v>
      </c>
      <c r="G1136" s="9">
        <f>IFERROR(__xludf.DUMMYFUNCTION("""COMPUTED_VALUE"""),0.0)</f>
        <v>0</v>
      </c>
      <c r="H1136" s="9">
        <f>IFERROR(__xludf.DUMMYFUNCTION("""COMPUTED_VALUE"""),0.0)</f>
        <v>0</v>
      </c>
      <c r="I1136" s="9">
        <f>IFERROR(__xludf.DUMMYFUNCTION("""COMPUTED_VALUE"""),0.0)</f>
        <v>0</v>
      </c>
      <c r="J1136" s="9">
        <f>IFERROR(__xludf.DUMMYFUNCTION("""COMPUTED_VALUE"""),0.0)</f>
        <v>0</v>
      </c>
    </row>
    <row r="1137">
      <c r="A1137" s="1">
        <v>4.1</v>
      </c>
      <c r="B1137" s="5" t="s">
        <v>10377</v>
      </c>
      <c r="C1137" s="5" t="s">
        <v>10378</v>
      </c>
      <c r="D1137" s="9" t="str">
        <f>IFERROR(__xludf.DUMMYFUNCTION("""COMPUTED_VALUE"""),"i have been using this for about six months now it is quite handy and is able to make pretty good fruit shakes and smoothies i add a couple of ice cubes and it manages to crush them but needs more than one cycle battery life is acceptable i charge after e"&amp;"very uses the motor runs at full all the time i thought that i would be able to tell when the battery gets low but no it will simply stop at the last second with no way to tell if it is getting low initially i wondered if the exposed charging port would l"&amp;"ead to any problems or not but i have been careful with it and have had no issues i find it to be a great and useful product for one person get a proper non portable blender if you want to use it for blending hard dry substances or for multiple people eas"&amp;"y to use best blender used so far great product very compact and easy to carry can’t blend hard items but works for soft fruit smoothies or milkshakes we liked this product build is solid and the motor is powerful enough for its purpose it would have been"&amp;" perfect if the charging port was not exposed good onesatisfied i am using this product since weeks it is good upto now i am using this for only milk shake with banana only its blending is good")</f>
        <v>i have been using this for about six months now it is quite handy and is able to make pretty good fruit shakes and smoothies i add a couple of ice cubes and it manages to crush them but needs more than one cycle battery life is acceptable i charge after every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 i find it to be a great and useful product for one person get a proper non portable blender if you want to use it for blending hard dry substances or for multiple people easy to use best blender used so far great product very compact and easy to carry can’t blend hard items but works for soft fruit smoothies or milkshakes we liked this product build is solid and the motor is powerful enough for its purpose it would have been perfect if the charging port was not exposed good onesatisfied i am using this product since weeks it is good upto now i am using this for only milk shake with banana only its blending is good</v>
      </c>
      <c r="E1137" s="1" t="s">
        <v>10371</v>
      </c>
      <c r="F1137" s="9" t="s">
        <v>9282</v>
      </c>
      <c r="G1137" s="9">
        <f>IFERROR(__xludf.DUMMYFUNCTION("""COMPUTED_VALUE"""),0.0)</f>
        <v>0</v>
      </c>
      <c r="H1137" s="9">
        <f>IFERROR(__xludf.DUMMYFUNCTION("""COMPUTED_VALUE"""),0.0)</f>
        <v>0</v>
      </c>
      <c r="I1137" s="9">
        <f>IFERROR(__xludf.DUMMYFUNCTION("""COMPUTED_VALUE"""),0.0)</f>
        <v>0</v>
      </c>
      <c r="J1137" s="9">
        <f>IFERROR(__xludf.DUMMYFUNCTION("""COMPUTED_VALUE"""),0.0)</f>
        <v>0</v>
      </c>
    </row>
    <row r="1138">
      <c r="A1138" s="1">
        <v>4.1</v>
      </c>
      <c r="B1138" s="5" t="s">
        <v>10388</v>
      </c>
      <c r="C1138" s="5" t="s">
        <v>10389</v>
      </c>
      <c r="D1138" s="9" t="str">
        <f>IFERROR(__xludf.DUMMYFUNCTION("""COMPUTED_VALUE"""),"good product for basic dry ironing and a must have for every house hold temperature ccontrol is not that great and could have been a knob instead of a circular disc that everyone makes innovation overall i would recommend thsi product as it does all your "&amp;"basic dry ironing and better than philips i bogutht sometime back that has a sharp steel edge that kind of rips soft clothes i recommend usha i had previously purchased on it was running fine from last years and i got job in a different place do i have or"&amp;"dered again worth for money worth for money good product in this price range however i recevied a bit damaged product at the handle throug i fixed it using it very good product it s amazing product in this price range quality is good also look good easy t"&amp;"o use and overall good product good product is not heating aa per expectations and therefore not ironing well")</f>
        <v>good product for basic dry ironing and a must have for every house 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 i had previously purchased on it was running fine from last years and i got job in a different place do i have ordered again worth for money worth for money good product in this price range however i recevied a bit damaged product at the handle throug i fixed it using it very good product it s amazing product in this price range quality is good also look good easy to use and overall good product good product is not heating aa per expectations and therefore not ironing well</v>
      </c>
      <c r="E1138" s="1" t="s">
        <v>10381</v>
      </c>
      <c r="F1138" s="9" t="s">
        <v>9293</v>
      </c>
      <c r="G1138" s="9">
        <f>IFERROR(__xludf.DUMMYFUNCTION("""COMPUTED_VALUE"""),0.0)</f>
        <v>0</v>
      </c>
      <c r="H1138" s="9">
        <f>IFERROR(__xludf.DUMMYFUNCTION("""COMPUTED_VALUE"""),0.0)</f>
        <v>0</v>
      </c>
      <c r="I1138" s="9">
        <f>IFERROR(__xludf.DUMMYFUNCTION("""COMPUTED_VALUE"""),1.0)</f>
        <v>1</v>
      </c>
      <c r="J1138" s="9">
        <f>IFERROR(__xludf.DUMMYFUNCTION("""COMPUTED_VALUE"""),0.0)</f>
        <v>0</v>
      </c>
    </row>
    <row r="1139">
      <c r="A1139" s="1">
        <v>4.1</v>
      </c>
      <c r="B1139" s="5" t="s">
        <v>10398</v>
      </c>
      <c r="C1139" s="5" t="s">
        <v>10399</v>
      </c>
      <c r="D1139" s="9" t="str">
        <f>IFERROR(__xludf.DUMMYFUNCTION("""COMPUTED_VALUE"""),"good product everything is okay but it’s increasing heat at working what i observe in few days to use with this kent hand blender that is very sleek design and well built with steel body and there is some issues with this it is become very hot in minute o"&amp;"f continuous run that hot u can t even touch that and there push button you have to continuous press button to run easy to handle and comparatively nice blender then others decent price best kent product easy to clean having been using this for months wor"&amp;"king as per standard and it is easy to clean but getting over heared if we use for more than min and the cooling time is more seller should check the item before shipping it will reduce the negetive feedback and also return shipping extra charge will b re"&amp;"duced to them no one is going to take defective product")</f>
        <v>good product everything is okay but it’s increasing heat at working what i observe in few days to use with this kent hand blender that is very sleek design and well built with steel body and there is some issues with this it is become very hot in minute of continuous run that hot u can t even touch that and there push button you have to continuous press button to run easy to handle and comparatively nice blender then others decent price best kent product easy to clean having been using this for months working as per standard and it is easy to clean but getting over heared if we use for more than min and the cooling time is more seller should check the item before shipping it will reduce the negetive feedback and also return shipping extra charge will b reduced to them no one is going to take defective product</v>
      </c>
      <c r="E1139" s="1" t="s">
        <v>10392</v>
      </c>
      <c r="F1139" s="9" t="s">
        <v>9282</v>
      </c>
      <c r="G1139" s="9">
        <f>IFERROR(__xludf.DUMMYFUNCTION("""COMPUTED_VALUE"""),1.0)</f>
        <v>1</v>
      </c>
      <c r="H1139" s="9">
        <f>IFERROR(__xludf.DUMMYFUNCTION("""COMPUTED_VALUE"""),0.0)</f>
        <v>0</v>
      </c>
      <c r="I1139" s="9">
        <f>IFERROR(__xludf.DUMMYFUNCTION("""COMPUTED_VALUE"""),0.0)</f>
        <v>0</v>
      </c>
      <c r="J1139" s="9">
        <f>IFERROR(__xludf.DUMMYFUNCTION("""COMPUTED_VALUE"""),0.0)</f>
        <v>0</v>
      </c>
    </row>
    <row r="1140">
      <c r="A1140" s="1">
        <v>3.3</v>
      </c>
      <c r="B1140" s="5" t="s">
        <v>10408</v>
      </c>
      <c r="C1140" s="5" t="s">
        <v>10409</v>
      </c>
      <c r="D1140" s="9" t="str">
        <f>IFERROR(__xludf.DUMMYFUNCTION("""COMPUTED_VALUE"""),"very useful product and value for money its not working don t buy we vacuum sealed ground beef walnuts raspberries pork chops crackers and chips to test for suction capability sealing strength and ease of use tried many times but still not working useless")</f>
        <v>very useful product and value for money its not working don t buy we vacuum sealed ground beef walnuts raspberries pork chops crackers and chips to test for suction capability sealing strength and ease of use tried many times but still not working useless</v>
      </c>
      <c r="E1140" s="1" t="s">
        <v>10402</v>
      </c>
      <c r="F1140" s="9" t="s">
        <v>9922</v>
      </c>
      <c r="G1140" s="9">
        <f>IFERROR(__xludf.DUMMYFUNCTION("""COMPUTED_VALUE"""),1.0)</f>
        <v>1</v>
      </c>
      <c r="H1140" s="9">
        <f>IFERROR(__xludf.DUMMYFUNCTION("""COMPUTED_VALUE"""),0.0)</f>
        <v>0</v>
      </c>
      <c r="I1140" s="9">
        <f>IFERROR(__xludf.DUMMYFUNCTION("""COMPUTED_VALUE"""),1.0)</f>
        <v>1</v>
      </c>
      <c r="J1140" s="9">
        <f>IFERROR(__xludf.DUMMYFUNCTION("""COMPUTED_VALUE"""),0.0)</f>
        <v>0</v>
      </c>
    </row>
    <row r="1141">
      <c r="A1141" s="1">
        <v>4.1</v>
      </c>
      <c r="B1141" s="5" t="s">
        <v>10420</v>
      </c>
      <c r="C1141" s="5" t="s">
        <v>10421</v>
      </c>
      <c r="D1141" s="9" t="str">
        <f>IFERROR(__xludf.DUMMYFUNCTION("""COMPUTED_VALUE"""),"i have purchased two of them had to pay rs per piece i checked the price in local shop next door the same brand same watt same piece was available at the shop for rs my return window got closed till then buy this product from your local shop i like produc"&amp;"t value for money it is really nice one there are two things i need to tell you it doesn t fit to normal socket you need to have bigger sized socket the other one for pulling it back from power socket there is not sufficient grip that is only the drawback"&amp;" thank you heating water value of money nice using this from last year no complaints yet nice product plug not suitable for normal swich board in india need adapter for that")</f>
        <v>i have purchased two of them had to pay rs per piece i checked the price in local shop next door the same brand same watt same piece was available at the shop for rs my return window got closed till then buy this product from your local shop i like product value for money it is really nice one there are two things i need to tell you it doesn t fit to normal socket you need to have bigger sized socket the other one for pulling it back from power socket there is not sufficient grip that is only the drawback thank you heating water value of money nice using this from last year no complaints yet nice product plug not suitable for normal swich board in india need adapter for that</v>
      </c>
      <c r="E1141" s="1" t="s">
        <v>10412</v>
      </c>
      <c r="F1141" s="9" t="s">
        <v>9449</v>
      </c>
      <c r="G1141" s="9">
        <f>IFERROR(__xludf.DUMMYFUNCTION("""COMPUTED_VALUE"""),0.0)</f>
        <v>0</v>
      </c>
      <c r="H1141" s="9">
        <f>IFERROR(__xludf.DUMMYFUNCTION("""COMPUTED_VALUE"""),0.0)</f>
        <v>0</v>
      </c>
      <c r="I1141" s="9">
        <f>IFERROR(__xludf.DUMMYFUNCTION("""COMPUTED_VALUE"""),0.0)</f>
        <v>0</v>
      </c>
      <c r="J1141" s="9">
        <f>IFERROR(__xludf.DUMMYFUNCTION("""COMPUTED_VALUE"""),0.0)</f>
        <v>0</v>
      </c>
    </row>
    <row r="1142">
      <c r="A1142" s="1">
        <v>4.1</v>
      </c>
      <c r="B1142" s="5" t="s">
        <v>10430</v>
      </c>
      <c r="C1142" s="5" t="s">
        <v>10431</v>
      </c>
      <c r="D1142" s="9" t="str">
        <f>IFERROR(__xludf.DUMMYFUNCTION("""COMPUTED_VALUE"""),"it seems to be good one for small family but don t know how long it s battery will last can we buy it s individual parts like battery bottom plastic portion in case any damages happened or the blade if needed so that it will become worthy buy n customer w"&amp;"ill also be happy n satisfied it s a small and good for small item chopping at a time like tomato or onion it works like a dream easy to use easy to use very useful for traveling nice product sometimes the button is not working")</f>
        <v>it seems to be good one for small family but don t know how long it s battery will last can we buy it s individual parts like battery bottom plastic portion in case any damages happened or the blade if needed so that it will become worthy buy n customer will also be happy n satisfied it s a small and good for small item chopping at a time like tomato or onion it works like a dream easy to use easy to use very useful for traveling nice product sometimes the button is not working</v>
      </c>
      <c r="E1142" s="1" t="s">
        <v>10424</v>
      </c>
      <c r="F1142" s="9" t="s">
        <v>9825</v>
      </c>
      <c r="G1142" s="9">
        <f>IFERROR(__xludf.DUMMYFUNCTION("""COMPUTED_VALUE"""),1.0)</f>
        <v>1</v>
      </c>
      <c r="H1142" s="9">
        <f>IFERROR(__xludf.DUMMYFUNCTION("""COMPUTED_VALUE"""),0.0)</f>
        <v>0</v>
      </c>
      <c r="I1142" s="9">
        <f>IFERROR(__xludf.DUMMYFUNCTION("""COMPUTED_VALUE"""),1.0)</f>
        <v>1</v>
      </c>
      <c r="J1142" s="9">
        <f>IFERROR(__xludf.DUMMYFUNCTION("""COMPUTED_VALUE"""),0.0)</f>
        <v>0</v>
      </c>
    </row>
    <row r="1143">
      <c r="A1143" s="1">
        <v>4.4</v>
      </c>
      <c r="B1143" s="5" t="s">
        <v>10441</v>
      </c>
      <c r="C1143" s="5" t="s">
        <v>10442</v>
      </c>
      <c r="D1143" s="9" t="str">
        <f>IFERROR(__xludf.DUMMYFUNCTION("""COMPUTED_VALUE"""),"once you start using a bagless vacuum cleaner you will never turn back using it on a weekly basis since nov so its a long tern review coming from another vacuum cleaner that had bags this one is truly a hassle free cleaner at least you are away from the h"&amp;"assle of maintaining cleaning replacing bags which is truly a mess and you would understand only if you have used cleaners with bags further devices with bags tend to get chocked now and then leading to less suction •••••••••••••••••••🎁 inside box•••••••"&amp;"•••••••••••• vacuum cleaner unit flexible pipe with integrated retraceable brush and suction adjustment knob turbo brush nozzle multi clean nozzle high suction flat inlet nozzle telescopic extension pipe user manual warranty cardthe power cord is mtr and "&amp;"device comes with a mechanish to retrace it back into the machine it has normal amp pin top which can easily fit in or pin sockets both amp or amp but better to connect it to amp ones only considering its power consumption ••••••••••••••••••••••••••••••••"&amp;"•••••➕ observations pros••••••••••••••••••••••••••••••••••••• device has high suction power and can be cleaned easily with a bagless design where dust collects in a chamber and you can empty it in the dustbin—no hassles of cleaning and replacing bags comp"&amp;"onents are high quality such as the telescopic extension is metallic though it s also a con for this attachment even plastic components are of good quality device easily moves around owing to its big and smooth wheels you don t need to pull it by force de"&amp;"fault flexible pipe itself is long and has an integrated brush that can also be retracted its a highly useful attachment considering it s attached to a primary flexible pipe and is easily available for use each attachment here is multipurpose when you ope"&amp;"n the package you feel like very few attachments are provided but when you start exploring you discover that all attachments are multipurpose details below attachments are easy snap fit and remove activelock in the company s terminology once you insert th"&amp;"e attachments it click locks and can be removed by a press of a button or release lever both the turbo brush and multi nozzle have flexible neck and wheels on the bottom for easy movement and effective cleaning dust collector can be opened with one press "&amp;"and has removable filters attached to it these filters can be washed once in a while to prevent clogging the main unit has h filter system to filter fine dust dust mites etc and is equivalent to hepa as per the company this filter is accessible from the b"&amp;"ackside for cleaning purposes device obviously makes sound but is not in the range of causing irritation to the ears it s in the bearable range •••••••••••••••••••••••••••••••••••••➖ observations cons••••••••••••••••••••••••••••••••••••• telescopic extens"&amp;"ion is metallic and heavy so it s a bit of trouble to use for longer durations especially when you are trying to clean ceilings reduction of suction power is via a bypass valve built into the flexible pipe and has no way to reduce the power of the machine"&amp;" to reduce suction so effectively this valve makes cleaner suck in air from in between to reduce suction at the end but then consumes the same amount of power if there had been a control mechanism to reduce power it would also save electricity device come"&amp;"s with a amp top but its pin so if you are going to use it with modular power sockets with self closing mechanism for holes it will be a trouble to plug it in everytime i miss the blower system in this cleaner which is handy at times was there in my previ"&amp;"ous cleaner they could have easily implemented it for the cons reducing star but its definitely a star device •••••••••••••••••••••••••••••••••••••🔧 attachments••••••••••••••••••••••••••••••••••••• flexbile pipe comes with an integrated brush and you can"&amp;" easily retract it back onto the pipe multipurpose nozzle has a button to increase its suction power and with one press it goes nearer to the floor turbo brush nozzle sweeps the floor or mattress with rotating bristles along the length and if you want to "&amp;"turn off the rotation of the brush there is a button to lock it main unit has a system on the back and botton side to attach the multi clean and turbo brush nozzle primarily for easy sweep or for storage purposes•••••••••••••••••••••••🏆 final verdict••••"&amp;"•••••••••••••••••••this bagless vacuum cleaner is a hassle free device and requires very less maintenance but it comes at a cost and if you are willing to stretch your budget it s definitely worth it i have had no any issues so far in the past year when u"&amp;"sing it regularly this is a nice bag less vaccum cleaner with a rotating brush that does a great job of cleaning it also comes with good set of accessories i found it also cheaper to order it online compared to the ‘croma’ store two drawbacks not a deal b"&amp;"reaker i found and i hope philips addresses them were it comes with a two pin ampere plug and you need to buy an adapter to use with normal ampere plugs in the house i was afraid to use the adapter thinking that it may heat with the use but had no issues "&amp;"with heating of the adapter or the plugs in the wall during minutes of cleaning each room in the house i do not see a point in having that plug during the use one just pulls it along but it has no handle to lift the machine i believe that one can use the "&amp;"handle of the dust canister to lift the machine but i am afraid that repeated lifting like this will break the click on mechanism so ended up lifting the machine as a whole all the time while moving the machine without the hose as i mentioned earlier thes"&amp;"e are not deal breaker but enough to take one star off and can have the star back if philips addresses the issues on this great little machine suction power is good suitable for cleaning carpet window curtains floors and carpets cleaning the dust containe"&amp;"r is also very easy only concern i have is if some length power cord is not pulled out from machine the power wire that still reamins inside the machine is getting heat from suction motor after using the machine for nearly hour and i pulled out the cord t"&amp;"hat was in the machine it was actually liitle hot to touch not sure is it safe for the live power cord to warm up like this would have been even better if this had blower functionality also good product cord length and suction power is satisfactory good q"&amp;"uality heavy noise this is the first vacuum cleaner purchase for me and i can say that i am a happy customer i bought this back in august and it is serving me well it comes with attachments that are convenient and reach high places it has three modes of c"&amp;"leaning tiled floors carpets and sofas and with pets in the house it has made my life that much easier thank you phillips for a good product and thank you amazon for a smooth transaction well built top notch quality suction power is too high")</f>
        <v>once you start using a bagless vacuum cleaner you will never turn back using it on a weekly basis since nov so its a long tern review coming from another vacuum cleaner that had bags this one is truly a hassle free cleaner at least you are away from the hassle of maintaining cleaning replacing bags which is truly a mess and you would understand only if you have used cleaners with bags further devices with bags tend to get chocked now and then leading to less suction •••••••••••••••••••🎁 inside box••••••••••••••••••• vacuum cleaner unit flexible pipe with integrated retraceable brush and suction adjustment knob turbo brush nozzle multi clean nozzle high suction flat inlet nozzle telescopic extension pipe user manual warranty cardthe power cord is mtr and device comes with a mechanish to retrace it back into the machine it has normal amp pin top which can easily fit in or pin sockets both amp or amp but better to connect it to amp ones only considering its power consumption •••••••••••••••••••••••••••••••••••••➕ observations pros••••••••••••••••••••••••••••••••••••• device has high suction power and can be cleaned easily with a bagless design where dust collects in a chamber and you can empty it in the dustbin—no hassles of cleaning and replacing bags components are high quality such as the telescopic extension is metallic though it s also a con for this attachment even plastic components are of good quality device easily moves around owing to its big and smooth wheels you don t need to pull it by force default flexible pipe itself is long and has an integrated brush that can also be retracted its a highly useful attachment considering it s attached to a primary flexible pipe and is easily available for use each attachment here is multipurpose when you open the package you feel like very few attachments are provided but when you start exploring you discover that all attachments are multipurpose details below attachments are easy snap fit and remove activelock in the company s terminology once you insert the attachments it click locks and can be removed by a press of a button or release lever both the turbo brush and multi nozzle have flexible neck and wheels on the bottom for easy movement and effective cleaning dust collector can be opened with one press and has removable filters attached to it these filters can be washed once in a while to prevent clogging the main unit has h filter system to filter fine dust dust mites etc and is equivalent to hepa as per the company this filter is accessible from the backside for cleaning purposes device obviously makes sound but is not in the range of causing irritation to the ears it s in the bearable range •••••••••••••••••••••••••••••••••••••➖ observations cons••••••••••••••••••••••••••••••••••••• telescopic extension is metallic and heavy so it s a bit of trouble to use for longer durations especially when you are trying to clean ceilings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 device comes with a amp top but its pin so if you are going to use it with modular power sockets with self closing mechanism for holes it will be a trouble to plug it in everytime i miss the blower system in this cleaner which is handy at times was there in my previous cleaner they could have easily implemented it for the cons reducing star but its definitely a star device •••••••••••••••••••••••••••••••••••••🔧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 clean and turbo brush nozzle primarily for easy sweep or for storage purposes•••••••••••••••••••••••🏆 final verdict•••••••••••••••••••••••this bagless vacuum cleaner is a hassle free device and requires very less maintenance but it comes at a cost and if you are willing to stretch your budget it s definitely worth it i have had no any issues so far in the past year when using it regularly 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 it comes with a two pin ampere plug and you need to buy an adapter to use with normal ampere plugs in the house i was afraid to use the adapter thinking that it may heat with the use but had no issues with heating of the adapter or the plugs in the wall during minutes of cleaning each room in the house i do not see a point in having that plug during the use one just pulls it along but it has no handle to lift the machine i believe that one can use the handle of the dust canister to lift the machine but i am afraid that repeated lifting like this will break the click on mechanism so ended up lifting the machine as a whole all the time while moving the machine without the hose as i mentioned earlier these are not deal breaker but enough to take one star off and can have the star back if philips addresses the issues on this great little machine suction power is good suitable for cleaning carpet window curtains floors and carpets cleaning the dust container is also very easy only concern i have is if some length power cord is not pulled out from machine the power wire that still reamins inside the machine is getting heat from suction motor after using the machine for nearly hour and i pulled out the cord that was in the machine it was actually liitle hot to touch not sure is it safe for the live power cord to warm up like this would have been even better if this had blower functionality also good product cord length and suction power is satisfactory good quality heavy noise this is the first vacuum cleaner purchase for me and i can say that i am a happy customer i bought this back in august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 well built top notch quality suction power is too high</v>
      </c>
      <c r="E1143" s="1" t="s">
        <v>10434</v>
      </c>
      <c r="F1143" s="9" t="s">
        <v>9968</v>
      </c>
      <c r="G1143" s="9">
        <f>IFERROR(__xludf.DUMMYFUNCTION("""COMPUTED_VALUE"""),1.0)</f>
        <v>1</v>
      </c>
      <c r="H1143" s="9">
        <f>IFERROR(__xludf.DUMMYFUNCTION("""COMPUTED_VALUE"""),0.0)</f>
        <v>0</v>
      </c>
      <c r="I1143" s="9">
        <f>IFERROR(__xludf.DUMMYFUNCTION("""COMPUTED_VALUE"""),1.0)</f>
        <v>1</v>
      </c>
      <c r="J1143" s="9">
        <f>IFERROR(__xludf.DUMMYFUNCTION("""COMPUTED_VALUE"""),0.0)</f>
        <v>0</v>
      </c>
    </row>
    <row r="1144">
      <c r="A1144" s="1">
        <v>4.3</v>
      </c>
      <c r="B1144" s="5" t="s">
        <v>10452</v>
      </c>
      <c r="C1144" s="5" t="s">
        <v>10453</v>
      </c>
      <c r="D1144" s="9" t="str">
        <f>IFERROR(__xludf.DUMMYFUNCTION("""COMPUTED_VALUE"""),"lead should be strong i had a fantastic first day experience with this product and because of the wire it works so quickly i plan to use it more often it s an excellent product at this price does what it promises to do the best thing about it is that it s"&amp;" made in india and runs on electricity and not batteries i immediately tried it on two lowers that had lot of peeling on them it cleaned them in no time and made them new again i would recommend it for every household use full to remove lint a very useful"&amp;" and affordable purchase makes the cloth as new after using it easy to use and does what it claims worth the purchase the product works well and does the work it promises build quality looks good too and it is easy to use 👍 it is easy to use")</f>
        <v>lead should be strong i had a fantastic first day experience with this product and because of the wire it works so quickly i plan to use it more often it s an excellent product at this price does what it promises to do the best thing about it is that it s made in india and runs on electricity and not batteries i immediately tried it on two lowers that had lot of peeling on them it cleaned them in no time and made them new again i would recommend it for every household use full to remove lint a very useful and affordable purchase makes the cloth as new after using it easy to use and does what it claims worth the purchase the product works well and does the work it promises build quality looks good too and it is easy to use 👍 it is easy to use</v>
      </c>
      <c r="E1144" s="1" t="s">
        <v>10445</v>
      </c>
      <c r="F1144" s="9" t="s">
        <v>9162</v>
      </c>
      <c r="G1144" s="9">
        <f>IFERROR(__xludf.DUMMYFUNCTION("""COMPUTED_VALUE"""),0.0)</f>
        <v>0</v>
      </c>
      <c r="H1144" s="9">
        <f>IFERROR(__xludf.DUMMYFUNCTION("""COMPUTED_VALUE"""),0.0)</f>
        <v>0</v>
      </c>
      <c r="I1144" s="9">
        <f>IFERROR(__xludf.DUMMYFUNCTION("""COMPUTED_VALUE"""),0.0)</f>
        <v>0</v>
      </c>
      <c r="J1144" s="9">
        <f>IFERROR(__xludf.DUMMYFUNCTION("""COMPUTED_VALUE"""),0.0)</f>
        <v>0</v>
      </c>
    </row>
    <row r="1145">
      <c r="A1145" s="1">
        <v>4.1</v>
      </c>
      <c r="B1145" s="5" t="s">
        <v>10464</v>
      </c>
      <c r="C1145" s="5" t="s">
        <v>10465</v>
      </c>
      <c r="D1145" s="9" t="str">
        <f>IFERROR(__xludf.DUMMYFUNCTION("""COMPUTED_VALUE"""),"we ordered this product after many research and reccomendation the product is amazing and easy to use there is a separate chutney jar and smoothie jar for efficient usage silicon detachable base for better cleaning and also stainless steel serrated blades"&amp;" for better grinding the w powerful motor helps in the grinding of hard spices in no time and the best part is it is super easy to clean i am absolutely happy with this product and customer care support product is good many jars available easy to clean bu"&amp;"t food gets stuck inside the rubber noise is defintely there however stopped working twice and got it exchanged twice as it is under year warranty service is good and very fast but need to know how durable it will be after the warranty the product is real"&amp;"ly good helpful i daily kitchen work take s less space i faced some difficulty with the machine and jars but tye same was handled very patiently and quickly by the customer service section pooja was handling my complaint and within few minutes she dispatc"&amp;"hed a replacement product for my request she was really very helpful recommending this product for each and every kitchen queen cookwell bullet is a very good product and priced well for the performance it delivers the grinding capacilty is superb and eas"&amp;"y to make any chutneys smoothies or paste in this with different jars good quality product for normal uses easy to use not much noisy easy to clean and use product is good easy to use take a less space i faces some issues with the machine called the custo"&amp;"mer service they gave quick response and replace machine i would like to say that their customer service very supportive and responsive ☺👍 good customer care")</f>
        <v>we ordered this product after many research and reccomendation the product is amazing and easy to use there is a separate chutney jar and smoothie jar for efficient usage silicon detachable base for better cleaning and also stainless steel serrated blades for better grinding the w powerful motor helps in the grinding of hard spices in no time and the best part is it is super easy to clean i am absolutely happy with this product and customer care support product is good many jars available easy to clean but food gets stuck inside the rubber noise is defintely there however stopped working twice and got it exchanged twice as it is under year warranty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 cookwell bullet is a very good product and priced well for the performance it delivers the grinding capacilty is superb and easy to make any chutneys smoothies or paste in this with different jars good quality product for normal uses easy to use not much noisy easy to clean and use product is good easy to use take a less space i faces some issues with the machine called the customer service they gave quick response and replace machine i would like to say that their customer service very supportive and responsive ☺👍 good customer care</v>
      </c>
      <c r="E1145" s="1" t="s">
        <v>10456</v>
      </c>
      <c r="F1145" s="9" t="s">
        <v>9305</v>
      </c>
      <c r="G1145" s="9">
        <f>IFERROR(__xludf.DUMMYFUNCTION("""COMPUTED_VALUE"""),0.0)</f>
        <v>0</v>
      </c>
      <c r="H1145" s="9">
        <f>IFERROR(__xludf.DUMMYFUNCTION("""COMPUTED_VALUE"""),0.0)</f>
        <v>0</v>
      </c>
      <c r="I1145" s="9">
        <f>IFERROR(__xludf.DUMMYFUNCTION("""COMPUTED_VALUE"""),0.0)</f>
        <v>0</v>
      </c>
      <c r="J1145" s="9">
        <f>IFERROR(__xludf.DUMMYFUNCTION("""COMPUTED_VALUE"""),0.0)</f>
        <v>0</v>
      </c>
    </row>
    <row r="1146">
      <c r="A1146" s="1">
        <v>3.7</v>
      </c>
      <c r="B1146" s="5" t="s">
        <v>10475</v>
      </c>
      <c r="C1146" s="5" t="s">
        <v>10476</v>
      </c>
      <c r="D1146" s="9" t="str">
        <f>IFERROR(__xludf.DUMMYFUNCTION("""COMPUTED_VALUE"""),"we are using it for cooking rice its getting repair regularly recently i buy new rice cooker it is average excellent product very good product power adapter is not working pins are gone wrong remaking all are good like")</f>
        <v>we are using it for cooking rice its getting repair regularly recently i buy new rice cooker it is average excellent product very good product power adapter is not working pins are gone wrong remaking all are good like</v>
      </c>
      <c r="E1146" s="1" t="s">
        <v>10468</v>
      </c>
      <c r="F1146" s="9" t="s">
        <v>10362</v>
      </c>
      <c r="G1146" s="9">
        <f>IFERROR(__xludf.DUMMYFUNCTION("""COMPUTED_VALUE"""),1.0)</f>
        <v>1</v>
      </c>
      <c r="H1146" s="9">
        <f>IFERROR(__xludf.DUMMYFUNCTION("""COMPUTED_VALUE"""),0.0)</f>
        <v>0</v>
      </c>
      <c r="I1146" s="9">
        <f>IFERROR(__xludf.DUMMYFUNCTION("""COMPUTED_VALUE"""),0.0)</f>
        <v>0</v>
      </c>
      <c r="J1146" s="9">
        <f>IFERROR(__xludf.DUMMYFUNCTION("""COMPUTED_VALUE"""),0.0)</f>
        <v>0</v>
      </c>
    </row>
    <row r="1147">
      <c r="A1147" s="1">
        <v>4.8</v>
      </c>
      <c r="B1147" s="5" t="s">
        <v>10485</v>
      </c>
      <c r="C1147" s="5" t="s">
        <v>10486</v>
      </c>
      <c r="D1147" s="9" t="str">
        <f>IFERROR(__xludf.DUMMYFUNCTION("""COMPUTED_VALUE"""),"must buy best fabulous product i recommend this👍👍 for small place it’s gud a great product works wonders on my vitrified tile floors")</f>
        <v>must buy best fabulous product i recommend this👍👍 for small place it’s gud a great product works wonders on my vitrified tile floors</v>
      </c>
      <c r="E1147" s="1" t="s">
        <v>10479</v>
      </c>
      <c r="F1147" s="9" t="s">
        <v>9316</v>
      </c>
      <c r="G1147" s="9">
        <f>IFERROR(__xludf.DUMMYFUNCTION("""COMPUTED_VALUE"""),0.0)</f>
        <v>0</v>
      </c>
      <c r="H1147" s="9">
        <f>IFERROR(__xludf.DUMMYFUNCTION("""COMPUTED_VALUE"""),0.0)</f>
        <v>0</v>
      </c>
      <c r="I1147" s="9">
        <f>IFERROR(__xludf.DUMMYFUNCTION("""COMPUTED_VALUE"""),0.0)</f>
        <v>0</v>
      </c>
      <c r="J1147" s="9">
        <f>IFERROR(__xludf.DUMMYFUNCTION("""COMPUTED_VALUE"""),0.0)</f>
        <v>0</v>
      </c>
    </row>
    <row r="1148">
      <c r="A1148" s="1">
        <v>4.5</v>
      </c>
      <c r="B1148" s="5" t="s">
        <v>10495</v>
      </c>
      <c r="C1148" s="5" t="s">
        <v>10496</v>
      </c>
      <c r="D1148" s="9" t="str">
        <f>IFERROR(__xludf.DUMMYFUNCTION("""COMPUTED_VALUE"""),"item is good but bottom lid should have provided along with the item once after blending juice or protein shakes we can use the top bottle directly as a sipper but without bottom lid we cant close the juice bottle and the liquid will be spoiled if not dra"&amp;"nk within minsi request seller to provide bottom lid to close the bottle even low cost blenders in market are providing else the product is ok good and compact good for travelers to prepare the juice blends dry fruits with for me it s very helpful as i ca"&amp;"rry it while i travel extremely handy very good for smoothies price on the higher side though good for travelling with babies or kids it s good although it did give some start issue it s just that fruit veggies pieces should be small bought with too much "&amp;"expectations and found out ml to be too low for blending a shake with one full apple gm oats milks and gm nuts it struggles to start and we need to turn it upside down to give the blade some momentum and then it starts blending for someone who is going to"&amp;" carry it is your best bet but for stationary heavy blending buy something else with direct power source")</f>
        <v>item is good but bottom lid should have provided along with the item once after blending juice or protein shakes we can use the top bottle directly as a sipper but without bottom lid we cant close the juice bottle and the liquid will be spoiled if not drank within minsi request seller to provide bottom lid to close the bottle even low cost blenders in market are providing else the product is ok good and compact good for travelers to prepare the juice blends dry fruits with for me it s very helpful as i carry it while i travel extremely handy very good for smoothies price on the higher side though good for travelling with babies or kids it s good although it did give some start issue it s just that fruit veggies pieces should be small bought with too much expectations and found out ml to be too low for blending a shake with one full apple gm oats milks and gm nuts it struggles to start and we need to turn it upside down to give the blade some momentum and then it starts blending for someone who is going to carry it is your best bet but for stationary heavy blending buy something else with direct power source</v>
      </c>
      <c r="E1148" s="1" t="s">
        <v>10489</v>
      </c>
      <c r="F1148" s="9" t="s">
        <v>9282</v>
      </c>
      <c r="G1148" s="9">
        <f>IFERROR(__xludf.DUMMYFUNCTION("""COMPUTED_VALUE"""),0.0)</f>
        <v>0</v>
      </c>
      <c r="H1148" s="9">
        <f>IFERROR(__xludf.DUMMYFUNCTION("""COMPUTED_VALUE"""),0.0)</f>
        <v>0</v>
      </c>
      <c r="I1148" s="9">
        <f>IFERROR(__xludf.DUMMYFUNCTION("""COMPUTED_VALUE"""),0.0)</f>
        <v>0</v>
      </c>
      <c r="J1148" s="9">
        <f>IFERROR(__xludf.DUMMYFUNCTION("""COMPUTED_VALUE"""),0.0)</f>
        <v>0</v>
      </c>
    </row>
    <row r="1149">
      <c r="A1149" s="1">
        <v>4.0</v>
      </c>
      <c r="B1149" s="5" t="s">
        <v>10507</v>
      </c>
      <c r="C1149" s="5" t="s">
        <v>10508</v>
      </c>
      <c r="D1149" s="9" t="str">
        <f>IFERROR(__xludf.DUMMYFUNCTION("""COMPUTED_VALUE"""),"pros most affordable option year warrantycons no inlet and outlet pipes are given you can purchase that offline or i found one pair on amazon for inr it doesn’t come with any installation service or manual an installation from urban company will cost arou"&amp;"nd taxes which is about inrhowever after product delivery lifelong sent me a whatsapp message asking about installation they charge ₹ for technician and ₹ for pipes so the cost is better by lifelong support because within ₹ you get technician and the pipe"&amp;"s hence choose to go with lifelong service i am writing this review after using the product for months it is working amazingly the company doesn t provide installation support you need to self install it at the end it is value for money go for it the comp"&amp;"any should provide technician for installation and conneting pipe should also be provided by company overall easy to set up look of the geyser are premium with well insulated cover product is good i was using this item from years then again i brought more"&amp;" for new bathroom i very happy with this product fully satisfied with years working well worth buying worth for the money good product value for money but accessories missing good product in price range but power consumption is high if this is ok go ahead")</f>
        <v>pros most affordable option year warrantycons no inlet and outlet pipes are given you can purchase that offline or i found one pair on amazon for inr it doesn’t come with any installation service or manual an installation from urban company will cost around taxes which is about inrhowever after product delivery lifelong sent me a whatsapp message asking about installation they charge ₹ for technician and ₹ for pipes so the cost is better by lifelong support because within ₹ you get technician and the pipes hence choose to go with lifelong service i am writing this review after using the product for months it is working amazingly the company doesn t provide installation support you need to self install it at the end it is value for money go for it the company should provide technician for installation and conneting pipe should also be provided by company overall easy to set up look of the geyser are premium with well insulated cover product is good i was using this item from years then again i brought more for new bathroom i very happy with this product fully satisfied with years working well worth buying worth for the money good product value for money but accessories missing good product in price range but power consumption is high if this is ok go ahead</v>
      </c>
      <c r="E1149" s="1" t="s">
        <v>10499</v>
      </c>
      <c r="F1149" s="9" t="s">
        <v>9316</v>
      </c>
      <c r="G1149" s="9">
        <f>IFERROR(__xludf.DUMMYFUNCTION("""COMPUTED_VALUE"""),0.0)</f>
        <v>0</v>
      </c>
      <c r="H1149" s="9">
        <f>IFERROR(__xludf.DUMMYFUNCTION("""COMPUTED_VALUE"""),1.0)</f>
        <v>1</v>
      </c>
      <c r="I1149" s="9">
        <f>IFERROR(__xludf.DUMMYFUNCTION("""COMPUTED_VALUE"""),0.0)</f>
        <v>0</v>
      </c>
      <c r="J1149" s="9">
        <f>IFERROR(__xludf.DUMMYFUNCTION("""COMPUTED_VALUE"""),0.0)</f>
        <v>0</v>
      </c>
    </row>
    <row r="1150">
      <c r="A1150" s="1">
        <v>4.1</v>
      </c>
      <c r="B1150" s="5" t="s">
        <v>10518</v>
      </c>
      <c r="C1150" s="5" t="s">
        <v>10519</v>
      </c>
      <c r="D1150" s="9" t="str">
        <f>IFERROR(__xludf.DUMMYFUNCTION("""COMPUTED_VALUE"""),"the instant heater was well made and works well nice product but how come one plug is not added you need to pay for installation and for the plug connecting pipes another but otherwise good geyser for small family taking bath in different time good produc"&amp;"t one star less because no connection pipe otherwise ok best okay like indicater just relocate but ok good product")</f>
        <v>the instant heater was well made and works well nice product but how come one plug is not added you need to pay for installation and for the plug connecting pipes another but otherwise good geyser for small family taking bath in different time good product one star less because no connection pipe otherwise ok best okay like indicater just relocate but ok good product</v>
      </c>
      <c r="E1150" s="1" t="s">
        <v>10511</v>
      </c>
      <c r="F1150" s="9" t="s">
        <v>9316</v>
      </c>
      <c r="G1150" s="9">
        <f>IFERROR(__xludf.DUMMYFUNCTION("""COMPUTED_VALUE"""),0.0)</f>
        <v>0</v>
      </c>
      <c r="H1150" s="9">
        <f>IFERROR(__xludf.DUMMYFUNCTION("""COMPUTED_VALUE"""),0.0)</f>
        <v>0</v>
      </c>
      <c r="I1150" s="9">
        <f>IFERROR(__xludf.DUMMYFUNCTION("""COMPUTED_VALUE"""),0.0)</f>
        <v>0</v>
      </c>
      <c r="J1150" s="9">
        <f>IFERROR(__xludf.DUMMYFUNCTION("""COMPUTED_VALUE"""),0.0)</f>
        <v>0</v>
      </c>
    </row>
    <row r="1151">
      <c r="A1151" s="1">
        <v>3.9</v>
      </c>
      <c r="B1151" s="5" t="s">
        <v>10529</v>
      </c>
      <c r="C1151" s="5" t="s">
        <v>10530</v>
      </c>
      <c r="D1151" s="9" t="str">
        <f>IFERROR(__xludf.DUMMYFUNCTION("""COMPUTED_VALUE"""),"ok product very delicate but nice and accurate now see how long it will last gives an error of milligrams it stopped working after months of use this is a sensitive product so it needs to be kept on a stable surface to use it shouldn t be overloaded like "&amp;"ever cuz it will damage the sensor good product at this price built quality is not world class but good for temporary use good")</f>
        <v>ok product very delicate but nice and accurate now see how long it will last gives an error of milligrams it stopped working after months of use this is a sensitive product so it needs to be kept on a stable surface to use it shouldn t be overloaded like ever cuz it will damage the sensor good product at this price built quality is not world class but good for temporary use good</v>
      </c>
      <c r="E1151" s="1" t="s">
        <v>10522</v>
      </c>
      <c r="F1151" s="9" t="s">
        <v>9173</v>
      </c>
      <c r="G1151" s="9">
        <f>IFERROR(__xludf.DUMMYFUNCTION("""COMPUTED_VALUE"""),0.0)</f>
        <v>0</v>
      </c>
      <c r="H1151" s="9">
        <f>IFERROR(__xludf.DUMMYFUNCTION("""COMPUTED_VALUE"""),0.0)</f>
        <v>0</v>
      </c>
      <c r="I1151" s="9">
        <f>IFERROR(__xludf.DUMMYFUNCTION("""COMPUTED_VALUE"""),1.0)</f>
        <v>1</v>
      </c>
      <c r="J1151" s="9">
        <f>IFERROR(__xludf.DUMMYFUNCTION("""COMPUTED_VALUE"""),0.0)</f>
        <v>0</v>
      </c>
    </row>
    <row r="1152">
      <c r="A1152" s="1">
        <v>4.1</v>
      </c>
      <c r="B1152" s="5" t="s">
        <v>10540</v>
      </c>
      <c r="C1152" s="5" t="s">
        <v>10541</v>
      </c>
      <c r="D1152" s="9" t="str">
        <f>IFERROR(__xludf.DUMMYFUNCTION("""COMPUTED_VALUE"""),"i am pleased with my purchase the installation process is easy and the product is very reliable the level safety feature ensures that the water heater is safe to use and prevents accidental scalding the water heater heats the water quickly and the tempera"&amp;"ture can be adjusted to suit my needs the only problem i am facing is with the indicator ideally the red light shows that the water is getting heated and it turns off when the water is heated enough but in my unit it s vice versa the green indicator is wo"&amp;"rking as red and the red indicator is green it is worth buying it works well first of all packaging was poor secondly crompton says it is good for family of members bath bucket but for that waiting is too long go for higher rated geyser from crompton inst"&amp;"allation is not hard instruction book is given only lacking point is warranty card is sign n seal warranty card is valueless works just fine but i must say it is useful more for kitchen purpose and in bathroom if u don t use shower cuz after running for a"&amp;" couple of seconds the temp of the water drops heating is not that effective being instant if anyone wants to take hot shower must go of geysers with larger storage capacity the packaging was good and intact no connecting pipes were inside the power cable"&amp;" was very short that made things bit difficult i bought a m lengthy connecting hose for cold and hot water supply i installed it myself and registered online on crompton site if you have drill machine or if you can borrow it it just takes two holes to com"&amp;"plete the installation working well and makes hot water in mins do not connect using any extension box unless it is rated for w otherwise the wires will melt better always try to connect directly with the socket very useful product")</f>
        <v>i am pleased with my purchase the installation process is easy and the product is very reliable the 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 s vice versa the green indicator is working as red and the red indicator is green it is worth buying it works well first of all packaging was poor secondly crompton says it is good for family of members bath bucket but for that waiting is too long go for higher rated geyser from crompton installation is not hard instruction book is given only lacking point is warranty card is sign n seal warranty card is valueless works just fine but i must say it is useful more for kitchen purpose and in bathroom if u don t use shower cuz after running for a couple of seconds the temp of the water drops heating is not that effective being instant if anyone wants to take hot shower must go of geysers with larger storage capacity the packaging was good and intact no connecting pipes were inside the power cable was very short that made things bit difficult i bought a m lengthy connecting hose for cold and hot water supply i installed it myself and registered online on crompton site if you have drill machine or if you can borrow it it just takes two holes to complete the installation working well and makes hot water in mins do not connect using any extension box unless it is rated for w otherwise the wires will melt better always try to connect directly with the socket very useful product</v>
      </c>
      <c r="E1152" s="1" t="s">
        <v>10533</v>
      </c>
      <c r="F1152" s="9" t="s">
        <v>9316</v>
      </c>
      <c r="G1152" s="9">
        <f>IFERROR(__xludf.DUMMYFUNCTION("""COMPUTED_VALUE"""),0.0)</f>
        <v>0</v>
      </c>
      <c r="H1152" s="9">
        <f>IFERROR(__xludf.DUMMYFUNCTION("""COMPUTED_VALUE"""),0.0)</f>
        <v>0</v>
      </c>
      <c r="I1152" s="9">
        <f>IFERROR(__xludf.DUMMYFUNCTION("""COMPUTED_VALUE"""),1.0)</f>
        <v>1</v>
      </c>
      <c r="J1152" s="9">
        <f>IFERROR(__xludf.DUMMYFUNCTION("""COMPUTED_VALUE"""),0.0)</f>
        <v>0</v>
      </c>
    </row>
    <row r="1153">
      <c r="A1153" s="1">
        <v>4.2</v>
      </c>
      <c r="B1153" s="5" t="s">
        <v>10550</v>
      </c>
      <c r="C1153" s="5" t="s">
        <v>10551</v>
      </c>
      <c r="D1153" s="9" t="str">
        <f>IFERROR(__xludf.DUMMYFUNCTION("""COMPUTED_VALUE"""),"nice working good so far provides instant heating everage productcompair to prize super product thank you for croma decent to handle and use safe easily heat overall product is very good in this amount of money but get cold very fast")</f>
        <v>nice working good so far provides instant heating everage productcompair to prize super product thank you for croma decent to handle and use safe easily heat overall product is very good in this amount of money but get cold very fast</v>
      </c>
      <c r="E1153" s="1" t="s">
        <v>10544</v>
      </c>
      <c r="F1153" s="9" t="s">
        <v>9293</v>
      </c>
      <c r="G1153" s="9">
        <f>IFERROR(__xludf.DUMMYFUNCTION("""COMPUTED_VALUE"""),0.0)</f>
        <v>0</v>
      </c>
      <c r="H1153" s="9">
        <f>IFERROR(__xludf.DUMMYFUNCTION("""COMPUTED_VALUE"""),0.0)</f>
        <v>0</v>
      </c>
      <c r="I1153" s="9">
        <f>IFERROR(__xludf.DUMMYFUNCTION("""COMPUTED_VALUE"""),0.0)</f>
        <v>0</v>
      </c>
      <c r="J1153" s="9">
        <f>IFERROR(__xludf.DUMMYFUNCTION("""COMPUTED_VALUE"""),0.0)</f>
        <v>0</v>
      </c>
    </row>
    <row r="1154">
      <c r="A1154" s="1">
        <v>4.1</v>
      </c>
      <c r="B1154" s="5" t="s">
        <v>10561</v>
      </c>
      <c r="C1154" s="5" t="s">
        <v>10562</v>
      </c>
      <c r="D1154" s="9" t="str">
        <f>IFERROR(__xludf.DUMMYFUNCTION("""COMPUTED_VALUE"""),"this product little bit costly but quality was good this does not remove all the lint cleanly only the easiest lightest ones sturdy adhesion is good but price is high we will get in ikea store for less extremely effective product and very decently priced "&amp;"👏👏👏👍👍👍 worth to buy very useful product as i have cats at home loving it")</f>
        <v>this product little bit costly but quality was good this does not remove all the lint cleanly only the easiest lightest ones sturdy adhesion is good but price is high we will get in ikea store for less extremely effective product and very decently priced 👏👏👏👍👍👍 worth to buy very useful product as i have cats at home loving it</v>
      </c>
      <c r="E1154" s="1" t="s">
        <v>10554</v>
      </c>
      <c r="F1154" s="9" t="s">
        <v>9162</v>
      </c>
      <c r="G1154" s="9">
        <f>IFERROR(__xludf.DUMMYFUNCTION("""COMPUTED_VALUE"""),0.0)</f>
        <v>0</v>
      </c>
      <c r="H1154" s="9">
        <f>IFERROR(__xludf.DUMMYFUNCTION("""COMPUTED_VALUE"""),0.0)</f>
        <v>0</v>
      </c>
      <c r="I1154" s="9">
        <f>IFERROR(__xludf.DUMMYFUNCTION("""COMPUTED_VALUE"""),0.0)</f>
        <v>0</v>
      </c>
      <c r="J1154" s="9">
        <f>IFERROR(__xludf.DUMMYFUNCTION("""COMPUTED_VALUE"""),0.0)</f>
        <v>0</v>
      </c>
    </row>
    <row r="1155">
      <c r="A1155" s="1">
        <v>3.5</v>
      </c>
      <c r="B1155" s="5" t="s">
        <v>10571</v>
      </c>
      <c r="C1155" s="5" t="s">
        <v>10572</v>
      </c>
      <c r="D1155" s="9" t="str">
        <f>IFERROR(__xludf.DUMMYFUNCTION("""COMPUTED_VALUE"""),"cannot extract small hair and takes lot of time it clearly removes hair from velvet material but in clothes not that much i have a velvet bed for my dog and this serves it s purpose the cost is high and it is not available in the local market it s not tha"&amp;"t great a product overall the product is good in pocket friendly range can be used only on velvet type material thread breaks when used on other materials i bought it to remove my guinea pig s hair from cloths but it doesn t work well this works perfectly"&amp;" to remove my dogs hair from sofa and chairs it gathered even the smallest hair awesome product i have short hair domestic cats and they like to sleep on my couch this is a great way to remove furr without power vacuuming")</f>
        <v>cannot extract small hair and takes lot of time it clearly removes hair from velvet material but in clothes not that much i have a velvet bed for my dog and this serves it s purpose the cost is high and it is not available in the local market it s not that great a product overall the product is good in pocket friendly range can be used only on velvet type material thread breaks when used on other materials i bought it to remove my guinea pig s hair from cloths but it doesn t work well this works perfectly to remove my dogs hair from sofa and chairs it gathered even the smallest hair awesome product i have short hair domestic cats and they like to sleep on my couch this is a great way to remove furr without power vacuuming</v>
      </c>
      <c r="E1155" s="1" t="s">
        <v>10565</v>
      </c>
      <c r="F1155" s="9" t="s">
        <v>9162</v>
      </c>
      <c r="G1155" s="9">
        <f>IFERROR(__xludf.DUMMYFUNCTION("""COMPUTED_VALUE"""),0.0)</f>
        <v>0</v>
      </c>
      <c r="H1155" s="9">
        <f>IFERROR(__xludf.DUMMYFUNCTION("""COMPUTED_VALUE"""),0.0)</f>
        <v>0</v>
      </c>
      <c r="I1155" s="9">
        <f>IFERROR(__xludf.DUMMYFUNCTION("""COMPUTED_VALUE"""),0.0)</f>
        <v>0</v>
      </c>
      <c r="J1155" s="9">
        <f>IFERROR(__xludf.DUMMYFUNCTION("""COMPUTED_VALUE"""),0.0)</f>
        <v>0</v>
      </c>
    </row>
    <row r="1156">
      <c r="A1156" s="1">
        <v>4.3</v>
      </c>
      <c r="B1156" s="5" t="s">
        <v>10583</v>
      </c>
      <c r="C1156" s="5" t="s">
        <v>10584</v>
      </c>
      <c r="D1156" s="9" t="str">
        <f>IFERROR(__xludf.DUMMYFUNCTION("""COMPUTED_VALUE"""),"they have not mentioned it here or atleast i couldn t see it that an additional installation charge of ₹ is to be paid for installation by their technician however you can choose to get it installed by a third party good good good service very quickly com"&amp;"e nd given best service good product nice remote have been using atomberg for last m and it is working fine without any issue super happy 👌💯🤝")</f>
        <v>they have not mentioned it here or atleast i couldn t see it that an additional installation charge of ₹ is to be paid for installation by their technician however you can choose to get it installed by a third party good good good service very quickly come nd given best service good product nice remote have been using atomberg for last m and it is working fine without any issue super happy 👌💯🤝</v>
      </c>
      <c r="E1156" s="1" t="s">
        <v>10575</v>
      </c>
      <c r="F1156" s="9" t="s">
        <v>9933</v>
      </c>
      <c r="G1156" s="9">
        <f>IFERROR(__xludf.DUMMYFUNCTION("""COMPUTED_VALUE"""),0.0)</f>
        <v>0</v>
      </c>
      <c r="H1156" s="9">
        <f>IFERROR(__xludf.DUMMYFUNCTION("""COMPUTED_VALUE"""),0.0)</f>
        <v>0</v>
      </c>
      <c r="I1156" s="9">
        <f>IFERROR(__xludf.DUMMYFUNCTION("""COMPUTED_VALUE"""),0.0)</f>
        <v>0</v>
      </c>
      <c r="J1156" s="9">
        <f>IFERROR(__xludf.DUMMYFUNCTION("""COMPUTED_VALUE"""),0.0)</f>
        <v>0</v>
      </c>
    </row>
    <row r="1157">
      <c r="A1157" s="1">
        <v>3.9</v>
      </c>
      <c r="B1157" s="5" t="s">
        <v>10593</v>
      </c>
      <c r="C1157" s="5" t="s">
        <v>10594</v>
      </c>
      <c r="D1157" s="9" t="str">
        <f>IFERROR(__xludf.DUMMYFUNCTION("""COMPUTED_VALUE"""),"useful takes long time to heat up water not very quick with heating 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लीटर में या लीटर में उपकर"&amp;"ण उपलब्ध हो तो बता दीजिए ।तार की लंबाई कम से कम मीटर हो nothing to dislike cord length short it s years still using this for early morning hot water after sells service is rediculaus product is very good within year its not working properly we tried a lot"&amp;" to reach to repair by service provider but we get any reply after a lot of follow up third class experience by pigeon easy to handle")</f>
        <v>useful takes long time to heat up water not very quick with heating 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लीटर में या लीटर में उपकरण उपलब्ध हो तो बता दीजिए ।तार की लंबाई कम से कम मीटर हो nothing to dislike cord length short it s years still using this for early morning hot water after sells service is rediculaus product is very good within year its not working properly we tried a lot to reach to repair by service provider but we get any reply after a lot of follow up third class experience by pigeon easy to handle</v>
      </c>
      <c r="E1157" s="1" t="s">
        <v>10587</v>
      </c>
      <c r="F1157" s="9" t="s">
        <v>9126</v>
      </c>
      <c r="G1157" s="9">
        <f>IFERROR(__xludf.DUMMYFUNCTION("""COMPUTED_VALUE"""),1.0)</f>
        <v>1</v>
      </c>
      <c r="H1157" s="9">
        <f>IFERROR(__xludf.DUMMYFUNCTION("""COMPUTED_VALUE"""),0.0)</f>
        <v>0</v>
      </c>
      <c r="I1157" s="9">
        <f>IFERROR(__xludf.DUMMYFUNCTION("""COMPUTED_VALUE"""),0.0)</f>
        <v>0</v>
      </c>
      <c r="J1157" s="9">
        <f>IFERROR(__xludf.DUMMYFUNCTION("""COMPUTED_VALUE"""),1.0)</f>
        <v>1</v>
      </c>
    </row>
    <row r="1158">
      <c r="A1158" s="1">
        <v>4.2</v>
      </c>
      <c r="B1158" s="5" t="s">
        <v>10604</v>
      </c>
      <c r="C1158" s="5" t="s">
        <v>10605</v>
      </c>
      <c r="D1158" s="9" t="str">
        <f>IFERROR(__xludf.DUMMYFUNCTION("""COMPUTED_VALUE"""),"induction is good working lightweight and easy to use v nice good quality product good usha product induction 👍👍👍 tea i have been using it for weeks so far there is no problem but the current option probably comes in all")</f>
        <v>induction is good working lightweight and easy to use v nice good quality product good usha product induction 👍👍👍 tea i have been using it for weeks so far there is no problem but the current option probably comes in all</v>
      </c>
      <c r="E1158" s="1" t="s">
        <v>10597</v>
      </c>
      <c r="F1158" s="9" t="s">
        <v>9238</v>
      </c>
      <c r="G1158" s="9">
        <f>IFERROR(__xludf.DUMMYFUNCTION("""COMPUTED_VALUE"""),0.0)</f>
        <v>0</v>
      </c>
      <c r="H1158" s="9">
        <f>IFERROR(__xludf.DUMMYFUNCTION("""COMPUTED_VALUE"""),0.0)</f>
        <v>0</v>
      </c>
      <c r="I1158" s="9">
        <f>IFERROR(__xludf.DUMMYFUNCTION("""COMPUTED_VALUE"""),0.0)</f>
        <v>0</v>
      </c>
      <c r="J1158" s="9">
        <f>IFERROR(__xludf.DUMMYFUNCTION("""COMPUTED_VALUE"""),0.0)</f>
        <v>0</v>
      </c>
    </row>
    <row r="1159">
      <c r="A1159" s="1">
        <v>3.8</v>
      </c>
      <c r="B1159" s="5" t="s">
        <v>10616</v>
      </c>
      <c r="C1159" s="5" t="s">
        <v>10617</v>
      </c>
      <c r="D1159" s="9" t="str">
        <f>IFERROR(__xludf.DUMMYFUNCTION("""COMPUTED_VALUE"""),"as of now its working fine but don t expect more like this is not dust remove effective way but i liked it let see the durability very easy to install and effective in my hatchback can be swapped between cars as well it does not suck the air dust or small"&amp;" particles which are part of dust fail to understand how will it purify the airproduct is physically working good but not meeting the cause of purifying the air use to get headache after long drives early after using this product no smell in the car and f"&amp;"eels fresh air it removes odour smell as well product quality is good value for money product highly recommend i have been using this for more than a month now it is quite silent simple and dose its work eficiently my son always hated ac since he felt nau"&amp;"seating in the car especially when the windows are up and ac is on since i started using this air purifier he is very comfortable i too feel the difference inside the car thanks reffair for bringing such a nice product and this attractive prize its ok ok "&amp;"product but don t expect much")</f>
        <v>as of now its working fine but don t expect more like this is not dust remove effective way but i liked it let see the durability very easy to install and effective in my hatchback can be swapped between cars as well it does not suck the air dust or small particles which are part of dust fail to understand how will it purify the airproduct is physically working good but not meeting the cause of purifying the air use to get headache after long drives early after using this product no smell in the car and feels fresh air it removes odour smell as well product quality is good value for money product highly recommend 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 its ok ok product but don t expect much</v>
      </c>
      <c r="E1159" s="1" t="s">
        <v>10608</v>
      </c>
      <c r="F1159" s="9" t="s">
        <v>10610</v>
      </c>
      <c r="G1159" s="9">
        <f>IFERROR(__xludf.DUMMYFUNCTION("""COMPUTED_VALUE"""),1.0)</f>
        <v>1</v>
      </c>
      <c r="H1159" s="9">
        <f>IFERROR(__xludf.DUMMYFUNCTION("""COMPUTED_VALUE"""),0.0)</f>
        <v>0</v>
      </c>
      <c r="I1159" s="9">
        <f>IFERROR(__xludf.DUMMYFUNCTION("""COMPUTED_VALUE"""),0.0)</f>
        <v>0</v>
      </c>
      <c r="J1159" s="9">
        <f>IFERROR(__xludf.DUMMYFUNCTION("""COMPUTED_VALUE"""),0.0)</f>
        <v>0</v>
      </c>
    </row>
    <row r="1160">
      <c r="A1160" s="1">
        <v>4.5</v>
      </c>
      <c r="B1160" s="5" t="s">
        <v>10627</v>
      </c>
      <c r="C1160" s="5" t="s">
        <v>10628</v>
      </c>
      <c r="D1160" s="9" t="str">
        <f>IFERROR(__xludf.DUMMYFUNCTION("""COMPUTED_VALUE"""),"very good good quality product and value for money recommend for buy average product light weight and average quality if you want to purchase it go for it nice one 🙂 from amazon great heater gives enough amount of heat easy to carry light weight recommen"&amp;"ded for everyone nob setting go for it thumsup ill use this product frist time i don t know what is the problem but when i starting use there is smell like smoking and they not provide any customer service number or cash memo warranty card ext so how can "&amp;"any customer contact him so kindly resolve this issue asap thanks")</f>
        <v>very good good quality product and value for money recommend for buy average product light weight and average quality if you want to purchase it go for it nice one 🙂 from amazon great heater gives enough amount of heat easy to carry light weight recommended for everyone nob setting go for it thumsup ill use this product frist time i don t know what is the problem but when i starting use there is smell like smoking and they not provide any customer service number or cash memo warranty card ext so how can any customer contact him so kindly resolve this issue asap thanks</v>
      </c>
      <c r="E1160" s="1" t="s">
        <v>10620</v>
      </c>
      <c r="F1160" s="9" t="s">
        <v>9151</v>
      </c>
      <c r="G1160" s="9">
        <f>IFERROR(__xludf.DUMMYFUNCTION("""COMPUTED_VALUE"""),0.0)</f>
        <v>0</v>
      </c>
      <c r="H1160" s="9">
        <f>IFERROR(__xludf.DUMMYFUNCTION("""COMPUTED_VALUE"""),0.0)</f>
        <v>0</v>
      </c>
      <c r="I1160" s="9">
        <f>IFERROR(__xludf.DUMMYFUNCTION("""COMPUTED_VALUE"""),0.0)</f>
        <v>0</v>
      </c>
      <c r="J1160" s="9">
        <f>IFERROR(__xludf.DUMMYFUNCTION("""COMPUTED_VALUE"""),0.0)</f>
        <v>0</v>
      </c>
    </row>
    <row r="1161">
      <c r="A1161" s="1">
        <v>3.8</v>
      </c>
      <c r="B1161" s="5" t="s">
        <v>10638</v>
      </c>
      <c r="C1161" s="5" t="s">
        <v>10639</v>
      </c>
      <c r="D1161" s="9" t="str">
        <f>IFERROR(__xludf.DUMMYFUNCTION("""COMPUTED_VALUE"""),"value for money product very good suction power however blower power is not good as expected overall good product very easy to use and all provided accessories worth in this price range best wet and dry vaccum cleaner in this range loaded with accessories"&amp;" suction power is good and hose pipe and extension pipes and long powe cord cable helps to reach every corner of the house light in weight and very good for normal home use virtual demo received from divya was very clear and explained well regarding the u"&amp;"sage of product the attachments were little loose and are disengaging while using i make heavy noise than expected it canbe used once in a while but not daily na value for money the product is good easy to use it everyone the dust bag may be alternative p"&amp;"aper bag or provide additional bag for long stand use liten more powerful good product as described")</f>
        <v>value for money product very good suction power however blower power is not good as expected overall good product very easy to use and all provided accessories worth in this price range best wet and dry vaccum cleaner in this range loaded with accessories suction power is good and hose pipe and extension pipes and long powe cord cable helps to reach every corner of the house light in weight and very good for normal home use virtual demo received from divya was very clear and explained well regarding the usage of product the attachments were little loose and are disengaging while using i make heavy noise than expected it canbe used once in a while but not daily na value for money the product is good easy to use it everyone the dust bag may be alternative paper bag or provide additional bag for long stand use liten more powerful good product as described</v>
      </c>
      <c r="E1161" s="1" t="s">
        <v>10631</v>
      </c>
      <c r="F1161" s="9" t="s">
        <v>10633</v>
      </c>
      <c r="G1161" s="9">
        <f>IFERROR(__xludf.DUMMYFUNCTION("""COMPUTED_VALUE"""),0.0)</f>
        <v>0</v>
      </c>
      <c r="H1161" s="9">
        <f>IFERROR(__xludf.DUMMYFUNCTION("""COMPUTED_VALUE"""),0.0)</f>
        <v>0</v>
      </c>
      <c r="I1161" s="9">
        <f>IFERROR(__xludf.DUMMYFUNCTION("""COMPUTED_VALUE"""),0.0)</f>
        <v>0</v>
      </c>
      <c r="J1161" s="9">
        <f>IFERROR(__xludf.DUMMYFUNCTION("""COMPUTED_VALUE"""),0.0)</f>
        <v>0</v>
      </c>
    </row>
    <row r="1162">
      <c r="A1162" s="1">
        <v>4.1</v>
      </c>
      <c r="B1162" s="5" t="s">
        <v>10648</v>
      </c>
      <c r="C1162" s="5" t="s">
        <v>10649</v>
      </c>
      <c r="D1162" s="9" t="str">
        <f>IFERROR(__xludf.DUMMYFUNCTION("""COMPUTED_VALUE"""),"good product working fine serves for the purpose even though received a defect piece immediately got the replacement in just two days thanks to amazon nice product are very good product is good electry consumption is hig product is good for small size roo"&amp;"m you can use this continually min after that you have to off the device as device is heated it s a great product initial smell is fine as any new heater does in the first use cord lengthheatingfan speedeverything was good product is good but issue light "&amp;"indicator please add")</f>
        <v>good product working fine serves for the purpose even though received a defect piece immediately got the replacement in just two days thanks to amazon nice product are very good product is good electry consumption is hig product is good for small size room you can use this continually min after that you have to off the device as device is heated it s a great product initial smell is fine as any new heater does in the first use cord lengthheatingfan speedeverything was good product is good but issue light indicator please add</v>
      </c>
      <c r="E1162" s="1" t="s">
        <v>10642</v>
      </c>
      <c r="F1162" s="9" t="s">
        <v>9151</v>
      </c>
      <c r="G1162" s="9">
        <f>IFERROR(__xludf.DUMMYFUNCTION("""COMPUTED_VALUE"""),1.0)</f>
        <v>1</v>
      </c>
      <c r="H1162" s="9">
        <f>IFERROR(__xludf.DUMMYFUNCTION("""COMPUTED_VALUE"""),0.0)</f>
        <v>0</v>
      </c>
      <c r="I1162" s="9">
        <f>IFERROR(__xludf.DUMMYFUNCTION("""COMPUTED_VALUE"""),0.0)</f>
        <v>0</v>
      </c>
      <c r="J1162" s="9">
        <f>IFERROR(__xludf.DUMMYFUNCTION("""COMPUTED_VALUE"""),0.0)</f>
        <v>0</v>
      </c>
    </row>
    <row r="1163">
      <c r="A1163" s="1">
        <v>4.2</v>
      </c>
      <c r="B1163" s="5" t="s">
        <v>10658</v>
      </c>
      <c r="C1163" s="5" t="s">
        <v>10659</v>
      </c>
      <c r="D1163" s="9" t="str">
        <f>IFERROR(__xludf.DUMMYFUNCTION("""COMPUTED_VALUE"""),"works well good design it s heavy you can t work for min continuously you should stop and use else it s heating up too much its is good but get heated very fast after minutes of uses this hand blender is awesome especially for bachelors it helps i am usin"&amp;"g it for blending soup and it has saved my time from washing mixer jar basically philips never disappoints lol too good n quick cleaning easy to use good products easy to use nice product")</f>
        <v>works well good design it s heavy you can t work for min continuously you should stop and use else it s heating up too much its is good but get heated very fast after minutes of uses this hand blender is awesome especially for bachelors it helps i am using it for blending soup and it has saved my time from washing mixer jar basically philips never disappoints lol too good n quick cleaning easy to use good products easy to use nice product</v>
      </c>
      <c r="E1163" s="1" t="s">
        <v>10652</v>
      </c>
      <c r="F1163" s="9" t="s">
        <v>9282</v>
      </c>
      <c r="G1163" s="9">
        <f>IFERROR(__xludf.DUMMYFUNCTION("""COMPUTED_VALUE"""),0.0)</f>
        <v>0</v>
      </c>
      <c r="H1163" s="9">
        <f>IFERROR(__xludf.DUMMYFUNCTION("""COMPUTED_VALUE"""),0.0)</f>
        <v>0</v>
      </c>
      <c r="I1163" s="9">
        <f>IFERROR(__xludf.DUMMYFUNCTION("""COMPUTED_VALUE"""),0.0)</f>
        <v>0</v>
      </c>
      <c r="J1163" s="9">
        <f>IFERROR(__xludf.DUMMYFUNCTION("""COMPUTED_VALUE"""),1.0)</f>
        <v>1</v>
      </c>
    </row>
    <row r="1164">
      <c r="A1164" s="1">
        <v>4.1</v>
      </c>
      <c r="B1164" s="5" t="s">
        <v>10668</v>
      </c>
      <c r="C1164" s="5" t="s">
        <v>10669</v>
      </c>
      <c r="D1164" s="9" t="str">
        <f>IFERROR(__xludf.DUMMYFUNCTION("""COMPUTED_VALUE"""),"very helpful light weight and it s heat easy i use this product for ironing medium and small clothes light weight bahut thik itme h ye awesome it is too light in weight due to this cloths cant be iron properly and sole is also too thin if we compare price"&amp;" and warranty is ok")</f>
        <v>very helpful light weight and it s heat easy i use this product for ironing medium and small clothes light weight bahut thik itme h ye awesome it is too light in weight due to this cloths cant be iron properly and sole is also too thin if we compare price and warranty is ok</v>
      </c>
      <c r="E1164" s="1" t="s">
        <v>10662</v>
      </c>
      <c r="F1164" s="9" t="s">
        <v>9293</v>
      </c>
      <c r="G1164" s="9">
        <f>IFERROR(__xludf.DUMMYFUNCTION("""COMPUTED_VALUE"""),0.0)</f>
        <v>0</v>
      </c>
      <c r="H1164" s="9">
        <f>IFERROR(__xludf.DUMMYFUNCTION("""COMPUTED_VALUE"""),0.0)</f>
        <v>0</v>
      </c>
      <c r="I1164" s="9">
        <f>IFERROR(__xludf.DUMMYFUNCTION("""COMPUTED_VALUE"""),0.0)</f>
        <v>0</v>
      </c>
      <c r="J1164" s="9">
        <f>IFERROR(__xludf.DUMMYFUNCTION("""COMPUTED_VALUE"""),0.0)</f>
        <v>0</v>
      </c>
    </row>
    <row r="1165">
      <c r="A1165" s="1">
        <v>4.2</v>
      </c>
      <c r="B1165" s="5" t="s">
        <v>10678</v>
      </c>
      <c r="C1165" s="5" t="s">
        <v>10679</v>
      </c>
      <c r="D1165" s="9" t="str">
        <f>IFERROR(__xludf.DUMMYFUNCTION("""COMPUTED_VALUE"""),"good 👍 easy to install and good water heating it s good quality product and working fine you can t get instant hot water but it s take only minutes to heat water good product worth value for money thanks amazone even plug not provided charging for the in"&amp;"stallation otherwise it s good in all aspects superb outlet water quality is less")</f>
        <v>good 👍 easy to install and good water heating it s good quality product and working fine you can t get instant hot water but it s take only minutes to heat water good product worth value for money thanks amazone even plug not provided charging for the installation otherwise it s good in all aspects superb outlet water quality is less</v>
      </c>
      <c r="E1165" s="1" t="s">
        <v>10672</v>
      </c>
      <c r="F1165" s="9" t="s">
        <v>9316</v>
      </c>
      <c r="G1165" s="9">
        <f>IFERROR(__xludf.DUMMYFUNCTION("""COMPUTED_VALUE"""),0.0)</f>
        <v>0</v>
      </c>
      <c r="H1165" s="9">
        <f>IFERROR(__xludf.DUMMYFUNCTION("""COMPUTED_VALUE"""),0.0)</f>
        <v>0</v>
      </c>
      <c r="I1165" s="9">
        <f>IFERROR(__xludf.DUMMYFUNCTION("""COMPUTED_VALUE"""),0.0)</f>
        <v>0</v>
      </c>
      <c r="J1165" s="9">
        <f>IFERROR(__xludf.DUMMYFUNCTION("""COMPUTED_VALUE"""),0.0)</f>
        <v>0</v>
      </c>
    </row>
    <row r="1166">
      <c r="A1166" s="1">
        <v>4.5</v>
      </c>
      <c r="B1166" s="5" t="s">
        <v>10689</v>
      </c>
      <c r="C1166" s="5" t="s">
        <v>10690</v>
      </c>
      <c r="D1166" s="9" t="str">
        <f>IFERROR(__xludf.DUMMYFUNCTION("""COMPUTED_VALUE"""),"i like this product 😍 function great easy to use value for money easy to install very much useful it is as too good purchase 👍 i used it its good this heater is very handy and can be operate easily it look great excellent")</f>
        <v>i like this product 😍 function great easy to use value for money easy to install very much useful it is as too good purchase 👍 i used it its good this heater is very handy and can be operate easily it look great excellent</v>
      </c>
      <c r="E1166" s="1" t="s">
        <v>10682</v>
      </c>
      <c r="F1166" s="9" t="s">
        <v>9316</v>
      </c>
      <c r="G1166" s="9">
        <f>IFERROR(__xludf.DUMMYFUNCTION("""COMPUTED_VALUE"""),0.0)</f>
        <v>0</v>
      </c>
      <c r="H1166" s="9">
        <f>IFERROR(__xludf.DUMMYFUNCTION("""COMPUTED_VALUE"""),0.0)</f>
        <v>0</v>
      </c>
      <c r="I1166" s="9">
        <f>IFERROR(__xludf.DUMMYFUNCTION("""COMPUTED_VALUE"""),0.0)</f>
        <v>0</v>
      </c>
      <c r="J1166" s="9">
        <f>IFERROR(__xludf.DUMMYFUNCTION("""COMPUTED_VALUE"""),0.0)</f>
        <v>0</v>
      </c>
    </row>
    <row r="1167">
      <c r="A1167" s="1">
        <v>4.0</v>
      </c>
      <c r="B1167" s="5" t="s">
        <v>10699</v>
      </c>
      <c r="C1167" s="5" t="s">
        <v>10700</v>
      </c>
      <c r="D1167" s="9" t="str">
        <f>IFERROR(__xludf.DUMMYFUNCTION("""COMPUTED_VALUE"""),"i bought it for ₹ don t think that because this is cheap it will be a poor quality product these clips serve the purpose perfectly i fail to understand what can be improved by paying more for other similar clips second quality in this photo you can see my"&amp;" old ones on left after one year of use still shiny these are on right side in comparison colour is very dull probably due to recycled material still very useful product worth the price paid the clips are okay colour is a bit dull compared to the picture "&amp;"given material is okay but its serving its purpose can buy it convenient cheap plastic but worth the price does what it says good quality doubting on its sturdiness average product")</f>
        <v>i bought it for ₹ don t think that because this is cheap it will be a poor quality product these clips serve the purpose perfectly i fail to understand what can be improved by paying more for other similar clips second quality in this photo you can see my old ones on left after one year of use still shiny these are on right side in comparison colour is very dull probably due to recycled material still very useful product worth the price paid the clips are okay colour is a bit dull compared to the picture given material is okay but its serving its purpose can buy it convenient cheap plastic but worth the price does what it says good quality doubting on its sturdiness average product</v>
      </c>
      <c r="E1167" s="1" t="s">
        <v>10693</v>
      </c>
      <c r="F1167" s="9" t="s">
        <v>9922</v>
      </c>
      <c r="G1167" s="9">
        <f>IFERROR(__xludf.DUMMYFUNCTION("""COMPUTED_VALUE"""),1.0)</f>
        <v>1</v>
      </c>
      <c r="H1167" s="9">
        <f>IFERROR(__xludf.DUMMYFUNCTION("""COMPUTED_VALUE"""),0.0)</f>
        <v>0</v>
      </c>
      <c r="I1167" s="9">
        <f>IFERROR(__xludf.DUMMYFUNCTION("""COMPUTED_VALUE"""),0.0)</f>
        <v>0</v>
      </c>
      <c r="J1167" s="9">
        <f>IFERROR(__xludf.DUMMYFUNCTION("""COMPUTED_VALUE"""),0.0)</f>
        <v>0</v>
      </c>
    </row>
    <row r="1168">
      <c r="A1168" s="1">
        <v>4.4</v>
      </c>
      <c r="B1168" s="5" t="s">
        <v>10710</v>
      </c>
      <c r="C1168" s="5" t="s">
        <v>10711</v>
      </c>
      <c r="D1168" s="9" t="str">
        <f>IFERROR(__xludf.DUMMYFUNCTION("""COMPUTED_VALUE"""),"for this price range product design look spec and features provided is good it would be great if havells pay attention in packing as the product box i received first had manufacturing defects and mising parts flexible pipes after placing a replace request"&amp;" with amazon received other box which also had some minor scratches in the heater body and also found fastners were missing in the box good product at this price heating is also very good the major cons of this brand is installation problem the installati"&amp;"on workers never come for installation at your home so you can arrange installation workers otherwise every things is good havells should send trained technician for installation the technician was asking for additional rs charge for installing a tap of r"&amp;"s and labour charge which i personally did it very disgusting guy havells to look inti the matter technician do not have proper tools with him and he asks from all tools from customer including nails pliers hammer etc this geyser is worth to the money pro"&amp;"duct as it only takes max of minutes to make iced water very hot as well as the indicator of the product is very good as it can be be clearly seen by low vision persion due to its size and colour deptness and also makes the look of geyser very good overal"&amp;"l a good water heater deducted star as the circular piece covering the light keeps coming off did not replace as it did not impact the function of the water heater value for money good installation service attractive and suits for my bathroom it s a good "&amp;"product and value for money good product at this price")</f>
        <v>for this price range product design look spec and features provided is good it would be great if havells pay attention in packing as the product box i received first had manufacturing defects and mising parts flexible pipes after placing a replace request with amazon received other box which also had some minor scratches in the heater body and also found fastners were missing in the box good product at this price heating is also very good the major cons of this brand is installation problem the installation workers never come for installation at your home so you can arrange installation workers otherwise every things is good havells should send trained technician for installation the technician was asking for additional rs charge for installing a tap of rs and labour charge which i personally did it very disgusting guy havells to look inti the matter technician do not have proper tools with him and he asks from all tools from customer including nails pliers hammer etc this geyser is worth to the money product as it only takes max of minutes to make iced water very hot as well as the indicator of the product is very good as it can be be clearly seen by low vision persion due to its size and colour deptness and also makes the look of geyser very good overall a good water heater deducted star as the circular piece covering the light keeps coming off did not replace as it did not impact the function of the water heater value for money good installation service attractive and suits for my bathroom it s a good product and value for money good product at this price</v>
      </c>
      <c r="E1168" s="1" t="s">
        <v>10703</v>
      </c>
      <c r="F1168" s="9" t="s">
        <v>9375</v>
      </c>
      <c r="G1168" s="9">
        <f>IFERROR(__xludf.DUMMYFUNCTION("""COMPUTED_VALUE"""),1.0)</f>
        <v>1</v>
      </c>
      <c r="H1168" s="9">
        <f>IFERROR(__xludf.DUMMYFUNCTION("""COMPUTED_VALUE"""),0.0)</f>
        <v>0</v>
      </c>
      <c r="I1168" s="9">
        <f>IFERROR(__xludf.DUMMYFUNCTION("""COMPUTED_VALUE"""),1.0)</f>
        <v>1</v>
      </c>
      <c r="J1168" s="9">
        <f>IFERROR(__xludf.DUMMYFUNCTION("""COMPUTED_VALUE"""),0.0)</f>
        <v>0</v>
      </c>
    </row>
    <row r="1169">
      <c r="A1169" s="1">
        <v>4.0</v>
      </c>
      <c r="B1169" s="5" t="s">
        <v>10721</v>
      </c>
      <c r="C1169" s="5" t="s">
        <v>10722</v>
      </c>
      <c r="D1169" s="9" t="str">
        <f>IFERROR(__xludf.DUMMYFUNCTION("""COMPUTED_VALUE"""),"used only once not like what i expected has push buttons and cheap look glass top and touch buttons would have been better most important same product was available for rs less in d mart for rs i saw it just a day after in panvel d mart and felt like chea"&amp;"ted check everywhere and then buy good after a year it was repaired the serviceperson told that cant be repaired then i throw in to a bin its lufe is one year only it s good value for money but unable to set timer less than minutes not sure why they resti"&amp;"cted timer setting what i received is wat cook top working fine and temperature settings make it easier to cook faster indian menu is useful it works properly working fine and it s very easy to use")</f>
        <v>used only once not like what i expected has push buttons and cheap look glass top and touch buttons would have been better most important same product was available for rs less in d mart for rs i saw it just a day after in panvel d mart and felt like cheated check everywhere and then buy good after a year it was repaired the serviceperson told that cant be repaired then i throw in to a bin its lufe is one year only it s good value for money but unable to set timer less than minutes not sure why they resticted timer setting what i received is wat cook top working fine and temperature settings make it easier to cook faster indian menu is useful it works properly working fine and it s very easy to use</v>
      </c>
      <c r="E1169" s="1" t="s">
        <v>10714</v>
      </c>
      <c r="F1169" s="9" t="s">
        <v>9238</v>
      </c>
      <c r="G1169" s="9">
        <f>IFERROR(__xludf.DUMMYFUNCTION("""COMPUTED_VALUE"""),1.0)</f>
        <v>1</v>
      </c>
      <c r="H1169" s="9">
        <f>IFERROR(__xludf.DUMMYFUNCTION("""COMPUTED_VALUE"""),0.0)</f>
        <v>0</v>
      </c>
      <c r="I1169" s="9">
        <f>IFERROR(__xludf.DUMMYFUNCTION("""COMPUTED_VALUE"""),0.0)</f>
        <v>0</v>
      </c>
      <c r="J1169" s="9">
        <f>IFERROR(__xludf.DUMMYFUNCTION("""COMPUTED_VALUE"""),0.0)</f>
        <v>0</v>
      </c>
    </row>
    <row r="1170">
      <c r="A1170" s="1">
        <v>4.0</v>
      </c>
      <c r="B1170" s="5" t="s">
        <v>10731</v>
      </c>
      <c r="C1170" s="5" t="s">
        <v>10732</v>
      </c>
      <c r="D1170" s="9" t="str">
        <f>IFERROR(__xludf.DUMMYFUNCTION("""COMPUTED_VALUE"""),"value for money nd nice product cleaning value for money best in this budget however i wish the suction power to be little more good quality product good in managing minor works and occasional use negative point is suction power us underpowered easy to us"&amp;"e")</f>
        <v>value for money nd nice product cleaning value for money best in this budget however i wish the suction power to be little more good quality product good in managing minor works and occasional use negative point is suction power us underpowered easy to use</v>
      </c>
      <c r="E1170" s="1" t="s">
        <v>10725</v>
      </c>
      <c r="F1170" s="9" t="s">
        <v>10633</v>
      </c>
      <c r="G1170" s="9">
        <f>IFERROR(__xludf.DUMMYFUNCTION("""COMPUTED_VALUE"""),0.0)</f>
        <v>0</v>
      </c>
      <c r="H1170" s="9">
        <f>IFERROR(__xludf.DUMMYFUNCTION("""COMPUTED_VALUE"""),0.0)</f>
        <v>0</v>
      </c>
      <c r="I1170" s="9">
        <f>IFERROR(__xludf.DUMMYFUNCTION("""COMPUTED_VALUE"""),0.0)</f>
        <v>0</v>
      </c>
      <c r="J1170" s="9">
        <f>IFERROR(__xludf.DUMMYFUNCTION("""COMPUTED_VALUE"""),0.0)</f>
        <v>0</v>
      </c>
    </row>
    <row r="1171">
      <c r="A1171" s="1">
        <v>3.9</v>
      </c>
      <c r="B1171" s="5" t="s">
        <v>10742</v>
      </c>
      <c r="C1171" s="5" t="s">
        <v>10743</v>
      </c>
      <c r="D1171" s="9" t="str">
        <f>IFERROR(__xludf.DUMMYFUNCTION("""COMPUTED_VALUE"""),"the base unit is rather flimsy could have been better designed nice you should absolutly goo for it good and satisfactory after or month use it started leaking please mind this before purchase cord length is too short nice product than you amazon for prom"&amp;"pt delivery and nice product bought it for rs in deals worth for money")</f>
        <v>the base unit is rather flimsy could have been better designed nice you should absolutly goo for it good and satisfactory after or month use it started leaking please mind this before purchase cord length is too short nice product than you amazon for prompt delivery and nice product bought it for rs in deals worth for money</v>
      </c>
      <c r="E1171" s="1" t="s">
        <v>10735</v>
      </c>
      <c r="F1171" s="9" t="s">
        <v>9364</v>
      </c>
      <c r="G1171" s="9">
        <f>IFERROR(__xludf.DUMMYFUNCTION("""COMPUTED_VALUE"""),0.0)</f>
        <v>0</v>
      </c>
      <c r="H1171" s="9">
        <f>IFERROR(__xludf.DUMMYFUNCTION("""COMPUTED_VALUE"""),1.0)</f>
        <v>1</v>
      </c>
      <c r="I1171" s="9">
        <f>IFERROR(__xludf.DUMMYFUNCTION("""COMPUTED_VALUE"""),0.0)</f>
        <v>0</v>
      </c>
      <c r="J1171" s="9">
        <f>IFERROR(__xludf.DUMMYFUNCTION("""COMPUTED_VALUE"""),0.0)</f>
        <v>0</v>
      </c>
    </row>
    <row r="1172">
      <c r="A1172" s="1">
        <v>4.0</v>
      </c>
      <c r="B1172" s="5" t="s">
        <v>10753</v>
      </c>
      <c r="C1172" s="5" t="s">
        <v>10754</v>
      </c>
      <c r="D1172" s="9" t="str">
        <f>IFERROR(__xludf.DUMMYFUNCTION("""COMPUTED_VALUE"""),"good in use with reasonable price purchased two one was damaged ask for exchange weeks ago no response from amazon please send replace machine asap so far good for chopping vegetables i am vegetarian so no comments on mincing meat good for my family initi"&amp;"al impression in good working as intended have used it to gring chicken and vegetables so far working well gripping it while it s on is a little dicey otherwise good product compact powerful mixer worth buying heating yes i like it very easy for chopping "&amp;"veggies the container should have been made bit thick")</f>
        <v>good in use with reasonable price purchased two one was damaged ask for exchange weeks ago no response from amazon please send replace machine asap so far good for chopping vegetables i am vegetarian so no comments on mincing meat good for my family initial impression in good working as intended have used it to gring chicken and vegetables so far working well gripping it while it s on is a little dicey otherwise good product compact powerful mixer worth buying heating yes i like it very easy for chopping veggies the container should have been made bit thick</v>
      </c>
      <c r="E1172" s="1" t="s">
        <v>10746</v>
      </c>
      <c r="F1172" s="9" t="s">
        <v>9825</v>
      </c>
      <c r="G1172" s="9">
        <f>IFERROR(__xludf.DUMMYFUNCTION("""COMPUTED_VALUE"""),0.0)</f>
        <v>0</v>
      </c>
      <c r="H1172" s="9">
        <f>IFERROR(__xludf.DUMMYFUNCTION("""COMPUTED_VALUE"""),0.0)</f>
        <v>0</v>
      </c>
      <c r="I1172" s="9">
        <f>IFERROR(__xludf.DUMMYFUNCTION("""COMPUTED_VALUE"""),1.0)</f>
        <v>1</v>
      </c>
      <c r="J1172" s="9">
        <f>IFERROR(__xludf.DUMMYFUNCTION("""COMPUTED_VALUE"""),0.0)</f>
        <v>0</v>
      </c>
    </row>
    <row r="1173">
      <c r="A1173" s="1">
        <v>3.8</v>
      </c>
      <c r="B1173" s="5" t="s">
        <v>10763</v>
      </c>
      <c r="C1173" s="5" t="s">
        <v>10764</v>
      </c>
      <c r="D1173" s="9" t="str">
        <f>IFERROR(__xludf.DUMMYFUNCTION("""COMPUTED_VALUE"""),"look of the item is not impressive need to improve cord length is not sufficient it should be bouble of the existing length got this kettle yesterday but it got scratches on it and this kettle is bit noisy and automatic switch off is not working nice good"&amp;" work maza agya liked most easy to use i had gifted the item but now think i shouldn t have the item came with loose handle when kept water for boiling the whole unit was hot including the handle and lid it is not stopping automatically when water is boil"&amp;"ed over all total waste of money didn t expect from such a poor company best price")</f>
        <v>look of the item is not impressive need to improve cord length is not sufficient it should be bouble of the existing length got this kettle yesterday but it got scratches on it and this kettle is bit noisy and automatic switch off is not working nice good work maza agya liked most easy to use i had gifted the item but now think i shouldn t have the item came with loose handle when kept water for boiling the whole unit was hot including the handle and lid it is not stopping automatically when water is boiled over all total waste of money didn t expect from such a poor company best price</v>
      </c>
      <c r="E1173" s="1" t="s">
        <v>10757</v>
      </c>
      <c r="F1173" s="9" t="s">
        <v>9126</v>
      </c>
      <c r="G1173" s="9">
        <f>IFERROR(__xludf.DUMMYFUNCTION("""COMPUTED_VALUE"""),1.0)</f>
        <v>1</v>
      </c>
      <c r="H1173" s="9">
        <f>IFERROR(__xludf.DUMMYFUNCTION("""COMPUTED_VALUE"""),0.0)</f>
        <v>0</v>
      </c>
      <c r="I1173" s="9">
        <f>IFERROR(__xludf.DUMMYFUNCTION("""COMPUTED_VALUE"""),0.0)</f>
        <v>0</v>
      </c>
      <c r="J1173" s="9">
        <f>IFERROR(__xludf.DUMMYFUNCTION("""COMPUTED_VALUE"""),0.0)</f>
        <v>0</v>
      </c>
    </row>
    <row r="1174">
      <c r="A1174" s="1">
        <v>4.2</v>
      </c>
      <c r="B1174" s="5" t="s">
        <v>10773</v>
      </c>
      <c r="C1174" s="5" t="s">
        <v>10774</v>
      </c>
      <c r="D1174" s="9" t="str">
        <f>IFERROR(__xludf.DUMMYFUNCTION("""COMPUTED_VALUE"""),"after receipt of product received a demo request and opted for demo code ref today contacted eureka forbes for the demo and understand there is no demo for vacuum cleaners from their end fyi please na good but complicated equipment blower function unable "&amp;"to use we didn t receive stamped warrenty card with the product compact and good value for money but there was no demo from eureka forbes they did not bother to call us the pipe provided are of very low quality one of the pipe is already broken they have "&amp;"sent a youtube link thats the great support we got from the manufacturer it is pleasure to clean without noise and stress this product from eureka forbes is very good it lives up the name eureka forbes have made in vaccum cleaner market good suction power"&amp;" easy power control cord length is also good with convenient button to roll it sufficient accessories which covers almost every area good filters works on normal sockets which isn t the case in some high power vaccum cleaner demo for the product provided "&amp;"by ms priya was also good use of all the accessories was clearly explained and other necessary details to operate the product was clearly explained too overall i am satisfied with the product and service provided till date")</f>
        <v>after receipt of product received a demo request and opted for demo code ref today contacted eureka forbes for the demo and understand there is no demo for vacuum cleaners from their end fyi please na good but complicated equipment blower function unable to use we didn t receive stamped warrenty card with the product compact and good value for money but there was no demo from eureka forbes they did not bother to call us the pipe provided are of very low quality one of the pipe is already broken they have sent a youtube link thats the great support we got from the manufacturer it is pleasure to clean without noise and stress 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 t the case in some high power vaccum cleaner demo for the product provided by ms priya was also good use of all the accessories was clearly explained and other necessary details to operate the product was clearly explained too overall i am satisfied with the product and service provided till date</v>
      </c>
      <c r="E1174" s="1" t="s">
        <v>10767</v>
      </c>
      <c r="F1174" s="9" t="s">
        <v>9968</v>
      </c>
      <c r="G1174" s="9">
        <f>IFERROR(__xludf.DUMMYFUNCTION("""COMPUTED_VALUE"""),1.0)</f>
        <v>1</v>
      </c>
      <c r="H1174" s="9">
        <f>IFERROR(__xludf.DUMMYFUNCTION("""COMPUTED_VALUE"""),0.0)</f>
        <v>0</v>
      </c>
      <c r="I1174" s="9">
        <f>IFERROR(__xludf.DUMMYFUNCTION("""COMPUTED_VALUE"""),1.0)</f>
        <v>1</v>
      </c>
      <c r="J1174" s="9">
        <f>IFERROR(__xludf.DUMMYFUNCTION("""COMPUTED_VALUE"""),0.0)</f>
        <v>0</v>
      </c>
    </row>
    <row r="1175">
      <c r="A1175" s="1">
        <v>4.3</v>
      </c>
      <c r="B1175" s="5" t="s">
        <v>10785</v>
      </c>
      <c r="C1175" s="5" t="s">
        <v>10786</v>
      </c>
      <c r="D1175" s="9" t="str">
        <f>IFERROR(__xludf.DUMMYFUNCTION("""COMPUTED_VALUE"""),"used it to keep the air inside as clean as possible this model does provide clean air over a reasonable sized space if the windows and doors are kept closed great product with a capability to reduce dust by approximately e g if atmosphere pm is ppm it wil"&amp;"l be reduced to upto ppm inside room only if minimum ventilation is provided to take care the co we generate in my case i have found in my area that the ambient has co at ppm if we open one window door to only by mm clearnce the co is being maintained fro"&amp;"m to ppm with adults inside the room based on wind velocity and direction this adjustment mm clearance was achieved measuring with calibrated stand alone co cum pm measurement meter one more example with above ventilation arrangement the machine is in aut"&amp;"o and ambient air pm at ppm room also at ppm the fan speed reached medium sound audible it took some time to reach ppm and then it took min from ppm to ppm now fan speed changed to low speed in auto sound is inaudible this ppm starts increasing gradually "&amp;"to ppm in minutes now fan speed increases to medium again and the cycle repeats as long as outside pm is ppm similarly the fan speed so it s sound can be very high if ambient pollution is very high it needs external cleaning of it s hepa filter every mont"&amp;"h based on pollution the sensor may need cleaning every months for accurate readings if sensor mal functions it is to be cleaned first and check before taking to any service center it has a simple filter element with spare availability and capable to give"&amp;" atleast times the specified life if we clean the hepa filter element externally with vacuum cleaner regularly it does not have ozone producing uv rays or ion generators which if not properly designed specified to customes not worry may pollute the air wi"&amp;"th ozone it has particulate count pm meter which is very accurate in addition it change display colour according to pollution zones to know the condition of air in the room the readings were authenticated with above calibrated stand alone meter co pm pm a"&amp;"nd pm we have to keep it on auto to facilitate to change flow speed based on pollution level it stemperature and humidity meters are also useful update still under warranty it developed some abnormal sound just audible when we go near to it like kitch kit"&amp;"ch kitch at lowest speed doubt was on loosening of bottom locknut of fan and sound is ruled out from fan bearings this diagnosis also strengthened by the observation that the above sound disappeared when it is made upside down bottom cover opened side cov"&amp;"ers opened the bottom grill was moved down by lifting lock with columns and it was found that the button lock nut was in slightly loose condition as anticipated the abnormal sound and mild vibration problems are resolved after tightening the nut with mm t"&amp;"ubular spanner already available with me holding the fan nut is a self locking type and assembled back but opening of side covers is a tricky and risky job some locks may be broken use hand gloves to protect hands from sharp edges they may open in jerky m"&amp;"otion i have made some top grill locks bottom side open by cutting modification so that i can open the panels easily in future however another mi air purifier s is working almost continuously without any problem from last years update high abnormal sound "&amp;"observed this time i want send it to service center but while lifting some material flied off from grill so when i run it upside down many foreign material came out like some bodies of flying ants their wings and one baby lizard now again it is working no"&amp;"rmal actualy ther is no need of any smart features for an air filter in practicality we just plug and use it yes air quality is improving but it does not reduce any allergic issues really liked the product i like how it shows the current aqi has a auto mo"&amp;"de night mode that is super helpful with a baby the air purifier is is quiet filters well and quickly will wait and watch for long term reliability plus the replacement filters are expensivebut the seller shipped an item in an open box turned out to be a "&amp;"used product filter says remaining meaning it had been used to a good extent earlier not sure why second hand items are sold as new works well since months more comments will be updated sooner i like because the performance is good and effective very easy"&amp;" to install it works well but pollution level indicator is not reliable and keeps changing number very quickly in vide range so in night you can t use night mode")</f>
        <v>used it to keep the air inside as clean as possible this model does provide clean air over a reasonable sized space if the windows and doors are kept closed great product with a capability to reduce dust by approximately e g if atmosphere pm is ppm it will be reduced to upto ppm inside room only if minimum ventilation is provided to take care the co we generate in my case i have found in my area that the ambient has co at ppm if we open one window door to only by mm clearnce the co is being maintained from to ppm with adults inside the room based on wind velocity and direction this adjustment mm clearance was achieved measuring with calibrated stand alone co cum pm measurement meter one more example with above ventilation arrangement the machine is in auto and ambient air pm at ppm room also at ppm the fan speed reached medium sound audible it took some time to reach ppm and then it took min from ppm to ppm now fan speed changed to low speed in auto sound is inaudible this ppm starts increasing gradually to ppm in minutes now fan speed increases to medium again and the cycle repeats as long as outside pm is ppm similarly the fan speed so it s sound can be very high if ambient pollution is very high it needs external cleaning of it s hepa filter every month based on pollution the sensor may need cleaning every months for accurate readings if sensor mal functions it is to be cleaned first and check before taking to any service center it has a simple filter element with spare availability and capable to give atleast times the specified life if we clean the hepa filter element externally with vacuum cleaner regularly it does not have ozone producing uv rays or ion generators which if not properly designed specified to customes not worry may pollute the air with ozone it has particulate count pm meter which is very accurate in addition it change display colour according to pollution zones to know the condition of air in the room the readings were authenticated with above calibrated stand alone meter co pm pm and pm we have to keep it on auto to facilitate to change flow speed based on pollution level it stemperature and humidity meters are also useful update still under warranty it developed some abnormal sound just audible when we go near to it like kitch kitch kitch at lowest speed doubt was on loosening of bottom locknut of fan and sound is ruled out from fan bearings this diagnosis also strengthened by the observation that the above sound disappeared when it is made upside down bottom cover opened side covers opened the bottom grill was moved down by lifting lock with columns and it was found that the button lock nut was in slightly loose condition as anticipated the abnormal sound and mild vibration problems are resolved after tightening the nut with mm tubular spanner already available with me holding the fan nut is a self locking type and assembled back but opening of side covers is a tricky and risky job some locks may be broken use hand gloves to protect hands from sharp edges they may open in jerky motion i have made some top grill locks bottom side open by cutting modification so that i can open the panels easily in future however another mi air purifier s is working almost continuously without any problem from last years update high abnormal sound observed this time i want send it to service center but while lifting some material flied off from grill so when i run it upside down many foreign material came out like some bodies of flying ants their wings and one baby lizard now again it is working normal actualy ther is no need of any smart features for an air filter in practicality we just plug and use it yes air quality is improving but it does not reduce any allergic issues really liked the product i like how it shows the current aqi has a auto mode night mode that is super helpful with a baby the air purifier is is quiet filters well and quickly will wait and watch for long term reliability plus the replacement filters are expensivebut the seller shipped an item in an open box turned out to be a used product filter says remaining meaning it had been used to a good extent earlier not sure why second hand items are sold as new works well since months more comments will be updated sooner i like because the performance is good and effective very easy to install it works well but pollution level indicator is not reliable and keeps changing number very quickly in vide range so in night you can t use night mode</v>
      </c>
      <c r="E1175" s="1" t="s">
        <v>10777</v>
      </c>
      <c r="F1175" s="9" t="s">
        <v>10779</v>
      </c>
      <c r="G1175" s="9">
        <f>IFERROR(__xludf.DUMMYFUNCTION("""COMPUTED_VALUE"""),1.0)</f>
        <v>1</v>
      </c>
      <c r="H1175" s="9">
        <f>IFERROR(__xludf.DUMMYFUNCTION("""COMPUTED_VALUE"""),1.0)</f>
        <v>1</v>
      </c>
      <c r="I1175" s="9">
        <f>IFERROR(__xludf.DUMMYFUNCTION("""COMPUTED_VALUE"""),1.0)</f>
        <v>1</v>
      </c>
      <c r="J1175" s="9">
        <f>IFERROR(__xludf.DUMMYFUNCTION("""COMPUTED_VALUE"""),0.0)</f>
        <v>0</v>
      </c>
    </row>
    <row r="1176">
      <c r="A1176" s="1">
        <v>4.2</v>
      </c>
      <c r="B1176" s="5" t="s">
        <v>10797</v>
      </c>
      <c r="C1176" s="5" t="s">
        <v>10798</v>
      </c>
      <c r="D1176" s="9" t="str">
        <f>IFERROR(__xludf.DUMMYFUNCTION("""COMPUTED_VALUE"""),"everything was good just issue i found with the rubber which is used to tighten this but i replaced that with my old one rest all good it s slightly leaking from the side after installation it s bottom should firmly stick to the surface and seal properly "&amp;"what is the logic of tape sealing the top flap when the cartridge can be taken out and replaced back through the unsealed bottom flap of the product carton in contrast the carton of the pure it cartridge is sealed both at the top and the bottom tata swach"&amp;" should correct this anomaly star ⭐ like need to change frequently good quality good quality product")</f>
        <v>everything was good just issue i found with the rubber which is used to tighten this but i replaced that with my old one rest all good it s slightly leaking from the side after installation it s bottom should firmly stick to the surface and seal properly what is the logic of tape sealing the top flap when the cartridge can be taken out and replaced back through the unsealed bottom flap of the product carton in contrast the carton of the pure it cartridge is sealed both at the top and the bottom tata swach should correct this anomaly star ⭐ like need to change frequently good quality good quality product</v>
      </c>
      <c r="E1176" s="1" t="s">
        <v>10789</v>
      </c>
      <c r="F1176" s="9" t="s">
        <v>10791</v>
      </c>
      <c r="G1176" s="9">
        <f>IFERROR(__xludf.DUMMYFUNCTION("""COMPUTED_VALUE"""),0.0)</f>
        <v>0</v>
      </c>
      <c r="H1176" s="9">
        <f>IFERROR(__xludf.DUMMYFUNCTION("""COMPUTED_VALUE"""),0.0)</f>
        <v>0</v>
      </c>
      <c r="I1176" s="9">
        <f>IFERROR(__xludf.DUMMYFUNCTION("""COMPUTED_VALUE"""),1.0)</f>
        <v>1</v>
      </c>
      <c r="J1176" s="9">
        <f>IFERROR(__xludf.DUMMYFUNCTION("""COMPUTED_VALUE"""),0.0)</f>
        <v>0</v>
      </c>
    </row>
    <row r="1177">
      <c r="A1177" s="1">
        <v>4.3</v>
      </c>
      <c r="B1177" s="5" t="s">
        <v>10807</v>
      </c>
      <c r="C1177" s="5" t="s">
        <v>10808</v>
      </c>
      <c r="D1177" s="9" t="str">
        <f>IFERROR(__xludf.DUMMYFUNCTION("""COMPUTED_VALUE"""),"i ordered fans one of the fans is making a sound whom do i contact speed is very slow good quality decent fan the rpm and air throw are good better than festiva and other models first of all i have explored many ceiling fans but when i saw high rating and"&amp;" positive reviews of this havells fan since then i had to buy this fan packaging was absolutely amazing with thick card board box no chance of damaging air delivery was also very good it cover whole room with zero noise and looks premium as well thanks am"&amp;"azon this product had come with one dent in the body rest all good i liked the product good product and nice performance also quality of parts is really good")</f>
        <v>i ordered fans one of the fans is making a sound whom do i contact speed is very slow good quality decent fan the rpm and air throw are good better than festiva and other models 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 thanks amazon this product had come with one dent in the body rest all good i liked the product good product and nice performance also quality of parts is really good</v>
      </c>
      <c r="E1177" s="1" t="s">
        <v>10801</v>
      </c>
      <c r="F1177" s="9" t="s">
        <v>9933</v>
      </c>
      <c r="G1177" s="9">
        <f>IFERROR(__xludf.DUMMYFUNCTION("""COMPUTED_VALUE"""),0.0)</f>
        <v>0</v>
      </c>
      <c r="H1177" s="9">
        <f>IFERROR(__xludf.DUMMYFUNCTION("""COMPUTED_VALUE"""),1.0)</f>
        <v>1</v>
      </c>
      <c r="I1177" s="9">
        <f>IFERROR(__xludf.DUMMYFUNCTION("""COMPUTED_VALUE"""),1.0)</f>
        <v>1</v>
      </c>
      <c r="J1177" s="9">
        <f>IFERROR(__xludf.DUMMYFUNCTION("""COMPUTED_VALUE"""),0.0)</f>
        <v>0</v>
      </c>
    </row>
    <row r="1178">
      <c r="A1178" s="1">
        <v>4.2</v>
      </c>
      <c r="B1178" s="5" t="s">
        <v>10818</v>
      </c>
      <c r="C1178" s="5" t="s">
        <v>10819</v>
      </c>
      <c r="D1178" s="9" t="str">
        <f>IFERROR(__xludf.DUMMYFUNCTION("""COMPUTED_VALUE"""),"good one for usability its value for money convenient to place laundry dresses in basket according to the price deal is very good if you increase a price little bit and zip then also i can buy this again defective product imperfectly stitched it is a usef"&amp;"ul and good quality product but the handles attached are assymetrtical and stitched in a way that makes it useless the handles have been wrongly placed such that they pose problem while lifting or hanging the laundry bags apart from this issue of the hand"&amp;"les it is a good product na i liked it it s nice little bit small ok good 😊")</f>
        <v>good one for usability its value for money convenient to place laundry dresses in basket according to the price deal is very good if you increase a price little bit and zip then also i can buy this again defective product imperfectly stitched it is a useful and good quality product but the handles attached are assymetrtical and stitched in a way that makes it useless the handles have been wrongly placed such that they pose problem while lifting or hanging the laundry bags apart from this issue of the handles it is a good product na i liked it it s nice little bit small ok good 😊</v>
      </c>
      <c r="E1178" s="1" t="s">
        <v>10811</v>
      </c>
      <c r="F1178" s="9" t="s">
        <v>10813</v>
      </c>
      <c r="G1178" s="9">
        <f>IFERROR(__xludf.DUMMYFUNCTION("""COMPUTED_VALUE"""),1.0)</f>
        <v>1</v>
      </c>
      <c r="H1178" s="9">
        <f>IFERROR(__xludf.DUMMYFUNCTION("""COMPUTED_VALUE"""),0.0)</f>
        <v>0</v>
      </c>
      <c r="I1178" s="9">
        <f>IFERROR(__xludf.DUMMYFUNCTION("""COMPUTED_VALUE"""),0.0)</f>
        <v>0</v>
      </c>
      <c r="J1178" s="9">
        <f>IFERROR(__xludf.DUMMYFUNCTION("""COMPUTED_VALUE"""),0.0)</f>
        <v>0</v>
      </c>
    </row>
    <row r="1179">
      <c r="A1179" s="1">
        <v>4.4</v>
      </c>
      <c r="B1179" s="5" t="s">
        <v>10828</v>
      </c>
      <c r="C1179" s="5" t="s">
        <v>10829</v>
      </c>
      <c r="D1179" s="9" t="str">
        <f>IFERROR(__xludf.DUMMYFUNCTION("""COMPUTED_VALUE"""),"it is quite a nice product to use on your clothes makes them look fresh i loved the product and highly recommend it its an amazing product to remove lint from woollens especially we it comes to kids clothes who frequently go to blanks with woollens produc"&amp;"t is good and easy to use it s good product good for parents having pets it s very easy to use to clean my coat sofa nd sweatshirt also these things have tried nd hope it will work on other clothes also very easily this is a good product for reasonable pr"&amp;"ice compared to the expensive lint rollers available in the market it does the work handle is strong and sturdy adhesion is good its expnsive than others which u get in local market")</f>
        <v>it is quite a nice product to use on your clothes makes them look fresh i loved the product and highly recommend it its an amazing product to remove lint from woollens especially we it comes to kids clothes who frequently go to blanks with woollens product is good and easy to use it s good product good for parents having pets it s very easy to use to clean my coat sofa nd sweatshirt also these things have tried nd hope it will work on other clothes also very easily this is a good product for reasonable price compared to the expensive lint rollers available in the market it does the work handle is strong and sturdy adhesion is good its expnsive than others which u get in local market</v>
      </c>
      <c r="E1179" s="1" t="s">
        <v>10822</v>
      </c>
      <c r="F1179" s="9" t="s">
        <v>9162</v>
      </c>
      <c r="G1179" s="9">
        <f>IFERROR(__xludf.DUMMYFUNCTION("""COMPUTED_VALUE"""),0.0)</f>
        <v>0</v>
      </c>
      <c r="H1179" s="9">
        <f>IFERROR(__xludf.DUMMYFUNCTION("""COMPUTED_VALUE"""),0.0)</f>
        <v>0</v>
      </c>
      <c r="I1179" s="9">
        <f>IFERROR(__xludf.DUMMYFUNCTION("""COMPUTED_VALUE"""),0.0)</f>
        <v>0</v>
      </c>
      <c r="J1179" s="9">
        <f>IFERROR(__xludf.DUMMYFUNCTION("""COMPUTED_VALUE"""),0.0)</f>
        <v>0</v>
      </c>
    </row>
    <row r="1180">
      <c r="A1180" s="1">
        <v>3.8</v>
      </c>
      <c r="B1180" s="5" t="s">
        <v>10838</v>
      </c>
      <c r="C1180" s="5" t="s">
        <v>10839</v>
      </c>
      <c r="D1180" s="9" t="str">
        <f>IFERROR(__xludf.DUMMYFUNCTION("""COMPUTED_VALUE"""),"it s very easy to use we just need to handle it carefully it blends smoothly you just need to cut veggies or fruits into small pieces my st use before i will putting to charging in hrs but it will work good now let see how many days it will working good i"&amp;"ts easy to use build quality nice best product i use it and battery backup is too good you can use it time of one time fully charged and smart features")</f>
        <v>it s very easy to use we just need to handle it carefully it blends smoothly you just need to cut veggies or fruits into small pieces my st use before i will putting to charging in hrs but it will work good now let see how many days it will working good its easy to use build quality nice best product i use it and battery backup is too good you can use it time of one time fully charged and smart features</v>
      </c>
      <c r="E1180" s="1" t="s">
        <v>10832</v>
      </c>
      <c r="F1180" s="9" t="s">
        <v>9553</v>
      </c>
      <c r="G1180" s="9">
        <f>IFERROR(__xludf.DUMMYFUNCTION("""COMPUTED_VALUE"""),0.0)</f>
        <v>0</v>
      </c>
      <c r="H1180" s="9">
        <f>IFERROR(__xludf.DUMMYFUNCTION("""COMPUTED_VALUE"""),0.0)</f>
        <v>0</v>
      </c>
      <c r="I1180" s="9">
        <f>IFERROR(__xludf.DUMMYFUNCTION("""COMPUTED_VALUE"""),0.0)</f>
        <v>0</v>
      </c>
      <c r="J1180" s="9">
        <f>IFERROR(__xludf.DUMMYFUNCTION("""COMPUTED_VALUE"""),0.0)</f>
        <v>0</v>
      </c>
    </row>
    <row r="1181">
      <c r="A1181" s="1">
        <v>4.1</v>
      </c>
      <c r="B1181" s="5" t="s">
        <v>10849</v>
      </c>
      <c r="C1181" s="5" t="s">
        <v>10850</v>
      </c>
      <c r="D1181" s="9" t="str">
        <f>IFERROR(__xludf.DUMMYFUNCTION("""COMPUTED_VALUE"""),"nice this fan is working fine i’ve been using it since month the thing which bajaj can improve is the noise level of both motor and while cutting the air design of blades but considering the price it’s a perfect deal comes up with nice looking design and "&amp;"quality low cost but does the job nice good recently purchased for extra room actual performance will can be measured in summer only rpm is less bajaj quality is not maintained bearing sound in the initial start and low speed the trust in bajaj has come d"&amp;"own after this purchase the bajaj fan purchased in is still working with out any complaint just i changed the capacitor for rs the price is competitive value for money better at this rate")</f>
        <v>nice this fan is working fine i’ve been using it since month the thing which bajaj can improve is the noise level of both motor and while cutting the air design of blades but considering the price it’s a perfect deal comes up with nice looking design and quality low cost but does the job nice good recently purchased for extra room actual performance will can be measured in summer only rpm is less bajaj quality is not maintained bearing sound in the initial start and low speed the trust in bajaj has come down after this purchase the bajaj fan purchased in is still working with out any complaint just i changed the capacitor for rs the price is competitive value for money better at this rate</v>
      </c>
      <c r="E1181" s="1" t="s">
        <v>10842</v>
      </c>
      <c r="F1181" s="9" t="s">
        <v>9933</v>
      </c>
      <c r="G1181" s="9">
        <f>IFERROR(__xludf.DUMMYFUNCTION("""COMPUTED_VALUE"""),0.0)</f>
        <v>0</v>
      </c>
      <c r="H1181" s="9">
        <f>IFERROR(__xludf.DUMMYFUNCTION("""COMPUTED_VALUE"""),0.0)</f>
        <v>0</v>
      </c>
      <c r="I1181" s="9">
        <f>IFERROR(__xludf.DUMMYFUNCTION("""COMPUTED_VALUE"""),0.0)</f>
        <v>0</v>
      </c>
      <c r="J1181" s="9">
        <f>IFERROR(__xludf.DUMMYFUNCTION("""COMPUTED_VALUE"""),0.0)</f>
        <v>0</v>
      </c>
    </row>
    <row r="1182">
      <c r="A1182" s="1">
        <v>3.9</v>
      </c>
      <c r="B1182" s="5" t="s">
        <v>10859</v>
      </c>
      <c r="C1182" s="5" t="s">
        <v>10860</v>
      </c>
      <c r="D1182" s="9" t="str">
        <f>IFERROR(__xludf.DUMMYFUNCTION("""COMPUTED_VALUE"""),"like this product the product is good my only complaint is regarding the cells along with the machine the cell were sent separately which were of no use i had to purchase them separately when i bought it worked really well light weight and portable makes "&amp;"it convenient to use initially it was a great product not sure what happened after few months it was difficult to tare when i switch on and display shows zero immediately after it start moving to minus and takes long time to tare back to zero which makes "&amp;"it annoying and inconvenient also not sure about it’s accuracy seeing this instability to tare good product for kitchen item accurate and easy to carry loved it great same day delivery of item received just now also very user friendly no issues in usage w"&amp;"ith batteries included all inside that good enough good quality thanks")</f>
        <v>like this product the product is good my only complaint is regarding the cells along with the machine the cell were sent separately which were of no use i had to purchase them separately 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 good product for kitchen item accurate and easy to carry loved it great same day delivery of item received just now also very user friendly no issues in usage with batteries included all inside that good enough good quality thanks</v>
      </c>
      <c r="E1182" s="1" t="s">
        <v>10853</v>
      </c>
      <c r="F1182" s="9" t="s">
        <v>9173</v>
      </c>
      <c r="G1182" s="9">
        <f>IFERROR(__xludf.DUMMYFUNCTION("""COMPUTED_VALUE"""),0.0)</f>
        <v>0</v>
      </c>
      <c r="H1182" s="9">
        <f>IFERROR(__xludf.DUMMYFUNCTION("""COMPUTED_VALUE"""),1.0)</f>
        <v>1</v>
      </c>
      <c r="I1182" s="9">
        <f>IFERROR(__xludf.DUMMYFUNCTION("""COMPUTED_VALUE"""),0.0)</f>
        <v>0</v>
      </c>
      <c r="J1182" s="9">
        <f>IFERROR(__xludf.DUMMYFUNCTION("""COMPUTED_VALUE"""),0.0)</f>
        <v>0</v>
      </c>
    </row>
    <row r="1183">
      <c r="A1183" s="1">
        <v>4.3</v>
      </c>
      <c r="B1183" s="5" t="s">
        <v>10869</v>
      </c>
      <c r="C1183" s="5" t="s">
        <v>10870</v>
      </c>
      <c r="D1183" s="9" t="str">
        <f>IFERROR(__xludf.DUMMYFUNCTION("""COMPUTED_VALUE"""),"good and easy to use very good good overall a good product to buy just not understanding what temperature is best sometimes it burns the bread at sometimes gives the best roast and sometimes it doesn t roast the whole bread so a little confused with that "&amp;"it s a simple device functions as it should setting the temperature and cleaning are easy do not forget to preheat every time the toaster is put to use thereafter adjust the control as needed for soft toast or for crisp roasted toast the quality of baking"&amp;" toast is amazing nyc")</f>
        <v>good and easy to use very good good overall a good product to buy just not understanding what temperature is best sometimes it burns the bread at sometimes gives the best roast and sometimes it doesn t roast the whole bread so a little confused with that it s a simple device functions as it should setting the temperature and cleaning are easy do not forget to preheat every time the toaster is put to use thereafter adjust the control as needed for soft toast or for crisp roasted toast the quality of baking toast is amazing nyc</v>
      </c>
      <c r="E1183" s="1" t="s">
        <v>10863</v>
      </c>
      <c r="F1183" s="9" t="s">
        <v>10110</v>
      </c>
      <c r="G1183" s="9">
        <f>IFERROR(__xludf.DUMMYFUNCTION("""COMPUTED_VALUE"""),0.0)</f>
        <v>0</v>
      </c>
      <c r="H1183" s="9">
        <f>IFERROR(__xludf.DUMMYFUNCTION("""COMPUTED_VALUE"""),0.0)</f>
        <v>0</v>
      </c>
      <c r="I1183" s="9">
        <f>IFERROR(__xludf.DUMMYFUNCTION("""COMPUTED_VALUE"""),0.0)</f>
        <v>0</v>
      </c>
      <c r="J1183" s="9">
        <f>IFERROR(__xludf.DUMMYFUNCTION("""COMPUTED_VALUE"""),0.0)</f>
        <v>0</v>
      </c>
    </row>
    <row r="1184">
      <c r="A1184" s="1">
        <v>4.4</v>
      </c>
      <c r="B1184" s="5" t="s">
        <v>10881</v>
      </c>
      <c r="C1184" s="5" t="s">
        <v>10882</v>
      </c>
      <c r="D1184" s="9" t="str">
        <f>IFERROR(__xludf.DUMMYFUNCTION("""COMPUTED_VALUE"""),"lights inbuilt in this create psychological effect as they changed according to the quality of air but apart of that no visible change i have witnessed yet bought it after reading a lot of reviews it is boxy in shape but a no nonsense and powerful air pur"&amp;"ifier easy to assemble easy to clean and good air flow the silent mode will be more than sufficient if it is pm that you re trying to get rid of the purifier is so effective that it draws out moisture also so do not be surprised if you feel a dry throat i"&amp;"n the morning i run it for a few hours in silent mode and then switch it off to avoid the dehumidifier effect worth the price and great customer service i am extremely happy with this purchase the purifier is very sensitive to impure air and makes sure to"&amp;" trigger purification of highest level to bring the aqi down under good quality the hepa filter has longer life than most other products also the aqi indicator is through at led indicator that is more accurate than the digital interface which comes with o"&amp;"ther products the installation and functioning is extremely simple and can be done in minutes the best part is the support you receive from coway the day the delivery from amazon was supposed to happen i got a call from support executive intending to help"&amp;" with installation and related things a follow up call was also made to describe more the product comes with yr warranty and additional two years was provided upon registration my flatmate also purchased the same after seeing mine functioning good only dr"&amp;"awback i found is that it does not show any reading for the pollution level after turning it on in auto mode it turns from red to orange and then to green within mins but showing the pollution level along would have been more convincing i wanted a no non "&amp;"sense machine for the children s bedroom to control and allergies and dust especially during the winter smog season here in lucknow my kids are happy with the machine since it is very easy to use and i am happy since it seems quite easy to maintain as com"&amp;"pared to the other brands models rajnish gave a nice quick demo of how to use it and maintain the device and also how to register for the yr warranty for now i am quite satisfied with the service and the product i got this product as second purifier in ho"&amp;"me amazed to see the performance with simplistic looks and no jaziness works well i think two things can be enhanced provide a handle to move the product around and color option rest all no complaints for testing i opened the windows and then ran this pur"&amp;"ifier and in the same room i kept my dyson to monitor aqi level within mins it brought down the aqi level in room which was monitored by dyson happy with the quality and highly recommended")</f>
        <v>lights inbuilt in this create psychological effect as they changed according to the quality of air but apart of that no visible change i have witnessed yet bought it after reading a lot of reviews it is boxy in shape but a no nonsense and powerful air purifier easy to assemble easy to clean and good air flow the silent mode will be more than sufficient if it is pm that you 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 i am extremely happy with this purchase the purifier is very sensitive to impure air and makes sure to trigger purification of highest level to bring the aqi down under good quality the hepa filter has longer life than most other products also the aqi indicator is through at led indicator that is more accurate than the digital interface which comes with other products the installation and functioning is extremely simple and can be done in minutes the best part is the support you receive from coway the day the delivery from amazon was supposed to happen i got a call from support executive intending to help with installation and related things a follow up call was also made to describe more the product comes with yr warranty and additional two years was provided upon registration my flatmate also purchased the same after seeing mine functioning good only drawback i found is that it does not show any reading for the pollution level after turning it on in auto mode it turns from red to orange and then to green within mins but showing the pollution level along would have been more convincing i wanted a no non sense machine for the children s bedroom to control and allergies and dust especially during the winter smog season here in lucknow my kids are happy with the machine since it is very easy to use and i am happy since it seems quite easy to maintain as compared to the other brands models rajnish gave a nice quick demo of how to use it and maintain the device and also how to register for the yr warranty for now i am quite satisfied with the service and the product i got this product as second purifier in home amazed to see the performance with simplistic looks and no jaziness works well i think two things can be enhanced provide a handle to move the product around and color option rest all no complaints for testing i opened the windows and then ran this purifier and in the same room i kept my dyson to monitor aqi level within mins it brought down the aqi level in room which was monitored by dyson happy with the quality and highly recommended</v>
      </c>
      <c r="E1184" s="1" t="s">
        <v>10873</v>
      </c>
      <c r="F1184" s="9" t="s">
        <v>10779</v>
      </c>
      <c r="G1184" s="9">
        <f>IFERROR(__xludf.DUMMYFUNCTION("""COMPUTED_VALUE"""),0.0)</f>
        <v>0</v>
      </c>
      <c r="H1184" s="9">
        <f>IFERROR(__xludf.DUMMYFUNCTION("""COMPUTED_VALUE"""),1.0)</f>
        <v>1</v>
      </c>
      <c r="I1184" s="9">
        <f>IFERROR(__xludf.DUMMYFUNCTION("""COMPUTED_VALUE"""),1.0)</f>
        <v>1</v>
      </c>
      <c r="J1184" s="9">
        <f>IFERROR(__xludf.DUMMYFUNCTION("""COMPUTED_VALUE"""),0.0)</f>
        <v>0</v>
      </c>
    </row>
    <row r="1185">
      <c r="A1185" s="1">
        <v>3.6</v>
      </c>
      <c r="B1185" s="5" t="s">
        <v>10891</v>
      </c>
      <c r="C1185" s="5" t="s">
        <v>10892</v>
      </c>
      <c r="D1185" s="9" t="str">
        <f>IFERROR(__xludf.DUMMYFUNCTION("""COMPUTED_VALUE"""),"nice 👍 the one thing i liked is its work very well and is really easy to install but i did expected it to be little more big but the size is small spares difficult to buy cheap and good pure it the filteration speed is slow don t go for it if you are a f"&amp;"amily installation is a bit tricky but can be done this varient is fit for a family of people only it takes time to pour water in the filter overall fine product this filter is very small for person")</f>
        <v>nice 👍 the one thing i liked is its work very well and is really easy to install but i did expected it to be little more big but the size is small spares difficult to buy cheap and good pure it the filteration speed is slow don t go for it if you are a family installation is a bit tricky but can be done this varient is fit for a family of people only it takes time to pour water in the filter overall fine product this filter is very small for person</v>
      </c>
      <c r="E1185" s="1" t="s">
        <v>10885</v>
      </c>
      <c r="F1185" s="9" t="s">
        <v>10791</v>
      </c>
      <c r="G1185" s="9">
        <f>IFERROR(__xludf.DUMMYFUNCTION("""COMPUTED_VALUE"""),1.0)</f>
        <v>1</v>
      </c>
      <c r="H1185" s="9">
        <f>IFERROR(__xludf.DUMMYFUNCTION("""COMPUTED_VALUE"""),0.0)</f>
        <v>0</v>
      </c>
      <c r="I1185" s="9">
        <f>IFERROR(__xludf.DUMMYFUNCTION("""COMPUTED_VALUE"""),0.0)</f>
        <v>0</v>
      </c>
      <c r="J1185" s="9">
        <f>IFERROR(__xludf.DUMMYFUNCTION("""COMPUTED_VALUE"""),0.0)</f>
        <v>0</v>
      </c>
    </row>
    <row r="1186">
      <c r="A1186" s="1">
        <v>3.8</v>
      </c>
      <c r="B1186" s="5" t="s">
        <v>10901</v>
      </c>
      <c r="C1186" s="5" t="s">
        <v>10902</v>
      </c>
      <c r="D1186" s="9" t="str">
        <f>IFERROR(__xludf.DUMMYFUNCTION("""COMPUTED_VALUE"""),"what i would like to advise all of you out there is please do not judge a product on the basis of the reviews on here it can be carried anywhere easily can be used on a standard a socket no need of power plug the heating element is also of good quality go"&amp;" for it without any doubt never expected amazon sending a product it was without manufacturer s pakcaging had a big bent on metal did not return because needed no paperwork item received in a good condition works very good highly recommended much much bet"&amp;"ter than conventional room heater zaruri nhi reputed company ka hi product acha ho yeh product bhi acha or iske price bhi kam h i like it i bought this for my dadi as our room is on top floor its very cold here it is working fine till now it s power consu"&amp;"mption is also less than w heater i onserved less unit usage from this w heater very bad product the coil is of bad quality broke within two days of use excellent hot with amp socket thanks amazon best product in this price range 👍very lightweight and co"&amp;"nvenient to use")</f>
        <v>what i would like to advise all of you out there is please do not judge a product on the basis of the reviews on here it can be carried anywhere easily can be used on a standard a socket no need of power plug the heating element is also of good quality go for it without any doubt never expected amazon sending a product it was without manufacturer s pakcaging had a big bent on metal did not return because needed no paperwork item received in a good condition works very good highly recommended much much better than conventional room heater zaruri nhi reputed company ka hi product acha ho yeh product bhi acha or iske price bhi kam h i like it i bought this for my dadi as our room is on top floor its very cold here it is working fine till now it s power consumption is also less than w heater i onserved less unit usage from this w heater very bad product the coil is of bad quality broke within two days of use excellent hot with amp socket thanks amazon best product in this price range 👍very lightweight and convenient to use</v>
      </c>
      <c r="E1186" s="1" t="s">
        <v>10895</v>
      </c>
      <c r="F1186" s="9" t="s">
        <v>9139</v>
      </c>
      <c r="G1186" s="9">
        <f>IFERROR(__xludf.DUMMYFUNCTION("""COMPUTED_VALUE"""),1.0)</f>
        <v>1</v>
      </c>
      <c r="H1186" s="9">
        <f>IFERROR(__xludf.DUMMYFUNCTION("""COMPUTED_VALUE"""),0.0)</f>
        <v>0</v>
      </c>
      <c r="I1186" s="9">
        <f>IFERROR(__xludf.DUMMYFUNCTION("""COMPUTED_VALUE"""),0.0)</f>
        <v>0</v>
      </c>
      <c r="J1186" s="9">
        <f>IFERROR(__xludf.DUMMYFUNCTION("""COMPUTED_VALUE"""),0.0)</f>
        <v>0</v>
      </c>
    </row>
    <row r="1187">
      <c r="A1187" s="1">
        <v>4.0</v>
      </c>
      <c r="B1187" s="5" t="s">
        <v>10912</v>
      </c>
      <c r="C1187" s="5" t="s">
        <v>10913</v>
      </c>
      <c r="D1187" s="9" t="str">
        <f>IFERROR(__xludf.DUMMYFUNCTION("""COMPUTED_VALUE"""),"good to go overall good product good i like this product very much as compared to other brand powerful motor is good product recommended for buying specifically juicer is good noise level is normal with comparison to other branded products at this price t"&amp;"he juicer part seems badly designed as the fruit get stuck and only after half a glass of juice you have it jammed and have to clean it don t get this if you want a juicer rest is pretty good the watt motor is very powerful and could grind sugar easily th"&amp;"e juicer feels like a gimmick to sell this at a higher value very good")</f>
        <v>good to go overall good product good i like this product very much as compared to other brand powerful motor is good product recommended for buying specifically juicer is good noise level is normal with comparison to other branded products at this price the juicer part seems badly designed as the fruit get stuck and only after half a glass of juice you have it jammed and have to clean it don t get this if you want a juicer rest is pretty good the watt motor is very powerful and could grind sugar easily the juicer feels like a gimmick to sell this at a higher value very good</v>
      </c>
      <c r="E1187" s="1" t="s">
        <v>10905</v>
      </c>
      <c r="F1187" s="9" t="s">
        <v>9305</v>
      </c>
      <c r="G1187" s="9">
        <f>IFERROR(__xludf.DUMMYFUNCTION("""COMPUTED_VALUE"""),0.0)</f>
        <v>0</v>
      </c>
      <c r="H1187" s="9">
        <f>IFERROR(__xludf.DUMMYFUNCTION("""COMPUTED_VALUE"""),0.0)</f>
        <v>0</v>
      </c>
      <c r="I1187" s="9">
        <f>IFERROR(__xludf.DUMMYFUNCTION("""COMPUTED_VALUE"""),0.0)</f>
        <v>0</v>
      </c>
      <c r="J1187" s="9">
        <f>IFERROR(__xludf.DUMMYFUNCTION("""COMPUTED_VALUE"""),0.0)</f>
        <v>0</v>
      </c>
    </row>
    <row r="1188">
      <c r="A1188" s="1">
        <v>4.1</v>
      </c>
      <c r="B1188" s="5" t="s">
        <v>10922</v>
      </c>
      <c r="C1188" s="5" t="s">
        <v>10923</v>
      </c>
      <c r="D1188" s="9" t="str">
        <f>IFERROR(__xludf.DUMMYFUNCTION("""COMPUTED_VALUE"""),"good product considering the price loved it nice product good the product is okay but this is my replaced product it still is dirty inside on the bottom part feels like an old product the first product was also dirty and then i replaced and they keep send"&amp;"ing me products with dirt on it it is very good product but if it s big size most useful for laundry purpose it s looking good value for money i wish base is tuff one rather than light clothed the product is goodonly thing i didn’t like is it does not sta"&amp;"nd and which irritates sometimes very easy to use and can be folded and can be stored anywhere must have product")</f>
        <v>good product considering the price loved it nice product good the product is okay but this is my replaced product it still is dirty inside on the bottom part feels like an old product the first product was also dirty and then i replaced and they keep sending me products with dirt on it it is very good product but if it s big size most useful for laundry purpose it s looking good value for money i wish base is tuff one rather than light clothed the product is goodonly thing i didn’t like is it does not stand and which irritates sometimes very easy to use and can be folded and can be stored anywhere must have product</v>
      </c>
      <c r="E1188" s="1" t="s">
        <v>10916</v>
      </c>
      <c r="F1188" s="9" t="s">
        <v>9495</v>
      </c>
      <c r="G1188" s="9">
        <f>IFERROR(__xludf.DUMMYFUNCTION("""COMPUTED_VALUE"""),0.0)</f>
        <v>0</v>
      </c>
      <c r="H1188" s="9">
        <f>IFERROR(__xludf.DUMMYFUNCTION("""COMPUTED_VALUE"""),0.0)</f>
        <v>0</v>
      </c>
      <c r="I1188" s="9">
        <f>IFERROR(__xludf.DUMMYFUNCTION("""COMPUTED_VALUE"""),0.0)</f>
        <v>0</v>
      </c>
      <c r="J1188" s="9">
        <f>IFERROR(__xludf.DUMMYFUNCTION("""COMPUTED_VALUE"""),0.0)</f>
        <v>0</v>
      </c>
    </row>
    <row r="1189">
      <c r="A1189" s="1">
        <v>4.3</v>
      </c>
      <c r="B1189" s="5" t="s">
        <v>10932</v>
      </c>
      <c r="C1189" s="5" t="s">
        <v>10933</v>
      </c>
      <c r="D1189" s="9" t="str">
        <f>IFERROR(__xludf.DUMMYFUNCTION("""COMPUTED_VALUE"""),"like it awesome product 😊 follow the instructions to get the hassle free boiled egg automatically switches off when the water is boiled out it would have been better if they give any sound alarm after switch off quality is good easy to use i like the pro"&amp;"duct i never tried this product before its good as of now i have been using this egg boiler past months it’s really easy to use i would definitely recommend it to everyone good quality must buy value for money")</f>
        <v>like it awesome product 😊 follow the instructions to get the hassle free boiled egg automatically switches off when the water is boiled out it would have been better if they give any sound alarm after switch off quality is good easy to use i like the product i never tried this product before its good as of now i have been using this egg boiler past months it’s really easy to use i would definitely recommend it to everyone good quality must buy value for money</v>
      </c>
      <c r="E1189" s="1" t="s">
        <v>10926</v>
      </c>
      <c r="F1189" s="9" t="s">
        <v>9655</v>
      </c>
      <c r="G1189" s="9">
        <f>IFERROR(__xludf.DUMMYFUNCTION("""COMPUTED_VALUE"""),0.0)</f>
        <v>0</v>
      </c>
      <c r="H1189" s="9">
        <f>IFERROR(__xludf.DUMMYFUNCTION("""COMPUTED_VALUE"""),0.0)</f>
        <v>0</v>
      </c>
      <c r="I1189" s="9">
        <f>IFERROR(__xludf.DUMMYFUNCTION("""COMPUTED_VALUE"""),0.0)</f>
        <v>0</v>
      </c>
      <c r="J1189" s="9">
        <f>IFERROR(__xludf.DUMMYFUNCTION("""COMPUTED_VALUE"""),0.0)</f>
        <v>0</v>
      </c>
    </row>
    <row r="1190">
      <c r="A1190" s="1">
        <v>4.0</v>
      </c>
      <c r="B1190" s="5" t="s">
        <v>10943</v>
      </c>
      <c r="C1190" s="5" t="s">
        <v>10944</v>
      </c>
      <c r="D1190" s="9" t="str">
        <f>IFERROR(__xludf.DUMMYFUNCTION("""COMPUTED_VALUE"""),"i like look like nd easy to opreate product is good nice product in reasonable price this item does not have a year warranty as shown on the image will have to register for it best one amazing product product is good and value for money")</f>
        <v>i like look like nd easy to opreate product is good nice product in reasonable price this item does not have a year warranty as shown on the image will have to register for it best one amazing product product is good and value for money</v>
      </c>
      <c r="E1190" s="1" t="s">
        <v>10936</v>
      </c>
      <c r="F1190" s="9" t="s">
        <v>9126</v>
      </c>
      <c r="G1190" s="9">
        <f>IFERROR(__xludf.DUMMYFUNCTION("""COMPUTED_VALUE"""),0.0)</f>
        <v>0</v>
      </c>
      <c r="H1190" s="9">
        <f>IFERROR(__xludf.DUMMYFUNCTION("""COMPUTED_VALUE"""),0.0)</f>
        <v>0</v>
      </c>
      <c r="I1190" s="9">
        <f>IFERROR(__xludf.DUMMYFUNCTION("""COMPUTED_VALUE"""),0.0)</f>
        <v>0</v>
      </c>
      <c r="J1190" s="9">
        <f>IFERROR(__xludf.DUMMYFUNCTION("""COMPUTED_VALUE"""),0.0)</f>
        <v>0</v>
      </c>
    </row>
    <row r="1191">
      <c r="A1191" s="1">
        <v>3.9</v>
      </c>
      <c r="B1191" s="5" t="s">
        <v>10954</v>
      </c>
      <c r="C1191" s="5" t="s">
        <v>10955</v>
      </c>
      <c r="D1191" s="9" t="str">
        <f>IFERROR(__xludf.DUMMYFUNCTION("""COMPUTED_VALUE"""),"exterior paint got easily scratched nice product verry usefull product not bad the sandwiches come out very crisp works well except that the coating is fragile and some of it came out when i used a metal utensil on it while it was still hot except for tha"&amp;"t issues the product is product could be more sturdy good product but the quality is not so good easily breakable good")</f>
        <v>exterior paint got easily scratched nice product verry usefull product not bad the sandwiches come out very crisp works well except that the coating is fragile and some of it came out when i used a metal utensil on it while it was still hot except for that issues the product is product could be more sturdy good product but the quality is not so good easily breakable good</v>
      </c>
      <c r="E1191" s="1" t="s">
        <v>10947</v>
      </c>
      <c r="F1191" s="9" t="s">
        <v>9686</v>
      </c>
      <c r="G1191" s="9">
        <f>IFERROR(__xludf.DUMMYFUNCTION("""COMPUTED_VALUE"""),0.0)</f>
        <v>0</v>
      </c>
      <c r="H1191" s="9">
        <f>IFERROR(__xludf.DUMMYFUNCTION("""COMPUTED_VALUE"""),0.0)</f>
        <v>0</v>
      </c>
      <c r="I1191" s="9">
        <f>IFERROR(__xludf.DUMMYFUNCTION("""COMPUTED_VALUE"""),0.0)</f>
        <v>0</v>
      </c>
      <c r="J1191" s="9">
        <f>IFERROR(__xludf.DUMMYFUNCTION("""COMPUTED_VALUE"""),0.0)</f>
        <v>0</v>
      </c>
    </row>
    <row r="1192">
      <c r="A1192" s="1">
        <v>4.4</v>
      </c>
      <c r="B1192" s="5" t="s">
        <v>10965</v>
      </c>
      <c r="C1192" s="5" t="s">
        <v>10966</v>
      </c>
      <c r="D1192" s="9" t="str">
        <f>IFERROR(__xludf.DUMMYFUNCTION("""COMPUTED_VALUE"""),"purchased liter and kw model for faster heating it takes about minutes to heat water from room temperature to its highest temperature setting faced one problem in this heater on very frist day of installation the green light indicator which indicates heat"&amp;"ing in progress stopped working on first day called the vguard technician and he said there is problem with voltage selector knob vguard should look in to quality control as other users have also reported this green light indicator problem giving one star"&amp;" less for this problem this water is working good otherwise the heating system worked perfectly however the digital display was faulty there was a replacement option available when we bought it but when we opted for replacement the product was our of stoc"&amp;"k hence we had to return it using it from last monthtill now no problem working very fine easy to use quick heating overall nice product to consider in given price range same day installation provide by v guard thru v guard whatsapp contact because before"&amp;" the delivery i booked for installation installtion price for steel inlet outlet pipe because this model didn t provide inlet outlet overall my experiece is amazing with this gyser it take min for full heat my dial is set for degree but u can use the hot "&amp;"water after min of heating look wise cool and simple i recomended to all of you go for this product good good performance geyser nice")</f>
        <v>purchased liter and kw model for faster heating it takes about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 the heating system worked perfectly however the digital display was faulty there was a replacement option available when we bought it but when we opted for replacement the product was our of stock hence we had to return it using it from last monthtill now no problem working very fine easy to use quick heating overall nice product to consider in given price range same day installation provide by v guard thru v guard whatsapp contact because before the delivery i booked for installation installtion price for steel inlet outlet pipe because this model didn t provide inlet outlet overall my experiece is amazing with this gyser it take min for full heat my dial is set for degree but u can use the hot water after min of heating look wise cool and simple i recomended to all of you go for this product good good performance geyser nice</v>
      </c>
      <c r="E1192" s="1" t="s">
        <v>10958</v>
      </c>
      <c r="F1192" s="9" t="s">
        <v>9375</v>
      </c>
      <c r="G1192" s="9">
        <f>IFERROR(__xludf.DUMMYFUNCTION("""COMPUTED_VALUE"""),0.0)</f>
        <v>0</v>
      </c>
      <c r="H1192" s="9">
        <f>IFERROR(__xludf.DUMMYFUNCTION("""COMPUTED_VALUE"""),1.0)</f>
        <v>1</v>
      </c>
      <c r="I1192" s="9">
        <f>IFERROR(__xludf.DUMMYFUNCTION("""COMPUTED_VALUE"""),0.0)</f>
        <v>0</v>
      </c>
      <c r="J1192" s="9">
        <f>IFERROR(__xludf.DUMMYFUNCTION("""COMPUTED_VALUE"""),0.0)</f>
        <v>0</v>
      </c>
    </row>
    <row r="1193">
      <c r="A1193" s="1">
        <v>3.7</v>
      </c>
      <c r="B1193" s="5" t="s">
        <v>10977</v>
      </c>
      <c r="C1193" s="5" t="s">
        <v>10978</v>
      </c>
      <c r="D1193" s="9" t="str">
        <f>IFERROR(__xludf.DUMMYFUNCTION("""COMPUTED_VALUE"""),"simple stitching for self purpose ye small h isliye portable to h but designer clothes me mushkil hoti h simple sewing k liye achhi h agar apke pass badi machine na ho aur budget b kam ho its very easy for beginners really worth for beginners not working "&amp;"properly hoping that will able to fix it delivery was late it was out for delivery but didn t received same day and package was already opened nice product")</f>
        <v>simple stitching for self purpose ye small h isliye portable to h but designer clothes me mushkil hoti h simple sewing k liye achhi h agar apke pass badi machine na ho aur budget b kam ho its very easy for beginners really worth for beginners not working properly hoping that will able to fix it delivery was late it was out for delivery but didn t received same day and package was already opened nice product</v>
      </c>
      <c r="E1193" s="1" t="s">
        <v>10969</v>
      </c>
      <c r="F1193" s="9" t="s">
        <v>10971</v>
      </c>
      <c r="G1193" s="9">
        <f>IFERROR(__xludf.DUMMYFUNCTION("""COMPUTED_VALUE"""),1.0)</f>
        <v>1</v>
      </c>
      <c r="H1193" s="9">
        <f>IFERROR(__xludf.DUMMYFUNCTION("""COMPUTED_VALUE"""),1.0)</f>
        <v>1</v>
      </c>
      <c r="I1193" s="9">
        <f>IFERROR(__xludf.DUMMYFUNCTION("""COMPUTED_VALUE"""),1.0)</f>
        <v>1</v>
      </c>
      <c r="J1193" s="9">
        <f>IFERROR(__xludf.DUMMYFUNCTION("""COMPUTED_VALUE"""),0.0)</f>
        <v>0</v>
      </c>
    </row>
    <row r="1194">
      <c r="A1194" s="1">
        <v>3.6</v>
      </c>
      <c r="B1194" s="5" t="s">
        <v>10988</v>
      </c>
      <c r="C1194" s="5" t="s">
        <v>10989</v>
      </c>
      <c r="D1194" s="9" t="str">
        <f>IFERROR(__xludf.DUMMYFUNCTION("""COMPUTED_VALUE"""),"nice product all features are good but i feel some roughness at bottom while ironing i bought this iron on sept used it for once in month iron stopped working after months not worth it thankyou water comes out when ironing operating is complicated not eas"&amp;"y damaged item i received so i return my product but not responding not good this project heavy heat product is just ok")</f>
        <v>nice product all features are good but i feel some roughness at bottom while ironing i bought this iron on sept used it for once in month iron stopped working after months not worth it thankyou water comes out when ironing operating is complicated not easy damaged item i received so i return my product but not responding not good this project heavy heat product is just ok</v>
      </c>
      <c r="E1194" s="1" t="s">
        <v>10981</v>
      </c>
      <c r="F1194" s="9" t="s">
        <v>9507</v>
      </c>
      <c r="G1194" s="9">
        <f>IFERROR(__xludf.DUMMYFUNCTION("""COMPUTED_VALUE"""),0.0)</f>
        <v>0</v>
      </c>
      <c r="H1194" s="9">
        <f>IFERROR(__xludf.DUMMYFUNCTION("""COMPUTED_VALUE"""),0.0)</f>
        <v>0</v>
      </c>
      <c r="I1194" s="9">
        <f>IFERROR(__xludf.DUMMYFUNCTION("""COMPUTED_VALUE"""),1.0)</f>
        <v>1</v>
      </c>
      <c r="J1194" s="9">
        <f>IFERROR(__xludf.DUMMYFUNCTION("""COMPUTED_VALUE"""),1.0)</f>
        <v>1</v>
      </c>
    </row>
    <row r="1195">
      <c r="A1195" s="1">
        <v>3.7</v>
      </c>
      <c r="B1195" s="5" t="s">
        <v>10999</v>
      </c>
      <c r="C1195" s="5" t="s">
        <v>11000</v>
      </c>
      <c r="D1195" s="9" t="str">
        <f>IFERROR(__xludf.DUMMYFUNCTION("""COMPUTED_VALUE"""),"firstly i got the cracked jar but the product replaced the very next day i like the new and compact design of the product easy to clean and assemble and the powerful motor with no speed option chopper choped and blender blend wonderfully things i dislikes"&amp;" the most is the noise its fully plastic material the only thing which is not a plastic to open eye is the blades only and the juice extractor which isn t a juice extractor actually i always wanted a juicer and then i found this it works like a magic so e"&amp;"asy and so quick the blender is also good i using it almost every day for my juice and milkshakes the major problem with this is that it doesn t have a regulator 😕 and also no on and off switch that s the major drawback over all i liked it no other issue"&amp;"s good product the product is so good but i got cracke in chopper jar after using just two or three time so let me know can i exchange it only chopper jar the product build quality good using the product is very easy and after use cleaning is very easy to"&amp;"o build quality is good and jars are nice  the first impression of the product is it s very sleek and easy to use and handle it s very much good for spices and chutney masala specially dry masala grinding was very good it s juice making skill was so so ni"&amp;"ce it s very easy to clean i bought this mixer grinder and juice blender combo it is very handy and effecient in usage grinds all dry and wet material nicely the juicer gives fresh juice and removes all seeds without giving bitter taste crushes ice also w"&amp;"ell blender makes all kind of shakes and smoothies great for everyday use we can use easily good product for all i use it inmy daily routine")</f>
        <v>firstly i got the cracked jar but the product replaced the very next day i like the new and compact design of the product easy to clean and assemble and the powerful motor with no speed option chopper choped and blender blend wonderfully things i dislikes the most is the noise its fully plastic material the only thing which is not a plastic to open eye is the blades only and the juice extractor which isn t a juice extractor actually i always wanted a juicer and then i found this it works like a magic so easy and so quick the blender is also good i using it almost every day for my juice and milkshakes the major problem with this is that it doesn t have a regulator 😕 and also no on and off switch that s the major drawback over all i liked it no other issues good product the product is so good but i got cracke in chopper jar after using just two or three time so let me know can i exchange it only chopper jar the product build quality good using the product is very easy and after use cleaning is very easy too build quality is good and jars are nice  the first impression of the product is it s very sleek and easy to use and handle it s very much good for spices and chutney masala specially dry masala grinding was very good it s juice making skill was so so nice it s very easy to clean 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 we can use easily good product for all i use it inmy daily routine</v>
      </c>
      <c r="E1195" s="1" t="s">
        <v>10992</v>
      </c>
      <c r="F1195" s="9" t="s">
        <v>9553</v>
      </c>
      <c r="G1195" s="9">
        <f>IFERROR(__xludf.DUMMYFUNCTION("""COMPUTED_VALUE"""),0.0)</f>
        <v>0</v>
      </c>
      <c r="H1195" s="9">
        <f>IFERROR(__xludf.DUMMYFUNCTION("""COMPUTED_VALUE"""),0.0)</f>
        <v>0</v>
      </c>
      <c r="I1195" s="9">
        <f>IFERROR(__xludf.DUMMYFUNCTION("""COMPUTED_VALUE"""),0.0)</f>
        <v>0</v>
      </c>
      <c r="J1195" s="9">
        <f>IFERROR(__xludf.DUMMYFUNCTION("""COMPUTED_VALUE"""),1.0)</f>
        <v>1</v>
      </c>
    </row>
    <row r="1196">
      <c r="A1196" s="1">
        <v>4.0</v>
      </c>
      <c r="B1196" s="5" t="s">
        <v>11009</v>
      </c>
      <c r="C1196" s="5" t="s">
        <v>11010</v>
      </c>
      <c r="D1196" s="9" t="str">
        <f>IFERROR(__xludf.DUMMYFUNCTION("""COMPUTED_VALUE"""),"this is my first coffee frother and i just loved it it made the frothing ready for coffee in just minute its a very good product easy handling it is easy to use and easy to clean also light weight and good speed that is waht much needed for frothing it is"&amp;" worth buying worst product this product is easy to control and easy to clean you can use it as coffee foam maker hot chocolate maker best in market i ordered this for my own use it s a really very amazing coffee frother as well as mixer for milk very rel"&amp;"iable product")</f>
        <v>this is my first coffee frother and i just loved it it made the frothing ready for coffee in just minute its a very good product easy handling it is easy to use and easy to clean also light weight and good speed that is waht much needed for frothing it is worth buying worst product this product is easy to control and easy to clean you can use it as coffee foam maker hot chocolate maker best in market i ordered this for my own use it s a really very amazing coffee frother as well as mixer for milk very reliable product</v>
      </c>
      <c r="E1196" s="1" t="s">
        <v>11003</v>
      </c>
      <c r="F1196" s="9" t="s">
        <v>9282</v>
      </c>
      <c r="G1196" s="9">
        <f>IFERROR(__xludf.DUMMYFUNCTION("""COMPUTED_VALUE"""),0.0)</f>
        <v>0</v>
      </c>
      <c r="H1196" s="9">
        <f>IFERROR(__xludf.DUMMYFUNCTION("""COMPUTED_VALUE"""),1.0)</f>
        <v>1</v>
      </c>
      <c r="I1196" s="9">
        <f>IFERROR(__xludf.DUMMYFUNCTION("""COMPUTED_VALUE"""),0.0)</f>
        <v>0</v>
      </c>
      <c r="J1196" s="9">
        <f>IFERROR(__xludf.DUMMYFUNCTION("""COMPUTED_VALUE"""),0.0)</f>
        <v>0</v>
      </c>
    </row>
    <row r="1197">
      <c r="A1197" s="1">
        <v>4.2</v>
      </c>
      <c r="B1197" s="5" t="s">
        <v>11020</v>
      </c>
      <c r="C1197" s="5" t="s">
        <v>11021</v>
      </c>
      <c r="D1197" s="9" t="str">
        <f>IFERROR(__xludf.DUMMYFUNCTION("""COMPUTED_VALUE"""),"good mixer under noise level is slightly high but quite efficient product is ultimate 👌 super mixer quality was very nice bt juicers jar not up to the mark very noisy but works fine would have loved if it had extra bowl for that extra blade hectic to cha"&amp;"nge blade into another bowl for using the extra blade suggestion one inverted jar would be nice too the juicer has the loose locking system all others have good locking systems some plastic from mesh was cut when using it that needs better alignment overa"&amp;"ll worth the purchase even with the excess noise also the screw tightener for changing blades broke after changes of blades but that is not big deal it would have been better to have durable nut tightener recommend to buy this good quality attachments and"&amp;" powerful watt motor not less than bosh grinder at less price i had purchased active kw earlier from amazon but the item being imbalanced was returned for replacement the replacement piece received has the same defect which was returned for good then in v"&amp;"iew of the reviews i went for this item and so far its performance is satisfactory although some of the reviews were discouraging if you want power as well as reasonable rates go for it very good item")</f>
        <v>good mixer under noise level is slightly high but quite efficient product is ultimate 👌 super mixer quality was very nice bt juicers jar not up to the mark 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changes of blades but that is not big deal it would have been better to have durable nut tightener recommend to buy this good quality attachments and powerful watt motor not less than bosh grinder at less price i had purchased active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 very good item</v>
      </c>
      <c r="E1197" s="1" t="s">
        <v>11013</v>
      </c>
      <c r="F1197" s="9" t="s">
        <v>9305</v>
      </c>
      <c r="G1197" s="9">
        <f>IFERROR(__xludf.DUMMYFUNCTION("""COMPUTED_VALUE"""),1.0)</f>
        <v>1</v>
      </c>
      <c r="H1197" s="9">
        <f>IFERROR(__xludf.DUMMYFUNCTION("""COMPUTED_VALUE"""),0.0)</f>
        <v>0</v>
      </c>
      <c r="I1197" s="9">
        <f>IFERROR(__xludf.DUMMYFUNCTION("""COMPUTED_VALUE"""),0.0)</f>
        <v>0</v>
      </c>
      <c r="J1197" s="9">
        <f>IFERROR(__xludf.DUMMYFUNCTION("""COMPUTED_VALUE"""),0.0)</f>
        <v>0</v>
      </c>
    </row>
    <row r="1198">
      <c r="A1198" s="1">
        <v>3.8</v>
      </c>
      <c r="B1198" s="5" t="s">
        <v>11032</v>
      </c>
      <c r="C1198" s="5" t="s">
        <v>11033</v>
      </c>
      <c r="D1198" s="9" t="str">
        <f>IFERROR(__xludf.DUMMYFUNCTION("""COMPUTED_VALUE"""),"product is very handy but the water capacity is too low disappointed with the product s pricing considering its wattage and usage time you can t iron more than clothes before water refill since the mouth area is not that much you ll need to move it so man"&amp;"y times slowly on the whole cloth steam amount is fine but design is such that you can t press it hardly on to the cloth during ironing so overall do keep in mind before buying that it s only for emergency travel purpose for de wrinkling already ironed cl"&amp;"othes good product does what it says though the water tank could have been bigger better to buy normal iron box takes a lot of time and is not very easy to use you will need to use the conventional iron even after using this steamer for most of the clothe"&amp;"s works only for the synthetic fabrics it s better to stick to the conventional iron hiii the water tank is too small and can only use for one shirt or t shirt so plz concentrate on this also absolutely good easy to handle and flexible movement it took me"&amp;" less than mins to iron kurti advice to users please follow the instructions carefully have some patience and it works great negative water chamber is very small and it takes full tank to iron shirt kurti the product is good unfortunately it came withou a"&amp;" manual i had to figure our where the water tank was and use it otherwise the product works well very low water storage is what put me off otherwise its just ok does the job but at times need to refill water even for single garment")</f>
        <v>product is very handy but the water capacity is too low disappointed with the product s pricing considering its wattage and usage time you can t iron more than clothes before water refill since the mouth area is not that much you ll need to move it so many times slowly on the whole cloth steam amount is fine but design is such that you can t press it hardly on to the cloth during ironing so overall do keep in mind before buying that it s only for emergency travel purpose for de wrinkling already ironed clothes good product does what it says though the water tank could have been bigger better to buy normal iron box takes a lot of time and is not very easy to use you will need to use the conventional iron even after using this steamer for most of the clothes works only for the synthetic fabrics it s better to stick to the conventional iron hiii the water tank is too small and can only use for one shirt or t shirt so plz concentrate on this also absolutely good easy to handle and flexible movement it took me less than mins to iron kurti advice to users please follow the instructions carefully have some patience and it works great negative water chamber is very small and it takes full tank to iron shirt kurti the product is good unfortunately it came withou a manual i had to figure our where the water tank was and use it otherwise the product works well very low water storage is what put me off otherwise its just ok does the job but at times need to refill water even for single garment</v>
      </c>
      <c r="E1198" s="1" t="s">
        <v>11024</v>
      </c>
      <c r="F1198" s="9" t="s">
        <v>9507</v>
      </c>
      <c r="G1198" s="9">
        <f>IFERROR(__xludf.DUMMYFUNCTION("""COMPUTED_VALUE"""),0.0)</f>
        <v>0</v>
      </c>
      <c r="H1198" s="9">
        <f>IFERROR(__xludf.DUMMYFUNCTION("""COMPUTED_VALUE"""),0.0)</f>
        <v>0</v>
      </c>
      <c r="I1198" s="9">
        <f>IFERROR(__xludf.DUMMYFUNCTION("""COMPUTED_VALUE"""),1.0)</f>
        <v>1</v>
      </c>
      <c r="J1198" s="9">
        <f>IFERROR(__xludf.DUMMYFUNCTION("""COMPUTED_VALUE"""),1.0)</f>
        <v>1</v>
      </c>
    </row>
    <row r="1199">
      <c r="A1199" s="1">
        <v>4.2</v>
      </c>
      <c r="B1199" s="5" t="s">
        <v>11044</v>
      </c>
      <c r="C1199" s="5" t="s">
        <v>11045</v>
      </c>
      <c r="D1199" s="9" t="str">
        <f>IFERROR(__xludf.DUMMYFUNCTION("""COMPUTED_VALUE"""),"very usefull lekin size mai zara choti h otherwise fine durable and quality products essential for multi purpose use product quality is good good quality product in such price fine spray cute little funnel and stickers were also there thumbs up 👍🏼 these"&amp;" spray bottles are made of high quality plastic and the spray is also very effective i found this product very helpful and easy to use highly recommended regards manish it is very useful 👍 plastic quality is very good nice bottles good plastic material")</f>
        <v>very usefull lekin size mai zara choti h otherwise fine durable and quality products essential for multi purpose use product quality is good good quality product in such price fine spray cute little funnel and stickers were also there thumbs up 👍🏼 these spray bottles are made of high quality plastic and the spray is also very effective i found this product very helpful and easy to use highly recommended regards manish it is very useful 👍 plastic quality is very good nice bottles good plastic material</v>
      </c>
      <c r="E1199" s="1" t="s">
        <v>11036</v>
      </c>
      <c r="F1199" s="9" t="s">
        <v>11038</v>
      </c>
      <c r="G1199" s="9">
        <f>IFERROR(__xludf.DUMMYFUNCTION("""COMPUTED_VALUE"""),0.0)</f>
        <v>0</v>
      </c>
      <c r="H1199" s="9">
        <f>IFERROR(__xludf.DUMMYFUNCTION("""COMPUTED_VALUE"""),0.0)</f>
        <v>0</v>
      </c>
      <c r="I1199" s="9">
        <f>IFERROR(__xludf.DUMMYFUNCTION("""COMPUTED_VALUE"""),0.0)</f>
        <v>0</v>
      </c>
      <c r="J1199" s="9">
        <f>IFERROR(__xludf.DUMMYFUNCTION("""COMPUTED_VALUE"""),0.0)</f>
        <v>0</v>
      </c>
    </row>
    <row r="1200">
      <c r="A1200" s="1">
        <v>3.9</v>
      </c>
      <c r="B1200" s="5" t="s">
        <v>11056</v>
      </c>
      <c r="C1200" s="5" t="s">
        <v>11057</v>
      </c>
      <c r="D1200" s="9" t="str">
        <f>IFERROR(__xludf.DUMMYFUNCTION("""COMPUTED_VALUE"""),"not a eassy to bare this product in this product realsing heavvy noise pollution in th spped not bad in this price the fan works well at high speed however at low speed it makes a grinding noise mangaya tha mai bhut awaj ara tha purane type baki sahi h ex"&amp;"change mai acha bhjna bhai good product nice fan but something prob in fan how can use warrnty card ans me does the job efficiently that s all")</f>
        <v>not a eassy to bare this product in this product realsing heavvy noise pollution in th spped not bad in this price the fan works well at high speed however at low speed it makes a grinding noise mangaya tha mai bhut awaj ara tha purane type baki sahi h exchange mai acha bhjna bhai good product nice fan but something prob in fan how can use warrnty card ans me does the job efficiently that s all</v>
      </c>
      <c r="E1200" s="1" t="s">
        <v>11048</v>
      </c>
      <c r="F1200" s="9" t="s">
        <v>9933</v>
      </c>
      <c r="G1200" s="9">
        <f>IFERROR(__xludf.DUMMYFUNCTION("""COMPUTED_VALUE"""),0.0)</f>
        <v>0</v>
      </c>
      <c r="H1200" s="9">
        <f>IFERROR(__xludf.DUMMYFUNCTION("""COMPUTED_VALUE"""),0.0)</f>
        <v>0</v>
      </c>
      <c r="I1200" s="9">
        <f>IFERROR(__xludf.DUMMYFUNCTION("""COMPUTED_VALUE"""),0.0)</f>
        <v>0</v>
      </c>
      <c r="J1200" s="9">
        <f>IFERROR(__xludf.DUMMYFUNCTION("""COMPUTED_VALUE"""),0.0)</f>
        <v>0</v>
      </c>
    </row>
    <row r="1201">
      <c r="A1201" s="1">
        <v>4.0</v>
      </c>
      <c r="B1201" s="5" t="s">
        <v>11066</v>
      </c>
      <c r="C1201" s="5" t="s">
        <v>11067</v>
      </c>
      <c r="D1201" s="9" t="str">
        <f>IFERROR(__xludf.DUMMYFUNCTION("""COMPUTED_VALUE"""),"like return value of spent money doesn t look like waterproof material n small in size the bag has two stitched fabric straps on either side that act as handles these straps are not stitched properly and will break easily it’s diameter is not so large as "&amp;"seen in photo and also it doesn’t have wire supports to stand on its own if you’re purchasing such product look for one which have spherical wire support good quality value for money the quality of material and stitching is good but it is not sturdy good "&amp;"but a little costly for what it is")</f>
        <v>like return value of spent money doesn t look like waterproof material n small in size the bag has two stitched fabric straps on either side that act as handles these straps are not stitched properly and will break easily it’s diameter is not so large as seen in photo and also it doesn’t have wire supports to stand on its own if you’re purchasing such product look for one which have spherical wire support good quality value for money the quality of material and stitching is good but it is not sturdy good but a little costly for what it is</v>
      </c>
      <c r="E1201" s="1" t="s">
        <v>11060</v>
      </c>
      <c r="F1201" s="9" t="s">
        <v>9495</v>
      </c>
      <c r="G1201" s="9">
        <f>IFERROR(__xludf.DUMMYFUNCTION("""COMPUTED_VALUE"""),0.0)</f>
        <v>0</v>
      </c>
      <c r="H1201" s="9">
        <f>IFERROR(__xludf.DUMMYFUNCTION("""COMPUTED_VALUE"""),0.0)</f>
        <v>0</v>
      </c>
      <c r="I1201" s="9">
        <f>IFERROR(__xludf.DUMMYFUNCTION("""COMPUTED_VALUE"""),0.0)</f>
        <v>0</v>
      </c>
      <c r="J1201" s="9">
        <f>IFERROR(__xludf.DUMMYFUNCTION("""COMPUTED_VALUE"""),0.0)</f>
        <v>0</v>
      </c>
    </row>
    <row r="1202">
      <c r="A1202" s="1">
        <v>4.1</v>
      </c>
      <c r="B1202" s="5" t="s">
        <v>11077</v>
      </c>
      <c r="C1202" s="5" t="s">
        <v>11078</v>
      </c>
      <c r="D1202" s="9" t="str">
        <f>IFERROR(__xludf.DUMMYFUNCTION("""COMPUTED_VALUE"""),"ok badhiya h the attachments could have been a bit longer this beater is less than half the price of regular branded ones but seems to do the job well not sure about heavy duty use but extremely handy for whisking eggs ice cream meringue or light cake bat"&amp;"ters this is the exact same beater that seems to be available under many names on this site with prices ranging between to as of dec so if buying pick the cheapest available price like i did it doesn t come with any warranty but i took a chance and seems "&amp;"to have paid off ko have been using it for months and still it works smoothly it s very easy to use and clean and is effective go for it it’s one of the most convenient product and multiple use it’s durable and easy to use i really like this product must "&amp;"buy it great product value for money go for it")</f>
        <v>ok badhiya h the attachments could have been a bit longer this beater is less than half the price of regular branded ones but seems to do the job well not sure about heavy duty use but extremely handy for whisking eggs ice cream meringue or light cake batters this is the exact same beater that seems to be available under many names on this site with prices ranging between to as of dec so if buying pick the cheapest available price like i did it doesn t come with any warranty but i took a chance and seems to have paid off ko have been using it for months and still it works smoothly it s very easy to use and clean and is effective go for it it’s one of the most convenient product and multiple use it’s durable and easy to use i really like this product must buy it great product value for money go for it</v>
      </c>
      <c r="E1202" s="1" t="s">
        <v>11070</v>
      </c>
      <c r="F1202" s="9" t="s">
        <v>11072</v>
      </c>
      <c r="G1202" s="9">
        <f>IFERROR(__xludf.DUMMYFUNCTION("""COMPUTED_VALUE"""),1.0)</f>
        <v>1</v>
      </c>
      <c r="H1202" s="9">
        <f>IFERROR(__xludf.DUMMYFUNCTION("""COMPUTED_VALUE"""),0.0)</f>
        <v>0</v>
      </c>
      <c r="I1202" s="9">
        <f>IFERROR(__xludf.DUMMYFUNCTION("""COMPUTED_VALUE"""),0.0)</f>
        <v>0</v>
      </c>
      <c r="J1202" s="9">
        <f>IFERROR(__xludf.DUMMYFUNCTION("""COMPUTED_VALUE"""),0.0)</f>
        <v>0</v>
      </c>
    </row>
    <row r="1203">
      <c r="A1203" s="1">
        <v>4.8</v>
      </c>
      <c r="B1203" s="5" t="s">
        <v>11087</v>
      </c>
      <c r="C1203" s="5" t="s">
        <v>11088</v>
      </c>
      <c r="D1203" s="9" t="str">
        <f>IFERROR(__xludf.DUMMYFUNCTION("""COMPUTED_VALUE"""),"overall i love this oratech coffee frother and have used it soooo many times since purchasing it i mostly use it to make whipped coffee but i ve also used it for mixing protein powder in milk and frothing milk creamer for coffee it is incredible effective"&amp;" for exclusively liquid substances like milk and creamer i realized this after over frothing my creamer one morning to the point of pure foam lol after that i kept it in mind and i know to only do it for a short amount of time super easy to use versatile "&amp;"in what it can be used for as far as liquids go and tbh it just looks really cute on the coffee making section of my counter the stand is a hugeeee plus i definitely wouldn t purchase an alternative option without one it gets the job done for whipped coff"&amp;"ee i also use this product to blend my matcha powder and my turmeric cinnamon ginger coconut milk powder lattes this frother takes out all the lumps and bumps because the resulting blend is smooth it does not waste the ingredients like stirring with a spo"&amp;"on so so great it has made my favorites even more practical and delicious i have not found anything about this product that i do not like i would recommend this product to others and have already done so get it you will be pleased it is the best coffee be"&amp;"ater i really liked this coffee frother with its help i am making cappuccino latte at home easily easy to clean also this oratech coffee frother makes coffee game easier and fun after using it for a week i’m sharing its pros and conspros frothing milk for"&amp;" coffee is easier and fun with oratech coffee beater material quality is good it is portable so you can use it anywhere it is small so you can keep it anywhere cons frothing heavy liquid is tough my overall feeling about this product is it you are coffee "&amp;"lover and you want to make foamy coffee it is best for you best quality product easy to use and easy to clean best coffee frother and easy to coffee making i loved this product this product is easy to use durable and helps in blending quickly such a good "&amp;"product and enjoying to make coffee and handy too 👍😊😊 best milk frother for coffeeit is easy to use every coffee lover must try this electric coffee frother")</f>
        <v>overall i love this oratech coffee frother and have used it soooo many times since purchasing it i mostly use it to make whipped coffee but i ve also used it for mixing protein powder in milk and frothing milk creamer for coffee it is incredible effective for exclusively liquid substances like milk and creamer i realized this after over frothing my creamer one morning to the point of pure foam lol after that i kept it in mind and i know to only do it for a short amount of time super easy to use versatile in what it can be used for as far as liquids go and tbh it just looks really cute on the coffee making section of my counter the stand is a hugeeee plus i definitely wouldn t purchase an alternative option without one it gets the job done for whipped coffee i also use this product to blend my matcha powder and my turmeric cinnamon ginger 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 i really liked this coffee frother with its help i am making cappuccino latte at home easily easy to clean also this oratech coffee frother makes coffee game easier and fun after using it for a week i’m sharing its pros and conspros frothing milk for coffee is easier and fun with oratech coffee beater material quality is good it is portable so you can use it anywhere it is small so you can keep it anywhere cons frothing heavy liquid is tough my overall feeling about this product is it you are coffee lover and you want to make foamy coffee it is best for you best quality product easy to use and easy to clean best coffee frother and easy to coffee making i loved this product this product is easy to use durable and helps in blending quickly such a good product and enjoying to make coffee and handy too 👍😊😊 best milk frother for coffeeit is easy to use every coffee lover must try this electric coffee frother</v>
      </c>
      <c r="E1203" s="1" t="s">
        <v>11081</v>
      </c>
      <c r="F1203" s="9" t="s">
        <v>9282</v>
      </c>
      <c r="G1203" s="9">
        <f>IFERROR(__xludf.DUMMYFUNCTION("""COMPUTED_VALUE"""),0.0)</f>
        <v>0</v>
      </c>
      <c r="H1203" s="9">
        <f>IFERROR(__xludf.DUMMYFUNCTION("""COMPUTED_VALUE"""),0.0)</f>
        <v>0</v>
      </c>
      <c r="I1203" s="9">
        <f>IFERROR(__xludf.DUMMYFUNCTION("""COMPUTED_VALUE"""),0.0)</f>
        <v>0</v>
      </c>
      <c r="J1203" s="9">
        <f>IFERROR(__xludf.DUMMYFUNCTION("""COMPUTED_VALUE"""),0.0)</f>
        <v>0</v>
      </c>
    </row>
    <row r="1204">
      <c r="A1204" s="1">
        <v>4.2</v>
      </c>
      <c r="B1204" s="5" t="s">
        <v>11098</v>
      </c>
      <c r="C1204" s="5" t="s">
        <v>11099</v>
      </c>
      <c r="D1204" s="9" t="str">
        <f>IFERROR(__xludf.DUMMYFUNCTION("""COMPUTED_VALUE"""),"less noise upto medium speed overall ok nice and silent fan 👌 while running on low speed heavy noise is coming havells need to improve good fan does the work air delivery satisfactory but chrome color not matched")</f>
        <v>less noise upto medium speed overall ok nice and silent fan 👌 while running on low speed heavy noise is coming havells need to improve good fan does the work air delivery satisfactory but chrome color not matched</v>
      </c>
      <c r="E1204" s="1" t="s">
        <v>11091</v>
      </c>
      <c r="F1204" s="9" t="s">
        <v>9933</v>
      </c>
      <c r="G1204" s="9">
        <f>IFERROR(__xludf.DUMMYFUNCTION("""COMPUTED_VALUE"""),0.0)</f>
        <v>0</v>
      </c>
      <c r="H1204" s="9">
        <f>IFERROR(__xludf.DUMMYFUNCTION("""COMPUTED_VALUE"""),1.0)</f>
        <v>1</v>
      </c>
      <c r="I1204" s="9">
        <f>IFERROR(__xludf.DUMMYFUNCTION("""COMPUTED_VALUE"""),0.0)</f>
        <v>0</v>
      </c>
      <c r="J1204" s="9">
        <f>IFERROR(__xludf.DUMMYFUNCTION("""COMPUTED_VALUE"""),0.0)</f>
        <v>0</v>
      </c>
    </row>
    <row r="1205">
      <c r="A1205" s="1">
        <v>4.1</v>
      </c>
      <c r="B1205" s="5" t="s">
        <v>11109</v>
      </c>
      <c r="C1205" s="5" t="s">
        <v>11110</v>
      </c>
      <c r="D1205" s="9" t="str">
        <f>IFERROR(__xludf.DUMMYFUNCTION("""COMPUTED_VALUE"""),"it’s easy to use and is okay i guess doesn’t clean the lint completely but enough to not be spotted from the viewers point of view it’s good nice easy to use product it’s very bad and within use it’s not working if you have found this product then please "&amp;"do not go away without getting it its a wonderful product you have to use it to know how great it is if i could give stars i sure would have everything is good except the lid which collects fibres from clothes does fit tightly overall good product one tim"&amp;"e investment better than roller lint removers product is working as expected and handling is also easy good to have product as some clothes develop lint and looks old very easy after using this product cloth is looking like new had battery operated lint r"&amp;"emover earlier but this is power plugged hence power is optimum at all times good fan size and great blade cutting extra blade also in the kit only used twice so durability cant be reviewed handling etc is fine totally worth it")</f>
        <v>it’s easy to use and is okay i guess doesn’t clean the lint completely but enough to not be spotted from the viewers point of view it’s good nice easy to use product it’s very bad and within use it’s not working if you have found this product then please do not go away without getting it its a wonderful product you have to use it to know how great it is if i could give stars i sure would have everything is good except the lid which collects fibres from clothes does fit tightly overall good product one time investment better than roller lint removers product is working as expected and handling is also easy good to have product as some clothes develop lint and looks old very easy after using this product cloth is looking like new had battery operated lint remover earlier but this is power plugged hence power is optimum at all times good fan size and great blade cutting extra blade also in the kit only used twice so durability cant be reviewed handling etc is fine totally worth it</v>
      </c>
      <c r="E1205" s="1" t="s">
        <v>11102</v>
      </c>
      <c r="F1205" s="9" t="s">
        <v>9162</v>
      </c>
      <c r="G1205" s="9">
        <f>IFERROR(__xludf.DUMMYFUNCTION("""COMPUTED_VALUE"""),1.0)</f>
        <v>1</v>
      </c>
      <c r="H1205" s="9">
        <f>IFERROR(__xludf.DUMMYFUNCTION("""COMPUTED_VALUE"""),0.0)</f>
        <v>0</v>
      </c>
      <c r="I1205" s="9">
        <f>IFERROR(__xludf.DUMMYFUNCTION("""COMPUTED_VALUE"""),0.0)</f>
        <v>0</v>
      </c>
      <c r="J1205" s="9">
        <f>IFERROR(__xludf.DUMMYFUNCTION("""COMPUTED_VALUE"""),0.0)</f>
        <v>0</v>
      </c>
    </row>
    <row r="1206">
      <c r="A1206" s="1">
        <v>4.0</v>
      </c>
      <c r="B1206" s="5" t="s">
        <v>11119</v>
      </c>
      <c r="C1206" s="5" t="s">
        <v>11120</v>
      </c>
      <c r="D1206" s="9" t="str">
        <f>IFERROR(__xludf.DUMMYFUNCTION("""COMPUTED_VALUE"""),"easy to use worked so well you can go for it💯 easy to use and saves time in cooking good to buy good if cost is below great product product is nice working properly and customer support services is very good specially behaviour of customer care executive"&amp;" is best value for money good long lasting good for quick and small qty use warranty registration needs to be user friendly")</f>
        <v>easy to use worked so well you can go for it💯 easy to use and saves time in cooking good to buy good if cost is below great product product is nice working properly and customer support services is very good specially behaviour of customer care executive is best value for money good long lasting good for quick and small qty use warranty registration needs to be user friendly</v>
      </c>
      <c r="E1206" s="1" t="s">
        <v>11113</v>
      </c>
      <c r="F1206" s="9" t="s">
        <v>9825</v>
      </c>
      <c r="G1206" s="9">
        <f>IFERROR(__xludf.DUMMYFUNCTION("""COMPUTED_VALUE"""),0.0)</f>
        <v>0</v>
      </c>
      <c r="H1206" s="9">
        <f>IFERROR(__xludf.DUMMYFUNCTION("""COMPUTED_VALUE"""),0.0)</f>
        <v>0</v>
      </c>
      <c r="I1206" s="9">
        <f>IFERROR(__xludf.DUMMYFUNCTION("""COMPUTED_VALUE"""),0.0)</f>
        <v>0</v>
      </c>
      <c r="J1206" s="9">
        <f>IFERROR(__xludf.DUMMYFUNCTION("""COMPUTED_VALUE"""),0.0)</f>
        <v>0</v>
      </c>
    </row>
    <row r="1207">
      <c r="A1207" s="1">
        <v>3.9</v>
      </c>
      <c r="B1207" s="5" t="s">
        <v>11132</v>
      </c>
      <c r="C1207" s="5" t="s">
        <v>11133</v>
      </c>
      <c r="D1207" s="9" t="str">
        <f>IFERROR(__xludf.DUMMYFUNCTION("""COMPUTED_VALUE"""),"rate required to reduce good product good a good budget grinder from a renowned brand everything is fine with the product doing it s best in this price range looks stunning and works good as expected okay good but very bit slow but very nice")</f>
        <v>rate required to reduce good product good a good budget grinder from a renowned brand everything is fine with the product doing it s best in this price range looks stunning and works good as expected okay good but very bit slow but very nice</v>
      </c>
      <c r="E1207" s="1" t="s">
        <v>11123</v>
      </c>
      <c r="F1207" s="9" t="s">
        <v>11125</v>
      </c>
      <c r="G1207" s="9">
        <f>IFERROR(__xludf.DUMMYFUNCTION("""COMPUTED_VALUE"""),0.0)</f>
        <v>0</v>
      </c>
      <c r="H1207" s="9">
        <f>IFERROR(__xludf.DUMMYFUNCTION("""COMPUTED_VALUE"""),0.0)</f>
        <v>0</v>
      </c>
      <c r="I1207" s="9">
        <f>IFERROR(__xludf.DUMMYFUNCTION("""COMPUTED_VALUE"""),0.0)</f>
        <v>0</v>
      </c>
      <c r="J1207" s="9">
        <f>IFERROR(__xludf.DUMMYFUNCTION("""COMPUTED_VALUE"""),0.0)</f>
        <v>0</v>
      </c>
    </row>
    <row r="1208">
      <c r="A1208" s="1">
        <v>4.1</v>
      </c>
      <c r="B1208" s="5" t="s">
        <v>11143</v>
      </c>
      <c r="C1208" s="5" t="s">
        <v>11144</v>
      </c>
      <c r="D1208" s="9" t="str">
        <f>IFERROR(__xludf.DUMMYFUNCTION("""COMPUTED_VALUE"""),"excellent heat distribution perfectly cooks heats nd grills great for cakes pizzas roasting plus great price range👊🏼👊🏼👍👍👍 very good products simple controls and easy to use at a time to six inch baking tin can be kept rotisserie work well with to k"&amp;"g chicken easily since there is no crumb tray provided wondershef l crumb perfectly fit which is available on amazon packaging was not good no bubble wrap and only few pieces of thermoco due to that some dents were there since we liked the product and don"&amp;" t want to wait again we kept it agaro has provided a very good product at decent price range amazon has delivered the product in a very nice and safe package entire package did not had even a single mark otg is very easy to use and very useful for food l"&amp;"overs i have however felt necessity of improvements on two things it is very difficult to set exact time and temp in manual nob and power plug size is small and difficult to tight fit into amp plug don t go on its small size it makes wonderful cakes and b"&amp;"read though overall quality is good oven is great for making cakes and grilling too excellent product value for money a good product got more than what i expect")</f>
        <v>excellent heat distribution perfectly cooks heats nd grills great for cakes pizzas roasting plus great price range👊🏼👊🏼👍👍👍 very good products simple controls and easy to use at a time to six inch baking tin can be kept rotisserie work well with to kg chicken easily since there is no crumb tray provided wondershef l crumb perfectly fit which is available on amazon packaging was not good no bubble wrap and only few pieces of thermoco due to that some dents were there since we liked the product and don t want to wait again we kept it 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it is very difficult to set exact time and temp in manual nob and power plug size is small and difficult to tight fit into amp plug don t go on its small size it makes wonderful cakes and bread though overall quality is good oven is great for making cakes and grilling too excellent product value for money a good product got more than what i expect</v>
      </c>
      <c r="E1208" s="1" t="s">
        <v>11136</v>
      </c>
      <c r="F1208" s="9" t="s">
        <v>11138</v>
      </c>
      <c r="G1208" s="9">
        <f>IFERROR(__xludf.DUMMYFUNCTION("""COMPUTED_VALUE"""),0.0)</f>
        <v>0</v>
      </c>
      <c r="H1208" s="9">
        <f>IFERROR(__xludf.DUMMYFUNCTION("""COMPUTED_VALUE"""),0.0)</f>
        <v>0</v>
      </c>
      <c r="I1208" s="9">
        <f>IFERROR(__xludf.DUMMYFUNCTION("""COMPUTED_VALUE"""),1.0)</f>
        <v>1</v>
      </c>
      <c r="J1208" s="9">
        <f>IFERROR(__xludf.DUMMYFUNCTION("""COMPUTED_VALUE"""),0.0)</f>
        <v>0</v>
      </c>
    </row>
    <row r="1209">
      <c r="A1209" s="1">
        <v>4.3</v>
      </c>
      <c r="B1209" s="5" t="s">
        <v>11154</v>
      </c>
      <c r="C1209" s="5" t="s">
        <v>11155</v>
      </c>
      <c r="D1209" s="9" t="str">
        <f>IFERROR(__xludf.DUMMYFUNCTION("""COMPUTED_VALUE"""),"does the work good superb all good philips a trust worthy product very easy to use and light weight iron great product has many features but using them is tricky i tried to use the steam and spray for a few weeks and gave up i wish the product owner had f"&amp;"ocused a little more on easy of use there is no point in having great functionality if end user can t easily use it overall it s good but after a month inside wire was disconnected it s stopped working it took me another days to get it fixed by near by el"&amp;"ectrician using it for a month so far it is working well heats up quickly like the quality of product and steam functions")</f>
        <v>does the work good superb all good philips a trust worthy product very easy to use and light weight iron great product has many features but using them is tricky i tried to use the steam and spray for a few weeks and gave up i wish the product owner had focused a little more on easy of use there is no point in having great functionality if end user can t easily use it overall it s good but after a month inside wire was disconnected it s stopped working it took me another days to get it fixed by near by electrician using it for a month so far it is working well heats up quickly like the quality of product and steam functions</v>
      </c>
      <c r="E1209" s="1" t="s">
        <v>11147</v>
      </c>
      <c r="F1209" s="9" t="s">
        <v>9507</v>
      </c>
      <c r="G1209" s="9">
        <f>IFERROR(__xludf.DUMMYFUNCTION("""COMPUTED_VALUE"""),0.0)</f>
        <v>0</v>
      </c>
      <c r="H1209" s="9">
        <f>IFERROR(__xludf.DUMMYFUNCTION("""COMPUTED_VALUE"""),0.0)</f>
        <v>0</v>
      </c>
      <c r="I1209" s="9">
        <f>IFERROR(__xludf.DUMMYFUNCTION("""COMPUTED_VALUE"""),0.0)</f>
        <v>0</v>
      </c>
      <c r="J1209" s="9">
        <f>IFERROR(__xludf.DUMMYFUNCTION("""COMPUTED_VALUE"""),0.0)</f>
        <v>0</v>
      </c>
    </row>
    <row r="1210">
      <c r="A1210" s="1">
        <v>4.1</v>
      </c>
      <c r="B1210" s="5" t="s">
        <v>11165</v>
      </c>
      <c r="C1210" s="5" t="s">
        <v>11166</v>
      </c>
      <c r="D1210" s="9" t="str">
        <f>IFERROR(__xludf.DUMMYFUNCTION("""COMPUTED_VALUE"""),"the product is delivered in st week of feb which is almost the end of winter it is used by my parents ease of use better as compared to many othersit has got three level of heating that can be selected by simply rotating the knob of a switch some other br"&amp;"ands have two separate on off switch for two heating elements to obtain different levels of heating that operation is a little difficult to explain to an elderly person over phone improvement required temperature setting mechanism digital display is badly"&amp;" missed currently there is no mechanism to know the temperature which is being set by rotating the temperature setting knob you simply have to guess initially and then wait and do trial and error as the temperature starts increasing slowly it s a slow pro"&amp;"cess and you can t get the right temperature in one go digital display of temperature setting may be added this is a general problem i didn t find digital display in any brand this can easily become a differentiating feature this will be particularly very"&amp;" useful for elderly people in today s time when electronics is everywhere missing out on implementing digital control of temperature appears to be sheer lack of initiative quick suggestion slightly bigger size is better with oil based heaters works good f"&amp;"or me in himachal consumes electricity but u getsilenceno dry eyescomfortable environmentbuy it if u value ur comfort n silence otherwise take any other blower which will dry ur eyes n throat and create a sound i liked the fan mode and the amount of heat "&amp;"it generates wrong advertisement only fins for a fin oil heater good product value for money")</f>
        <v>the product is delivered in st week of feb which is almost the end of winter it is used by my parents ease of use better as compared to many othersit has got three level of heating that can be selected by simply rotating the knob of a switch some other brands have two separate on off switch for two heating elements to obtain different levels of heating that operation is a little difficult to explain to an elderly person over phone improvement required temperature setting mechanism digital display is badly missed currently there is no mechanism to know the temperature which is being set by rotating the temperature setting knob you simply have to guess initially and then wait and do trial and error as the temperature starts increasing slowly it s a slow process and you can t get the right temperature in one go digital display of temperature setting may be added this is a general problem i didn t find digital display in any brand this can easily become a differentiating feature this will be particularly very useful for elderly people in today s time when electronics is everywhere missing out on implementing digital control of temperature appears to be sheer lack of initiative quick suggestion slightly bigger size is better with oil based heaters works good for me in himachal consumes electricity but u getsilenceno dry eyescomfortable environmentbuy it if u value ur comfort n silence otherwise take any other blower which will dry ur eyes n throat and create a sound i liked the fan mode and the amount of heat it generates wrong advertisement only fins for a fin oil heater good product value for money</v>
      </c>
      <c r="E1210" s="1" t="s">
        <v>11158</v>
      </c>
      <c r="F1210" s="9" t="s">
        <v>9151</v>
      </c>
      <c r="G1210" s="9">
        <f>IFERROR(__xludf.DUMMYFUNCTION("""COMPUTED_VALUE"""),0.0)</f>
        <v>0</v>
      </c>
      <c r="H1210" s="9">
        <f>IFERROR(__xludf.DUMMYFUNCTION("""COMPUTED_VALUE"""),0.0)</f>
        <v>0</v>
      </c>
      <c r="I1210" s="9">
        <f>IFERROR(__xludf.DUMMYFUNCTION("""COMPUTED_VALUE"""),0.0)</f>
        <v>0</v>
      </c>
      <c r="J1210" s="9">
        <f>IFERROR(__xludf.DUMMYFUNCTION("""COMPUTED_VALUE"""),0.0)</f>
        <v>0</v>
      </c>
    </row>
    <row r="1211">
      <c r="A1211" s="1">
        <v>4.2</v>
      </c>
      <c r="B1211" s="5" t="s">
        <v>11176</v>
      </c>
      <c r="C1211" s="5" t="s">
        <v>11177</v>
      </c>
      <c r="D1211" s="9" t="str">
        <f>IFERROR(__xludf.DUMMYFUNCTION("""COMPUTED_VALUE"""),"good product weight is reduced a bit damage product deliveredtwo times works fine even after months as of now going good fine good to use లైట్ వెయిట్ perfect for use good 👍 👍 👍 👍 👍")</f>
        <v>good product weight is reduced a bit damage product deliveredtwo times works fine even after months as of now going good fine good to use లైట్ వెయిట్ perfect for use good 👍 👍 👍 👍 👍</v>
      </c>
      <c r="E1211" s="1" t="s">
        <v>11169</v>
      </c>
      <c r="F1211" s="9" t="s">
        <v>9293</v>
      </c>
      <c r="G1211" s="9">
        <f>IFERROR(__xludf.DUMMYFUNCTION("""COMPUTED_VALUE"""),0.0)</f>
        <v>0</v>
      </c>
      <c r="H1211" s="9">
        <f>IFERROR(__xludf.DUMMYFUNCTION("""COMPUTED_VALUE"""),0.0)</f>
        <v>0</v>
      </c>
      <c r="I1211" s="9">
        <f>IFERROR(__xludf.DUMMYFUNCTION("""COMPUTED_VALUE"""),1.0)</f>
        <v>1</v>
      </c>
      <c r="J1211" s="9">
        <f>IFERROR(__xludf.DUMMYFUNCTION("""COMPUTED_VALUE"""),0.0)</f>
        <v>0</v>
      </c>
    </row>
    <row r="1212">
      <c r="A1212" s="1">
        <v>3.9</v>
      </c>
      <c r="B1212" s="5" t="s">
        <v>11188</v>
      </c>
      <c r="C1212" s="5" t="s">
        <v>11189</v>
      </c>
      <c r="D1212" s="9" t="str">
        <f>IFERROR(__xludf.DUMMYFUNCTION("""COMPUTED_VALUE"""),"this product is good its only customer support and service that is pathetic if not for that this product would have had real good rating i received a slightly defective piece where indicators where not working i initially raised an issue about it but ther"&amp;"e was no immediate support for that as filter was working fine and we didn t require indicators we didn t bother to follow up after several days the service guy came and fixed it first time when the service guy came there was no one so he came again and g"&amp;"ot it fixed for immediate support its better to reach out to local authorised dealer or service as going through the official support delays the process so considering all these i feel product is decent free services are limited if we change the filter du"&amp;"ring the free services we will be charged filter is not free of charge during the free services product is good but the service is worst till i experienced if your staying in rural areas and your planing to buy this than i will say don t prefer because i "&amp;"have called minimum times to the custer care they always saying that they will send the service person but even no one is calling you to response if your product is in service period the service person even don t lift your call and say the answer once the"&amp;" lady has called me and asked some details after she say it is not come under there area and she will forward it after i think five days has been completed and i called her back she replied rudely and saying i told you this is not come under there area an"&amp;"d i asked her atleast give me my area service person number she gave me atlast and i called the service person and he replied he didn t recieve any complaint id so raise a complaint on service request then he will come i am frustrated and take my product "&amp;"and went to guntur to repair it previously i done a service with the company servicemen he put a cap on the nozzle of the water pump so it stopped working and it all damaged they told me you have to replace the pump it cost around i have changed it and de"&amp;"cided not to call the service person and write a review on amazon so the people will know about the service centre installation guy didn’t install propery due to which water was not being purified for last one month poor service from eureka forbes most va"&amp;"lue for price from aquaguard good ok tap leakage issue")</f>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 t require indicators we didn t bother to follow up after several days the service guy came and fixed it first time when the service guy came there was no one so he came again and got it fixed for immediate support its better to reach out to local authorised dealer or service as going through the official support delays the process so considering all these i feel product is decent free services are limited if we change the filter during the free services we will be charged filter is not free of charge during the free services product is good but the service is worst till i experienced if your staying in rural areas and your planing to buy this than i will say don t prefer because i have called minimum times to the custer care they always saying that they will send the service person but even no one is calling you to response if your product is in service period the service person even don 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 t recieve any complaint id so raise a complaint on service request then he will come i am frustrated and take my product and went to guntur to repair it previously i done a service with the company servicemen he put a cap on the nozzle of the water pump so it stopped working and it all damaged they told me you have to replace the pump it cost around i have changed it and decided not to call the service person and write a review on amazon so the people will know about the service centre installation guy didn’t install propery due to which water was not being purified for last one month poor service from eureka forbes most value for price from aquaguard good ok tap leakage issue</v>
      </c>
      <c r="E1212" s="1" t="s">
        <v>11180</v>
      </c>
      <c r="F1212" s="9" t="s">
        <v>10791</v>
      </c>
      <c r="G1212" s="9">
        <f>IFERROR(__xludf.DUMMYFUNCTION("""COMPUTED_VALUE"""),1.0)</f>
        <v>1</v>
      </c>
      <c r="H1212" s="9">
        <f>IFERROR(__xludf.DUMMYFUNCTION("""COMPUTED_VALUE"""),1.0)</f>
        <v>1</v>
      </c>
      <c r="I1212" s="9">
        <f>IFERROR(__xludf.DUMMYFUNCTION("""COMPUTED_VALUE"""),1.0)</f>
        <v>1</v>
      </c>
      <c r="J1212" s="9">
        <f>IFERROR(__xludf.DUMMYFUNCTION("""COMPUTED_VALUE"""),0.0)</f>
        <v>0</v>
      </c>
    </row>
    <row r="1213">
      <c r="A1213" s="1">
        <v>3.7</v>
      </c>
      <c r="B1213" s="5" t="s">
        <v>11198</v>
      </c>
      <c r="C1213" s="5" t="s">
        <v>11199</v>
      </c>
      <c r="D1213" s="9" t="str">
        <f>IFERROR(__xludf.DUMMYFUNCTION("""COMPUTED_VALUE"""),"good easy to clean and use really a good one i try to grain orange yes it’s grain well i like the product the blender being charge for hours once the light become blue after that it didn t run for second for the banana shake even though didn t chop the ba"&amp;"nana properly i like this product i will use this product for making fruits shake friendly to use easy clean easy to carry this product is best use for the baby and essey to use i can sure buy this low quality product motor of the juicer don t have power "&amp;"to juice of cuttings of an 🍎")</f>
        <v>good easy to clean and use really a good one i try to grain orange yes it’s grain well i like the product the blender being charge for hours once the light become blue after that it didn t run for second for the banana shake even though didn t chop the banana properly i like this product i will use this product for making fruits shake friendly to use easy clean easy to carry this product is best use for the baby and essey to use i can sure buy this low quality product motor of the juicer don t have power to juice of cuttings of an 🍎</v>
      </c>
      <c r="E1213" s="1" t="s">
        <v>11192</v>
      </c>
      <c r="F1213" s="9" t="s">
        <v>9553</v>
      </c>
      <c r="G1213" s="9">
        <f>IFERROR(__xludf.DUMMYFUNCTION("""COMPUTED_VALUE"""),0.0)</f>
        <v>0</v>
      </c>
      <c r="H1213" s="9">
        <f>IFERROR(__xludf.DUMMYFUNCTION("""COMPUTED_VALUE"""),0.0)</f>
        <v>0</v>
      </c>
      <c r="I1213" s="9">
        <f>IFERROR(__xludf.DUMMYFUNCTION("""COMPUTED_VALUE"""),0.0)</f>
        <v>0</v>
      </c>
      <c r="J1213" s="9">
        <f>IFERROR(__xludf.DUMMYFUNCTION("""COMPUTED_VALUE"""),0.0)</f>
        <v>0</v>
      </c>
    </row>
    <row r="1214">
      <c r="A1214" s="1">
        <v>4.1</v>
      </c>
      <c r="B1214" s="5" t="s">
        <v>11208</v>
      </c>
      <c r="C1214" s="5" t="s">
        <v>11209</v>
      </c>
      <c r="D1214" s="9" t="str">
        <f>IFERROR(__xludf.DUMMYFUNCTION("""COMPUTED_VALUE"""),"met expectations nice nice product since it s cordless i can use it any where easily its been months i have been using it no issues so far deducted star due to main pipe slightly dented and working time could have been a little more rather than minutes na"&amp;" wonderful product to use but have some negative reviews about durability easy handling easy charging but getting repaired frequently its only one year after purchasing but the suction power was lessened twice by the time i been using vaccum cleaner for a"&amp;"bout some time now does the job decent suction power tools are great help cobwebs ✓ dust ✓ tiles ✓ light weight ✓over all decent product go for it")</f>
        <v>met expectations nice nice product since it s cordless i can use it any where easily its been months i have been using it no issues so far deducted star due to main pipe slightly dented and working time could have been a little more rather than minutes na wonderful product to use but have some negative reviews about durability easy handling easy charging but getting repaired frequently its only one year after purchasing but the suction power was lessened twice by the time i been using vaccum cleaner for about some time now does the job decent suction power tools are great help cobwebs ✓ dust ✓ tiles ✓ light weight ✓over all decent product go for it</v>
      </c>
      <c r="E1214" s="1" t="s">
        <v>11202</v>
      </c>
      <c r="F1214" s="9" t="s">
        <v>9587</v>
      </c>
      <c r="G1214" s="9">
        <f>IFERROR(__xludf.DUMMYFUNCTION("""COMPUTED_VALUE"""),0.0)</f>
        <v>0</v>
      </c>
      <c r="H1214" s="9">
        <f>IFERROR(__xludf.DUMMYFUNCTION("""COMPUTED_VALUE"""),0.0)</f>
        <v>0</v>
      </c>
      <c r="I1214" s="9">
        <f>IFERROR(__xludf.DUMMYFUNCTION("""COMPUTED_VALUE"""),0.0)</f>
        <v>0</v>
      </c>
      <c r="J1214" s="9">
        <f>IFERROR(__xludf.DUMMYFUNCTION("""COMPUTED_VALUE"""),0.0)</f>
        <v>0</v>
      </c>
    </row>
    <row r="1215">
      <c r="A1215" s="1">
        <v>4.0</v>
      </c>
      <c r="B1215" s="5" t="s">
        <v>11218</v>
      </c>
      <c r="C1215" s="5" t="s">
        <v>11219</v>
      </c>
      <c r="D1215" s="9" t="str">
        <f>IFERROR(__xludf.DUMMYFUNCTION("""COMPUTED_VALUE"""),"have bought different sealing machines online by far this is the best and they have great support hi the machine works very well support is excellent had a issue after using it for more than months the support was great the issue was resolved immediately "&amp;"got the product two days back my requirement was for an unusual plastic was a bit sceptical about the suitability but with the help of timer adjustment i could very well seal the plastic looks sturdy too the durability will only be known with time nice pu"&amp;"rchased few days back it s really a great value for money good customer support good product for the price tag very good and easy to use")</f>
        <v>have bought different sealing machines online by far this is the best and they have great support hi the machine works very well support is excellent had a issue after using it for more than months the support was great the issue was resolved immediately got the product two days back my requirement was for an unusual plastic was a bit sceptical about the suitability but with the help of timer adjustment i could very well seal the plastic looks sturdy too the durability will only be known with time nice purchased few days back it s really a great value for money good customer support good product for the price tag very good and easy to use</v>
      </c>
      <c r="E1215" s="1" t="s">
        <v>11212</v>
      </c>
      <c r="F1215" s="9" t="s">
        <v>9922</v>
      </c>
      <c r="G1215" s="9">
        <f>IFERROR(__xludf.DUMMYFUNCTION("""COMPUTED_VALUE"""),0.0)</f>
        <v>0</v>
      </c>
      <c r="H1215" s="9">
        <f>IFERROR(__xludf.DUMMYFUNCTION("""COMPUTED_VALUE"""),0.0)</f>
        <v>0</v>
      </c>
      <c r="I1215" s="9">
        <f>IFERROR(__xludf.DUMMYFUNCTION("""COMPUTED_VALUE"""),1.0)</f>
        <v>1</v>
      </c>
      <c r="J1215" s="9">
        <f>IFERROR(__xludf.DUMMYFUNCTION("""COMPUTED_VALUE"""),0.0)</f>
        <v>0</v>
      </c>
    </row>
    <row r="1216">
      <c r="A1216" s="1">
        <v>3.8</v>
      </c>
      <c r="B1216" s="5" t="s">
        <v>11228</v>
      </c>
      <c r="C1216" s="5" t="s">
        <v>11229</v>
      </c>
      <c r="D1216" s="9" t="str">
        <f>IFERROR(__xludf.DUMMYFUNCTION("""COMPUTED_VALUE"""),"new atavanc seems to be reasonable hot and heavy in weight as looking for company improve heavy wait same thing kg no quality of box ok product is pretty good quality but taflon coating is not durable i expected heavy weight but it is normal weight works "&amp;"normal i m not pic uploaded butthis iron looks amazing and good profomance")</f>
        <v>new atavanc seems to be reasonable hot and heavy in weight as looking for company improve heavy wait same thing kg no quality of box ok product is pretty good quality but taflon coating is not durable i expected heavy weight but it is normal weight works normal i m not pic uploaded butthis iron looks amazing and good profomance</v>
      </c>
      <c r="E1216" s="1" t="s">
        <v>11222</v>
      </c>
      <c r="F1216" s="9" t="s">
        <v>9293</v>
      </c>
      <c r="G1216" s="9">
        <f>IFERROR(__xludf.DUMMYFUNCTION("""COMPUTED_VALUE"""),0.0)</f>
        <v>0</v>
      </c>
      <c r="H1216" s="9">
        <f>IFERROR(__xludf.DUMMYFUNCTION("""COMPUTED_VALUE"""),0.0)</f>
        <v>0</v>
      </c>
      <c r="I1216" s="9">
        <f>IFERROR(__xludf.DUMMYFUNCTION("""COMPUTED_VALUE"""),1.0)</f>
        <v>1</v>
      </c>
      <c r="J1216" s="9">
        <f>IFERROR(__xludf.DUMMYFUNCTION("""COMPUTED_VALUE"""),0.0)</f>
        <v>0</v>
      </c>
    </row>
    <row r="1217">
      <c r="A1217" s="1">
        <v>4.2</v>
      </c>
      <c r="B1217" s="5" t="s">
        <v>11239</v>
      </c>
      <c r="C1217" s="5" t="s">
        <v>11240</v>
      </c>
      <c r="D1217" s="9" t="str">
        <f>IFERROR(__xludf.DUMMYFUNCTION("""COMPUTED_VALUE"""),"i liked the design and the built of kettle the price is also affordable easy to use very useful product for winter ltr qty is sufficient for members this is an excellent product and user friendly have used it for years and still continuing now i want my k"&amp;"ettle to be repaired or exchange if needed reason after three months it stop heating… or you can say stop working thank you after a month of use the bottom plastic emits a charring smell affecting the water s taste thru their app i logged a complaint the "&amp;"gentleman who is in contact with me is asking for an invoice i could not provide on time due to the mobile amazon app did not support to download i received a call from customer service about canceling the service ticket later i contacted the service engi"&amp;"neer he said nothing worked he ordered the part someone will visit to replace no action i raised another ticket still in open status with no effort i may approach the national consumer helpline for action easy to clean but not everyone can use kind of hea"&amp;"vy the price is reasonable water capacity is sufficient and boiling is fast used first time inalsa electric kettle will update review after one month of usage best product high quality product which is so convenient to use the design is so nice and presen"&amp;"table that it can be used to serve directly to guests at home or office")</f>
        <v>i liked the design and the built of kettle the price is also affordable easy to use very useful product for winter ltr qty is sufficient for members this is an excellent product and user friendly have used it for years and still continuing now i want my kettle to be repaired or exchange if needed reason after three months it stop heating… or you can say stop working thank you after a month of use the bottom plastic emits a charring smell affecting the water 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 easy to clean but not everyone can use kind of heavy the price is reasonable water capacity is sufficient and boiling is fast used first time inalsa electric kettle will update review after one month of usage best product high quality product which is so convenient to use the design is so nice and presentable that it can be used to serve directly to guests at home or office</v>
      </c>
      <c r="E1217" s="1" t="s">
        <v>11232</v>
      </c>
      <c r="F1217" s="9" t="s">
        <v>9364</v>
      </c>
      <c r="G1217" s="9">
        <f>IFERROR(__xludf.DUMMYFUNCTION("""COMPUTED_VALUE"""),0.0)</f>
        <v>0</v>
      </c>
      <c r="H1217" s="9">
        <f>IFERROR(__xludf.DUMMYFUNCTION("""COMPUTED_VALUE"""),1.0)</f>
        <v>1</v>
      </c>
      <c r="I1217" s="9">
        <f>IFERROR(__xludf.DUMMYFUNCTION("""COMPUTED_VALUE"""),0.0)</f>
        <v>0</v>
      </c>
      <c r="J1217" s="9">
        <f>IFERROR(__xludf.DUMMYFUNCTION("""COMPUTED_VALUE"""),0.0)</f>
        <v>0</v>
      </c>
    </row>
    <row r="1218">
      <c r="A1218" s="1">
        <v>4.6</v>
      </c>
      <c r="B1218" s="5" t="s">
        <v>11249</v>
      </c>
      <c r="C1218" s="5" t="s">
        <v>11250</v>
      </c>
      <c r="D1218" s="9" t="str">
        <f>IFERROR(__xludf.DUMMYFUNCTION("""COMPUTED_VALUE"""),"value for money the quality of the tapes are as expected and they are really good value for money this is the best rate i could find here for a lint roller found this lint roller to be quite good the adhesion is great needed this mainly to clean hair off "&amp;"of jackets and such and works really well gets all the hair and lint off without damaging the material of the jacket the handle is sturdy although the rotating bit rattles a little but nothing that adversely impacts use all in all would definitely recomme"&amp;"nd its easy to use and value for money product can be stored and used easily it s very easy to use and good quality of the product 👌 i saw it first time on youtube so thought of giving a try and it is totally worth it was suprised u get of them with shee"&amp;"t each i use it not only for lint but to also remove tony dust particles from my desktop and mousepad must tey if u haven t used lint roller before amazing product good quality go for it… if you have dog or cat in your home this product is must it is real"&amp;"ly usefull it works on almost all type of clothes and it can be used on bedsheets curtain or on sofa i ordered set of and it has layers on each so its budget friendly as well go for itt")</f>
        <v>value for money the quality of the tapes are as expected and they are really good value for money this is the best rate i could find here for a lint roller 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 its easy to use and value for money product can be stored and used easily it s very easy to use and good quality of the product 👌 i saw it first time on youtube so thought of giving a try and it is totally worth it was suprised u get of them with sheet each i use it not only for lint but to also remove tony dust particles from my desktop and mousepad must tey if u haven t used lint roller before amazing product good quality go for it… if you have dog or cat in your home this product is must it is really usefull it works on almost all type of clothes and it can be used on bedsheets curtain or on sofa i ordered set of and it has layers on each so its budget friendly as well go for itt</v>
      </c>
      <c r="E1218" s="1" t="s">
        <v>11243</v>
      </c>
      <c r="F1218" s="9" t="s">
        <v>9162</v>
      </c>
      <c r="G1218" s="9">
        <f>IFERROR(__xludf.DUMMYFUNCTION("""COMPUTED_VALUE"""),0.0)</f>
        <v>0</v>
      </c>
      <c r="H1218" s="9">
        <f>IFERROR(__xludf.DUMMYFUNCTION("""COMPUTED_VALUE"""),0.0)</f>
        <v>0</v>
      </c>
      <c r="I1218" s="9">
        <f>IFERROR(__xludf.DUMMYFUNCTION("""COMPUTED_VALUE"""),0.0)</f>
        <v>0</v>
      </c>
      <c r="J1218" s="9">
        <f>IFERROR(__xludf.DUMMYFUNCTION("""COMPUTED_VALUE"""),0.0)</f>
        <v>0</v>
      </c>
    </row>
    <row r="1219">
      <c r="A1219" s="1">
        <v>4.1</v>
      </c>
      <c r="B1219" s="5" t="s">
        <v>11260</v>
      </c>
      <c r="C1219" s="5" t="s">
        <v>11261</v>
      </c>
      <c r="D1219" s="9" t="str">
        <f>IFERROR(__xludf.DUMMYFUNCTION("""COMPUTED_VALUE"""),"here is a try at a review of this product after using it for an year now use case i am a ncr resident and the air pollution is as we know one of the worst possible if not the worst i have it installed in the bedroom about sq ft so well within the advertis"&amp;"ed max room space while using the purifier the room is kept closed to minimize pollution addition build quality the purifier is sturdy in its built and aesthetically pleasing it has a large front grill that acts as the air inlet and an arched back that ha"&amp;"s a larger grill for filtered air outlet the arc helps the air to be released vertically upwards and hence does not add to direct cooling for anyone sitting in front this helps the filters use in winter which is the main season where it is required the to"&amp;"p of the filter has a dark panel with touch sensitive buttons and a decent sized circular led screen the buttons are power night mode fan speed and child lock setup the air purifier is shipped with its parts packed separately thus on unboxing the same has"&amp;" to be setup for use the setup is pretty straightforward the main filter units front can be released and the individual filters aligned in order on the central space the installation order of the filter is as followsfirst hepa filter the same has indicati"&amp;"on on top to correct installation you can also go with keeping the phillips branding on the top left corner second active carbon filter the same has indication on top to correct installation you can also go with keeping the phillips branding on the top le"&amp;"ft corner third pre filter this one actually clips in place and is used to filter out the larger dust impurities so that it does not clog the other main filters thus the filtering order is pre filter carbon filter hepa filterworking the air purifier can b"&amp;"e set to different modes one of them being the automatic mode that automates the purifier working thanks to the inbuilt air quality sensor the pollution level sensed regulates the fan speed accordingly levels are programmed and are indicated on the small "&amp;"circular led screen by means of circular rings of different colors blue min violet pink red max red level would put the fan in maximum speed and blue would turn off the filter automatically if you are not a fan of the automatic mode you can use the fan sp"&amp;"eed button to move through the option of different fan speed modes they arefan speed indicated by on the screenfan speed indicated by on the screenfan speed indicated by on the screenautomatic mode indicated by a on the screenallergen mode this can be onl"&amp;"y added on top of automatic mode it essentially bumps up the speed a bit on all the different color levels this is to suit the sensitive people as this improves the air filtration rate turbo mode indicated by t on the screen this puts the fan in the maxim"&amp;"um speed possiblethats pretty much the major functioning of the air purifier additionally the filter has an automatic forced night mode the purifier automatically detects the lighting in the room and once it senses low to no light it automatically goes in"&amp;"to night mode the same can be forced by pressing the night mode button the purifier what this does is that if the filter is in automatic mode the fan speed is reduced on all the levels so as to minimize the noise summary so as to summarize my review and a"&amp;"dd my view here the filter works pretty well for the use case i have on regular winter pollution days its able to keep the air quality in control even when working in automatic mode its able to go down from red levels to blue switching on an off intermitt"&amp;"ently as per the air quality levels on drastic pollution days it has a tough time managing the air quality in automatic mode and i have to force it in turbo mode to get the air quality in control if not too much of an air change is happening in the room t"&amp;"hroughout the filter is able to get the air quality to a much acceptable levels the air quality indicator is a great value add on to the product much that is missing in similar priced competitors i am little disappointed in the night mode working as it co"&amp;"mpensates air quality over noise i believe the purifiers task is to ensure that the air quality in room is as good as possible by reducing the fan speed to reduce noise works ok on normal pollution days but is totally useless in any thing even a little wo"&amp;"rse when i dont want to use turbo mode just yet durability of the filters has been decent i have used it all through the winters last year and intermittently the summer this year but am yet to get an indication to change the hepa or the carbon filter on y"&amp;"es that reminds me the air purifier would automatically sense and indicate when a filter needs to be replaced by displaying an error code on the screen it even does that for the pre filter which does not have to be replaced but just cleaned washed that i "&amp;"have received times this past year overall i still strongly recommend this product good performance with a decent price which has been slashed a good amount from when it launched good product the product does not stand out notably but it probably does the"&amp;" work it is supposed to it is too late now to return this product and try another make over all good product beasy to install well designed product yet to experience filter replacement and consequently the recurring cost the product is working nicely and "&amp;"worth buying product writing after almost years all pros n cons everything is good only problem is i live in delhi and hepa filter will cost you around and it took only months it become totally black few advice dont run it near kitchen it will catch all c"&amp;"arbon n pores will b blocked if you live in delhi check it after every month clean with vaccume cleaners seal your doors most dirt mosquito come from there open windows only that too seal them and put anti dust and mosquito net on them run it all day as w"&amp;"hen u turn it iff after hour your room will be as dirty as ut was you can clean pre filter only don t clean carbon and hepa filter being and indian if your hepa filter become black get some jot water put some detergent and dip it inside all dust and carbo"&amp;"n will come out and use it again haha its paper but its so hard you can wash it times keep it under sun light for hours sometimes u get error of fo clean all three filter with vaccume or brush careful while cleaning with brush that dust is dangerous can c"&amp;"ause problems so wear mask after cleaning hold ur finger on child lock to reset and it will start working bhai delhi m pollution bhot h so family k lie monthly rs padta h filter mother wife bachy pura din gher p rhty h so its a must buy to protect them up"&amp;"date fan speed got slow down power consumption on st watt nd watt rd watt max watt best is keep it on automatic mode when room will be clean power consumption will reduced to watt and whole night it work in power efficient mode do not left your room door "&amp;"or window open it will continue to be red room should be closed room is still dusty not much functional")</f>
        <v>here is a try at a review of this product after using it for an year now use case i am a ncr resident and the air pollution is as we know one of the worst possible if not the worst i have it installed in the bedroom about sq ft so well within the advertised max room space while using the purifier the room is kept closed to minimize pollution addition 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buttons are power night mode fan speed and child lock 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hepa filter the same has indication on top to correct installation you can also go with keeping the phillips branding on the top left corner second active carbon filter the same has indication on top to correct installation you can also go with keeping the phillips branding on the top left corner third pre filter this one actually clips in place and is used to filter out the larger dust impurities so that it does not clog the other main filters thus the filtering order is pre filter carbon filter hepa filterworking the air purifier can be set to different modes one of them being the automatic mode that automates the purifier working thanks to the inbuilt air quality sensor the pollution level sensed regulates the fan speed accordingly levels are programmed and are indicated on the small circular led screen by means of circular rings of different colors blue min violet pink red max red level would put the fan in maximum speed and blue would turn off the filter automatically if you are not a fan of the automatic mode you can use the fan speed button to move through the option of different fan speed modes they arefan speed indicated by on the screenfan speed indicated by on the screenfan speed indicated by on the screenautomatic mode indicated by a on the screenallergen mode this can be only added on top of automatic mode it essentially bumps up the speed a bit on all the different color levels this is to suit the sensitive people as this improves the air filtration rate turbo mode indicated by t on the screen this puts the fan in the maximum speed possiblethats pretty much the major functioning of the air purifier additionally the filter has an automatic 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 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 the air quality indicator is a great value add on to the product much that is missing in similar priced competitors 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 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 filter which does not have to be replaced but just cleaned washed that i have received times this past year overall i still strongly recommend this product good performance with a decent price which has been slashed a good amount from when it launched good product the product does not stand out notably but it probably does the work it is supposed to it is too late now to return this product and try another make over all good product beasy to install well designed product yet to experience filter replacement and consequently the recurring cost the product is working nicely and worth buying product writing after almost years all pros n cons everything is good only problem is i live in delhi and hepa filter will cost you around and it took only months it become totally black few advice dont run it near kitchen it will catch all carbon n pores will b blocked if you live in delhi check it after every month clean with vaccume cleaners seal your doors most dirt mosquito come from there open windows only that too seal them and put anti dust and mosquito net on them run it all day as when u turn it iff after hour your room will be as dirty as ut was you can clean pre filter only don t clean carbon and hepa filter being and indian if your hepa filter become black get some jot water put some detergent and dip it inside all dust and carbon will come out and use it again haha its paper but its so hard you can wash it times keep it under sun light for hours sometimes u get error of fo clean all three filter with vaccume or brush careful while cleaning with brush that dust is dangerous can cause problems so wear mask after cleaning hold ur finger on child lock to reset and it will start working bhai delhi m pollution bhot h so family k lie monthly rs padta h filter mother wife bachy pura din gher p rhty h so its a must buy to protect them update fan speed got slow down power consumption on st watt nd watt rd watt max watt best is keep it on automatic mode when room will be clean power consumption will reduced to watt and whole night it work in power efficient mode do not left your room door or window open it will continue to be red room should be closed room is still dusty not much functional</v>
      </c>
      <c r="E1219" s="1" t="s">
        <v>11253</v>
      </c>
      <c r="F1219" s="9" t="s">
        <v>10779</v>
      </c>
      <c r="G1219" s="9">
        <f>IFERROR(__xludf.DUMMYFUNCTION("""COMPUTED_VALUE"""),0.0)</f>
        <v>0</v>
      </c>
      <c r="H1219" s="9">
        <f>IFERROR(__xludf.DUMMYFUNCTION("""COMPUTED_VALUE"""),1.0)</f>
        <v>1</v>
      </c>
      <c r="I1219" s="9">
        <f>IFERROR(__xludf.DUMMYFUNCTION("""COMPUTED_VALUE"""),1.0)</f>
        <v>1</v>
      </c>
      <c r="J1219" s="9">
        <f>IFERROR(__xludf.DUMMYFUNCTION("""COMPUTED_VALUE"""),1.0)</f>
        <v>1</v>
      </c>
    </row>
    <row r="1220">
      <c r="A1220" s="1">
        <v>3.3</v>
      </c>
      <c r="B1220" s="5" t="s">
        <v>11270</v>
      </c>
      <c r="C1220" s="5" t="s">
        <v>11271</v>
      </c>
      <c r="D1220" s="9" t="str">
        <f>IFERROR(__xludf.DUMMYFUNCTION("""COMPUTED_VALUE"""),"it is very beautiful looking and appears imported good for placing at one spot on office table etc and not to be moved it is very light so easily tumbles down wire cord is very short heating is good it is not strong and sturdy but made of plastic outerbod"&amp;"y which will break if it falls down more than a week im using this product pros compact easy to use portable good built quality cons light weight no manual control over saftey switch takes time to heat a small room small cable length conclusion if you are"&amp;" looking for a gud luking compact heater you can buy it if you are expecting high skip it i like the product design quality i m using in my room it takes to min to reduce the room temperature i will recommend this product the only positive about this devi"&amp;"ce is its price otherwise all it has is negative the heater is very light weight but that s a negative coz it s too light to trust it to work safely a device working at such high temperature require some weight to have stability so that weay feel confiden"&amp;"t that it won t topple the manufacture has given a safe switch at the bottom of the device but the device remains at high temp for sometime even after being off the material body material feels very cheap and doesn t give confidence that it would last lon"&amp;"g though the ptc heating element may last long there is nothing to prevent entry of dust and fiber into the heater that may lead to a fire in the long run if fibres accumuulate inside also without any dust filter the heating plates will get blocked very v"&amp;"ery soon the switch on the backside to switch off and on also appears to be of the cheapest quality there is not temperature control in this heater so once you start it it will run continuously so can t be used as overnight heater in your bedroom so i wou"&amp;"ld suggest it would be better to go for slightly costly heaters which have temp control and better quality as abious amazon delivery service is awesome received this product in days build built qiality is amazing dint expect this metal frame and smooth pl"&amp;"astic finish light weight to carry and portable the best part i liked about it it never took time to heat just switch it on and it started blowing heat and it easily heats the room withing minutes but bare oin mind it takes v power all i can say is its th"&amp;"e best product in this price you will not regret buying it the heater is effective easy to use and very compact work is good i like it very much av very low quality heater without any temperature control it burned my switchboard it keeps drawing current w"&amp;"ithout any control great product for the price considering it has ceramic element")</f>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 more than a week im using this product pros compact easy to use portable good built quality cons light weight no manual control over saftey switch takes time to heat a small room small cable length conclusion if you are looking for a gud luking compact heater you can buy it if you are expecting high skip it i like the product design quality i m using in my room it takes to min to reduce the room temperature i will recommend this product the only positive about this device is its price otherwise all it has is negative the heater is very light weight but that s a negative coz it s too light to trust it to work safely a device working at such high temperature require some weight to have stability so that weay feel confident that it won t topple the manufacture has given a safe switch at the bottom of the device but the device remains at high temp for sometime even after being off the material body material feels very cheap and doesn t give confidence that it would last long though the ptc heating element may last long there is nothing to prevent entry of dust and fiber into the heater that may lead to a fire in the long run if fibres accumuulate inside also without any dust filter the heating plates will get blocked very very soon the switch on the backside to switch off and on also appears to be of the cheapest quality there is not temperature control in this heater so once you start it it will run continuously so can t be used as overnight heater in your bedroom so i would suggest it would be better to go for slightly costly heaters which have temp control and better quality as abious amazon delivery service is awesome received this product in days build built qiality is amazing dint expect this metal frame and smooth plastic finish light weight to carry and portable the best part i liked about it it never took time to heat just switch it on and it started blowing heat and it easily heats the room withing minutes but bare oin mind it takes v power all i can say is its the best product in this price you will not regret buying it the heater is effective easy to use and very compact work is good i like it very much av very low quality heater without any temperature control it burned my switchboard it keeps drawing current without any control great product for the price considering it has ceramic element</v>
      </c>
      <c r="E1220" s="1" t="s">
        <v>11264</v>
      </c>
      <c r="F1220" s="9" t="s">
        <v>9139</v>
      </c>
      <c r="G1220" s="9">
        <f>IFERROR(__xludf.DUMMYFUNCTION("""COMPUTED_VALUE"""),1.0)</f>
        <v>1</v>
      </c>
      <c r="H1220" s="9">
        <f>IFERROR(__xludf.DUMMYFUNCTION("""COMPUTED_VALUE"""),1.0)</f>
        <v>1</v>
      </c>
      <c r="I1220" s="9">
        <f>IFERROR(__xludf.DUMMYFUNCTION("""COMPUTED_VALUE"""),0.0)</f>
        <v>0</v>
      </c>
      <c r="J1220" s="9">
        <f>IFERROR(__xludf.DUMMYFUNCTION("""COMPUTED_VALUE"""),0.0)</f>
        <v>0</v>
      </c>
    </row>
    <row r="1221">
      <c r="A1221" s="1">
        <v>4.2</v>
      </c>
      <c r="B1221" s="5" t="s">
        <v>11281</v>
      </c>
      <c r="C1221" s="5" t="s">
        <v>11282</v>
      </c>
      <c r="D1221" s="9" t="str">
        <f>IFERROR(__xludf.DUMMYFUNCTION("""COMPUTED_VALUE"""),"value for money performance well review after month good product stars easy to use comfort to handle nice product i got this dry iron today and it looks really good and i think it should be the ideal one for dry pressing and weight is quite heavy of kg an"&amp;"d it s big one but weght might be a problem for week women but unfortunately i have to return it as lot of scraches are there on non sticky plate and that will follow a further damaged over there in future ut here i want to inform you that many people hav"&amp;"e already got these scratches and they have returned it so be very careful to verify before using it i like it overall the best heavy weight but i like it super build quality valuable money best iron box")</f>
        <v>value for money performance well review after month good product stars easy to use comfort to handle nice product i got this dry iron today and it looks really good and i think it should be the ideal one for dry pressing and weight is quite heavy of kg and it 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 i like it overall the best heavy weight but i like it super build quality valuable money best iron box</v>
      </c>
      <c r="E1221" s="1" t="s">
        <v>11274</v>
      </c>
      <c r="F1221" s="9" t="s">
        <v>9293</v>
      </c>
      <c r="G1221" s="9">
        <f>IFERROR(__xludf.DUMMYFUNCTION("""COMPUTED_VALUE"""),0.0)</f>
        <v>0</v>
      </c>
      <c r="H1221" s="9">
        <f>IFERROR(__xludf.DUMMYFUNCTION("""COMPUTED_VALUE"""),1.0)</f>
        <v>1</v>
      </c>
      <c r="I1221" s="9">
        <f>IFERROR(__xludf.DUMMYFUNCTION("""COMPUTED_VALUE"""),1.0)</f>
        <v>1</v>
      </c>
      <c r="J1221" s="9">
        <f>IFERROR(__xludf.DUMMYFUNCTION("""COMPUTED_VALUE"""),1.0)</f>
        <v>1</v>
      </c>
    </row>
    <row r="1222">
      <c r="A1222" s="1">
        <v>4.3</v>
      </c>
      <c r="B1222" s="5" t="s">
        <v>11292</v>
      </c>
      <c r="C1222" s="5" t="s">
        <v>11293</v>
      </c>
      <c r="D1222" s="9" t="str">
        <f>IFERROR(__xludf.DUMMYFUNCTION("""COMPUTED_VALUE"""),"it is a good product with easy to use functionality and easy to clean can accomodate and boil eggs at a time when water gets evaporated totally it automatically cuts off the power supply and turns off the light the bottom of water container can be used to"&amp;" make a hole in the eggs and hence eggs can be peeled off easily after boiled properly we can also set the water level and how much to boil the eggs according to the level of water we put in the eggs are boiled if we put in less water eggs are boiled less"&amp;" and vice versa overall a nice and handy product easy to use and easily portable comes with strong and good build quality must buy for gym lovers and frequent boiled egg eaters go for it i need boiled eggs daily and thats why i was looking something good "&amp;"and friendly to use and i purchased this egg boiler this wipro egg boiler made my life super easy it comes with an auto cut system and this way i can get any types of eggs whatever i want cord is short but manageable nothing it is easy to use but it is on"&amp;"ly useful for only boil egg it’s power cord is very short so it’s very difficult to connect review ok better by a wala overall it s good we can get hard medium or soft boiled eggs cleaning is an issue sometimes it gets very dirty and it looks like it is c"&amp;"orroded")</f>
        <v>it is a good product with easy to use functionality and easy to clean can accomodate and boil eggs at a time when water gets evaporated totally it automatically cuts off the power supply and turns off the light the bottom of water container can be used to make a hole in the eggs and hence eggs can be peeled off easily after boiled properly we can also set the water level and how much to boil the eggs according to the level of water we put in the eggs are boiled if we put in less water eggs are boiled less and vice versa overall a nice and handy product easy to use and easily portable comes with strong and good build quality must buy for gym lovers and frequent boiled egg eaters go for it i need boiled eggs daily and thats why i was looking something good and friendly to use and i purchased this egg boiler this wipro egg boiler made my life super easy it comes with an auto cut system and this way i can get any types of eggs whatever i want cord is short but manageable nothing it is easy to use but it is only useful for only boil egg it’s power cord is very short so it’s very difficult to connect review ok better by a wala overall it s good we can get hard medium or soft boiled eggs cleaning is an issue sometimes it gets very dirty and it looks like it is corroded</v>
      </c>
      <c r="E1222" s="1" t="s">
        <v>11285</v>
      </c>
      <c r="F1222" s="9" t="s">
        <v>9655</v>
      </c>
      <c r="G1222" s="9">
        <f>IFERROR(__xludf.DUMMYFUNCTION("""COMPUTED_VALUE"""),0.0)</f>
        <v>0</v>
      </c>
      <c r="H1222" s="9">
        <f>IFERROR(__xludf.DUMMYFUNCTION("""COMPUTED_VALUE"""),0.0)</f>
        <v>0</v>
      </c>
      <c r="I1222" s="9">
        <f>IFERROR(__xludf.DUMMYFUNCTION("""COMPUTED_VALUE"""),0.0)</f>
        <v>0</v>
      </c>
      <c r="J1222" s="9">
        <f>IFERROR(__xludf.DUMMYFUNCTION("""COMPUTED_VALUE"""),0.0)</f>
        <v>0</v>
      </c>
    </row>
    <row r="1223">
      <c r="A1223" s="1">
        <v>4.3</v>
      </c>
      <c r="B1223" s="5" t="s">
        <v>11304</v>
      </c>
      <c r="C1223" s="5" t="s">
        <v>11305</v>
      </c>
      <c r="D1223" s="9" t="str">
        <f>IFERROR(__xludf.DUMMYFUNCTION("""COMPUTED_VALUE"""),"first of all i wanted to buy one juicer to have juice instantly so i reviewed many juice blender and finally i bought this philips hr i made carrot apple orange promoganate etc all i did and had fantastic juice fruit pulp and waste all collected in one tr"&amp;"ay and it is easy to wash thanks for this instant juice blender good deal i find this juicer amazing end to end it takes me around mins to extract the juice clean pack it back that easy it is to use the product is very good and user friendly exactly as de"&amp;"monstrated in video i used to have juicer many moons ago but it was a cheap model and never really produced the juice i wanted and i couldn t afford the mega posh ones which juiced fruit and veg to within and inch of its life so i was excited to be able t"&amp;"o start using this new one first off this is a nice compact design it really doesn t take up much room and it has small suckers on the base to keep it in place on the kitchen surface the juicer is simple to take apart and put together instructions are not"&amp;" really needed though there are some basic pictures provided on the box the juicer spout where you put your fruit and veg in is quite small i need to cut up my apples into quarters to fit them in and although this is not a huge flaw it is a shame as you w"&amp;"ouldn t need it to be much bigger to get them in so far my juicing attempts have all been successful apples raspberries grapes cucumbers carrots have all yielded a fair amount of great tasting juice i also unwittingly popped a chopped up mango in there wi"&amp;"thout realizing it is one of the starchy fruits that is apparently doesn t work with it seemed to work fine for me i can see how a banana or avocado might not work but the mango did produce juice so you may want to experiment the pulp left at the end is s"&amp;"till fairly damp and i found i could easily squeeze liquid out but it s in no way dripping and i would say a decent job had been done i know that there is a lot of goodness left in the pulp so if you want to use this then just make sure you clean your fru"&amp;"it before juicing and remove anything you wouldn t want in the pulp that way once you have finished juicing you can just scoop out the pulpy goodness and do whatever you want with it juicers produce different quality juices there are really key areas to j"&amp;"udge a juicer on it s juice quality some juicers produce a higher amount of juice per food item you can tell by the drier pulp that is extracted some juicers produce frothier juice and warmer temperature juice signs of lower quality because the air and he"&amp;"at are evidence of the oxidization of nutrients a faster spinning juicer centrifugal will often produce more heat and froth which is why the masticating style juicer slower chewing action creates better quality juice in terms of these key areas this phili"&amp;"ps does an alright job producing dry pulp and an excellent job with low froth and low temperature juice the slow masticating action is excellent and on par with other juicers to get more descriptive i like to run the pulp of the philips through the juicer"&amp;" time to get extra juice out of it running it a nd time and i get hardly any juice one extra run of the pulp is sufficient the specs for this juicer claim you can clean it in under minute i think this is a little optimistic but that said its not too far o"&amp;"ff all the plastic parts rinse clean easily and quickly with warm water and the only part which takes a little more effort is the metal sieve and grater this has teeny tiny holes in it to help separate juice and pulp and so it does get clogged up with stu"&amp;"ff that said i have found that using a soapy scourer sponge and gently rubbing with the green side does the trick pretty swiftly it certainly does not take much elbow grease and i found it very easy to clean off unlike my previous juicer where you needed "&amp;"to scrub for half an hour and you were still finding bits the next time you used it i think this is a pretty decent juicer for the everyday user yes it could produce a little more liquid from the things it juices but it is certainly not bad and the stuff "&amp;"it produces is on the whole clear from bits the anti drip spout is not quite anti drip and you do need to watch out for juice on the fruit plunger when you put pieces in as i have whipped it out too quickly and splashed drops of fresh juice all over the p"&amp;"lace for the current price i would say it is well worth it high quality premium juicer with low noise and excellent ability to squeeze max to juice out of fruits and veggies the look and feel is outstanding and way above what other options are available i"&amp;" have been using this for a month now it is easy to use and clean and assemble but at times i have seen that the pulp is also coming in the juice and sometimes it makes a different sound while it is grinding i feel the carrot and beetroot pieces should be"&amp;" cut a bit smaller and not like a slice cause if i cut like a slice flat one carrot slice got stuck within the blades and the machine made a different sound and it was not giving more juice but i could see the pulp try to cut the carrot pieces of atleast "&amp;"inch size like a round one and not like a slicebut overall good experience as i make carrot and beatroot juice and it takes minutes to cut grind and clean very easy to use and very easy to assemble thanks perfect home juicer easy to clean assemble and com"&amp;"parable i loves it")</f>
        <v>first of all i wanted to buy one juicer to have juice instantly so i reviewed many juice blender and finally i bought this philips hr i made carrot apple orange promoganate etc all i did and had fantastic juice fruit pulp and waste all collected in one tray and it is easy to wash thanks for this instant juice blender good deal i find this juicer amazing end to end it takes me around mins to extract the juice clean pack it back that easy it is to use the product is very good and user friendly exactly as demonstrated in video i used to have juicer many moons ago but it was a cheap model and never really produced the juice i wanted and i couldn t afford the mega posh ones which juiced fruit and veg to within and inch of its life so i was excited to be able to start using this new one first off this is a nice compact design it really doesn t take up much room and it has small suckers on the base to keep it in place on the kitchen surface the juicer is simple to take apart and put together instructions are not really needed though there are some basic pictures provided on the box the juicer spout where you put your fruit and veg in is quite small i need to cut up my apples into quarters to fit them in and although this is not a huge flaw it is a shame as you wouldn t need it to be much bigger to get them in so far my juicing attempts have all been successful apples raspberries grapes cucumbers carrots have all yielded a fair amount of great tasting juice i also unwittingly popped a chopped up mango in there without realizing it is one of the starchy fruits that is apparently doesn t work with it seemed to work fine for me i can see how a banana or avocado might not work but the mango did produce juice so you may want to experiment the pulp left at the end is still fairly damp and i found i could easily squeeze liquid out but it s in no way dripping and i would say a decent job had been done i know that there is a lot of goodness left in the pulp so if you want to use this then just make sure you clean your fruit before juicing and remove anything you wouldn t want in the pulp that way once you have finished juicing you can just scoop out the pulpy goodness and do whatever you want with it juicers produce different quality juices there are really key areas to judge a juicer on it s juice quality some juicers produce a higher amount of juice per food item you can tell by the drier pulp that is extracted some juicers produce frothier juice and warmer temperature juice signs of lower quality because the air and heat are evidence of the oxidization of nutrients a faster spinning juicer centrifugal will often produce more heat and froth which is why the masticating style juicer slower chewing action creates better quality juice in terms of these key areas this philips does an alright job producing dry pulp and an excellent job with low froth and low temperature juice the slow masticating action is excellent and on par with other juicers to get more descriptive i like to run the pulp of the philips through the juicer time to get extra juice out of it running it a nd time and i get hardly any juice one extra run of the pulp is sufficient the specs for this juicer claim you can clean it in under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unlike my previous juicer where you needed to scrub for half an hour and you were still finding bits the next time you used it i think this is a pretty decent juicer for the everyday user yes it could produce a little more liquid from the things it juices but it is certainly not bad and the stuff it produces is on the whole clear from bits the anti drip spout is not quite anti drip and you do need to watch out for juice on the fruit plunger when you put pieces in as i have whipped it out too quickly and splashed drops of fresh juice all over the place for the current price i would say it is well worth it high quality premium juicer with low noise and excellent ability to squeeze max to juice out of fruits and veggies the look and feel is outstanding and way above what other options are available i have been using this for a month now it is easy to use and clean and assemble but at times i have seen that the pulp is also coming in the juice and sometimes it makes a different sound while it is grinding i feel the carrot and beetroot pieces should be cut a bit smaller and not like a slice cause if i cut like a slice flat one carrot slice got stuck within the blades and the machine made a different sound and it was not giving more juice but i could see the pulp try to cut the carrot pieces of atleast inch size like a round one and not like a slicebut overall good experience as i make carrot and beatroot juice and it takes minutes to cut grind and clean very easy to use and very easy to assemble thanks perfect home juicer easy to clean assemble and comparable i loves it</v>
      </c>
      <c r="E1223" s="1" t="s">
        <v>11296</v>
      </c>
      <c r="F1223" s="9" t="s">
        <v>11298</v>
      </c>
      <c r="G1223" s="9">
        <f>IFERROR(__xludf.DUMMYFUNCTION("""COMPUTED_VALUE"""),1.0)</f>
        <v>1</v>
      </c>
      <c r="H1223" s="9">
        <f>IFERROR(__xludf.DUMMYFUNCTION("""COMPUTED_VALUE"""),0.0)</f>
        <v>0</v>
      </c>
      <c r="I1223" s="9">
        <f>IFERROR(__xludf.DUMMYFUNCTION("""COMPUTED_VALUE"""),1.0)</f>
        <v>1</v>
      </c>
      <c r="J1223" s="9">
        <f>IFERROR(__xludf.DUMMYFUNCTION("""COMPUTED_VALUE"""),0.0)</f>
        <v>0</v>
      </c>
    </row>
    <row r="1224">
      <c r="A1224" s="1">
        <v>4.3</v>
      </c>
      <c r="B1224" s="5" t="s">
        <v>11314</v>
      </c>
      <c r="C1224" s="5" t="s">
        <v>11315</v>
      </c>
      <c r="D1224" s="9" t="str">
        <f>IFERROR(__xludf.DUMMYFUNCTION("""COMPUTED_VALUE"""),"this weighing scale is made of good quality material looks sturdy weighs accurate but the scale i got has detective display first digits looks clear and then next digits are not clearly visible i am returning this item and amazon accepted my return reques"&amp;"t received on time product is very good in condition better producti like very helpful product really best product use shop nd home received it today and checked it s capacity it is coming around kg overall looking is good hope that performance will also "&amp;"be good received the weighing scale in good condition looks exactly the same as the product display working good at present happy with the purchase thanks to the seller and to amazon")</f>
        <v>this weighing scale is made of good quality material looks sturdy weighs accurate but the scale i got has detective display first digits looks clear and then next digits are not clearly visible i am returning this item and amazon accepted my return request received on time product is very good in condition better producti like very helpful product really best product use shop nd home received it today and checked it s capacity it is coming around kg overall looking is good hope that performance will also be good received the weighing scale in good condition looks exactly the same as the product display working good at present happy with the purchase thanks to the seller and to amazon</v>
      </c>
      <c r="E1224" s="1" t="s">
        <v>11308</v>
      </c>
      <c r="F1224" s="9" t="s">
        <v>9879</v>
      </c>
      <c r="G1224" s="9">
        <f>IFERROR(__xludf.DUMMYFUNCTION("""COMPUTED_VALUE"""),0.0)</f>
        <v>0</v>
      </c>
      <c r="H1224" s="9">
        <f>IFERROR(__xludf.DUMMYFUNCTION("""COMPUTED_VALUE"""),0.0)</f>
        <v>0</v>
      </c>
      <c r="I1224" s="9">
        <f>IFERROR(__xludf.DUMMYFUNCTION("""COMPUTED_VALUE"""),0.0)</f>
        <v>0</v>
      </c>
      <c r="J1224" s="9">
        <f>IFERROR(__xludf.DUMMYFUNCTION("""COMPUTED_VALUE"""),0.0)</f>
        <v>0</v>
      </c>
    </row>
    <row r="1225">
      <c r="A1225" s="1">
        <v>4.7</v>
      </c>
      <c r="B1225" s="5" t="s">
        <v>11324</v>
      </c>
      <c r="C1225" s="5" t="s">
        <v>11325</v>
      </c>
      <c r="D1225" s="9" t="str">
        <f>IFERROR(__xludf.DUMMYFUNCTION("""COMPUTED_VALUE"""),"value for money not as effective as claimed just an average product built quality medicore good very good product very easily to use good working but charger cable is very vary short i lick this the product is that good as the rating show it to be and the"&amp;" reason for it is that the seller is bribing people for ruppee paytm cash and rating them start this is cheating the quality of the product was not up to the mark and it didn t work after days worst rechargeable speed modes and it gives perfect and creamy"&amp;" froth value for money percent")</f>
        <v>value for money not as effective as claimed just an average product built quality medicore good very good product very easily to use good working but charger cable is very vary short i lick this the product is that good as the rating show it to be and the reason for it is that the seller is bribing people for ruppee paytm cash and rating them start this is cheating the quality of the product was not up to the mark and it didn t work after days worst rechargeable speed modes and it gives perfect and creamy froth value for money percent</v>
      </c>
      <c r="E1225" s="1" t="s">
        <v>11318</v>
      </c>
      <c r="F1225" s="9" t="s">
        <v>9282</v>
      </c>
      <c r="G1225" s="9">
        <f>IFERROR(__xludf.DUMMYFUNCTION("""COMPUTED_VALUE"""),0.0)</f>
        <v>0</v>
      </c>
      <c r="H1225" s="9">
        <f>IFERROR(__xludf.DUMMYFUNCTION("""COMPUTED_VALUE"""),0.0)</f>
        <v>0</v>
      </c>
      <c r="I1225" s="9">
        <f>IFERROR(__xludf.DUMMYFUNCTION("""COMPUTED_VALUE"""),0.0)</f>
        <v>0</v>
      </c>
      <c r="J1225" s="9">
        <f>IFERROR(__xludf.DUMMYFUNCTION("""COMPUTED_VALUE"""),0.0)</f>
        <v>0</v>
      </c>
    </row>
    <row r="1226">
      <c r="A1226" s="1">
        <v>4.4</v>
      </c>
      <c r="B1226" s="5" t="s">
        <v>11336</v>
      </c>
      <c r="C1226" s="5" t="s">
        <v>11337</v>
      </c>
      <c r="D1226" s="9" t="str">
        <f>IFERROR(__xludf.DUMMYFUNCTION("""COMPUTED_VALUE"""),"product is good easy to use but there is a misleading information on amazon about warranty in amazon they mentioned years of warranty months of extended warranty but when i contacted customer care they told year of standard warranty year extended warranty"&amp;" motor only on registering in thier website and only months warranty on jar blades very simple to use easy to use easy to clean the product is good over all very nice blender easy and convenient to use i can prepare varieties of juice and it can blend nut"&amp;"s as needed it works as expected recommended easy and quick to use especially in the mornings when there is time pressure within months the motor stopped working then after raised a compliant they picked the product and checked then informed technician co"&amp;"nfirmed that your blade is not in condition to function properly the blade has months warranty and according to the invoice its out of warranty so you have to purchase new blade from us and they shared one video for checking the product it s like one road"&amp;" side shop so balzano having road side shop as service center 😬")</f>
        <v>product is good easy to use but there is a misleading information on amazon about warranty in amazon they mentioned years of warranty months of extended warranty but when i contacted customer care they told year of standard warranty year extended warranty motor only on registering in thier website and only months warranty on jar blades very simple to use easy to use easy to clean the product is good over all very nice blender easy and convenient to use i can prepare varieties of juice and it can blend nuts as needed it works as expected recommended easy and quick to use especially in the mornings when there is time pressure within months the motor stopped working then after raised a compliant they picked the product and checked then informed technician confirmed that your blade is not in condition to function properly the blade has months warranty and according to the invoice its out of warranty so you have to purchase new blade from us and they shared one video for checking the product it s like one road side shop so balzano having road side shop as service center 😬</v>
      </c>
      <c r="E1226" s="1" t="s">
        <v>11328</v>
      </c>
      <c r="F1226" s="9" t="s">
        <v>11330</v>
      </c>
      <c r="G1226" s="9">
        <f>IFERROR(__xludf.DUMMYFUNCTION("""COMPUTED_VALUE"""),0.0)</f>
        <v>0</v>
      </c>
      <c r="H1226" s="9">
        <f>IFERROR(__xludf.DUMMYFUNCTION("""COMPUTED_VALUE"""),0.0)</f>
        <v>0</v>
      </c>
      <c r="I1226" s="9">
        <f>IFERROR(__xludf.DUMMYFUNCTION("""COMPUTED_VALUE"""),0.0)</f>
        <v>0</v>
      </c>
      <c r="J1226" s="9">
        <f>IFERROR(__xludf.DUMMYFUNCTION("""COMPUTED_VALUE"""),0.0)</f>
        <v>0</v>
      </c>
    </row>
    <row r="1227">
      <c r="A1227" s="1">
        <v>3.9</v>
      </c>
      <c r="B1227" s="5" t="s">
        <v>11346</v>
      </c>
      <c r="C1227" s="5" t="s">
        <v>11347</v>
      </c>
      <c r="D1227" s="9" t="str">
        <f>IFERROR(__xludf.DUMMYFUNCTION("""COMPUTED_VALUE"""),"the vacuum claims to have a powerful motor but it struggles to pick up even basic dirt and debris i have tried using it on both carpet and hard surfaces with little success additionally the dust collection feature is practically non existent despite multi"&amp;"ple uses the dustbin remains almost completely full after each use the lighting feature is also fairly useless as it is not bright enough to be of much use in illuminating the areas being cleaned overall i would not recommend the swiss military vc wireles"&amp;"s car vacuum cleaner it is a poor performer and does not live up to its claims there are much better options available on the market for car vacuum cleaners 👍 good good one go for it cleaning suction power as claimed suction power is not very impressived"&amp;"oes the jobstruggle for duct that sticks to the floor visible and easily removed duct is sucked works better than the previous ones i bought product seems good but months warranty card not received inside box box was damaged from one side easy to use and "&amp;"friendly")</f>
        <v>the vacuum claims to have a powerful motor but it struggles to pick up even basic dirt and debris i have tried using it on both carpet and hard surfaces with little success additionally the dust collection feature is practically non existent despite multiple uses the dustbin remains almost completely full after each use the lighting feature is also fairly useless as it is not bright enough to be of much use in illuminating the areas being cleaned overall i would not recommend the swiss military vc wireless car vacuum cleaner it is a poor performer and does not live up to its claims there are much better options available on the market for car vacuum cleaners 👍 good good one go for it cleaning suction power as claimed suction power is not very impressivedoes the jobstruggle for duct that sticks to the floor visible and easily removed duct is sucked works better than the previous ones i bought product seems good but months warranty card not received inside box box was damaged from one side easy to use and friendly</v>
      </c>
      <c r="E1227" s="1" t="s">
        <v>11340</v>
      </c>
      <c r="F1227" s="9" t="s">
        <v>9587</v>
      </c>
      <c r="G1227" s="9">
        <f>IFERROR(__xludf.DUMMYFUNCTION("""COMPUTED_VALUE"""),0.0)</f>
        <v>0</v>
      </c>
      <c r="H1227" s="9">
        <f>IFERROR(__xludf.DUMMYFUNCTION("""COMPUTED_VALUE"""),0.0)</f>
        <v>0</v>
      </c>
      <c r="I1227" s="9">
        <f>IFERROR(__xludf.DUMMYFUNCTION("""COMPUTED_VALUE"""),1.0)</f>
        <v>1</v>
      </c>
      <c r="J1227" s="9">
        <f>IFERROR(__xludf.DUMMYFUNCTION("""COMPUTED_VALUE"""),0.0)</f>
        <v>0</v>
      </c>
    </row>
    <row r="1228">
      <c r="A1228" s="1">
        <v>4.7</v>
      </c>
      <c r="B1228" s="5" t="s">
        <v>11356</v>
      </c>
      <c r="C1228" s="5" t="s">
        <v>11357</v>
      </c>
      <c r="D1228" s="9" t="str">
        <f>IFERROR(__xludf.DUMMYFUNCTION("""COMPUTED_VALUE"""),"the first time i tried it send the eggs and the milk cream all over the kitchen big mess so i suggest that you try it with water in a cup or bowl to get the feel of it then you will fall in love with this gadget easy to clean just rinse under the tap the "&amp;"charge holds up just about for a job so you don t burn or heat up the motor frothing for a cup of coffee or creaming eggs for a fluffy omelette is easy peasy flimsy for ruff use but hey you can t complain for the price your paying this is nice for people "&amp;"who wishes for a durable device to blend and whisk their eggs coffee milk etc for a luxurious vibe nice as it doesn t operate on battery but electric charge i feel the price might look steep but otherwise the product is a good product and easy to use and "&amp;"it very reasonable price i loved this product but it think that they have to increase the capacity of battery power except this all is good it s a good handy product works well and is easy to use it will definitely make your work in kitchen simpler the pr"&amp;"oduct was easy to use and reachable in few minutes useful product very good 😊 easy to use excellent value for moneynd easy to use")</f>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 t burn or heat up the motor frothing for a cup of coffee or creaming eggs for a fluffy omelette is easy peasy flimsy for ruff use but hey you can t complain for the price your paying this is nice for people who wishes for a durable device to blend and whisk their eggs coffee milk etc for a luxurious vibe nice as it doesn t operate on battery but electric charge i feel the price might look steep but otherwise the product is a good product and easy to use and it very reasonable price i loved this product but it think that they have to increase the capacity of battery power except this all is good it s a good handy product works well and is easy to use it will definitely make your work in kitchen simpler the product was easy to use and reachable in few minutes useful product very good 😊 easy to use excellent value for moneynd easy to use</v>
      </c>
      <c r="E1228" s="1" t="s">
        <v>11350</v>
      </c>
      <c r="F1228" s="9" t="s">
        <v>9282</v>
      </c>
      <c r="G1228" s="9">
        <f>IFERROR(__xludf.DUMMYFUNCTION("""COMPUTED_VALUE"""),0.0)</f>
        <v>0</v>
      </c>
      <c r="H1228" s="9">
        <f>IFERROR(__xludf.DUMMYFUNCTION("""COMPUTED_VALUE"""),0.0)</f>
        <v>0</v>
      </c>
      <c r="I1228" s="9">
        <f>IFERROR(__xludf.DUMMYFUNCTION("""COMPUTED_VALUE"""),0.0)</f>
        <v>0</v>
      </c>
      <c r="J1228" s="9">
        <f>IFERROR(__xludf.DUMMYFUNCTION("""COMPUTED_VALUE"""),0.0)</f>
        <v>0</v>
      </c>
    </row>
    <row r="1229">
      <c r="A1229" s="1">
        <v>4.1</v>
      </c>
      <c r="B1229" s="5" t="s">
        <v>11368</v>
      </c>
      <c r="C1229" s="5" t="s">
        <v>11369</v>
      </c>
      <c r="D1229" s="9" t="str">
        <f>IFERROR(__xludf.DUMMYFUNCTION("""COMPUTED_VALUE"""),"nice product good quality value for money as per description very easy useful good product product is good good good best to buy under comes with warranty card cable quality is good")</f>
        <v>nice product good quality value for money as per description very easy useful good product product is good good good best to buy under comes with warranty card cable quality is good</v>
      </c>
      <c r="E1229" s="1" t="s">
        <v>11360</v>
      </c>
      <c r="F1229" s="9" t="s">
        <v>9449</v>
      </c>
      <c r="G1229" s="9">
        <f>IFERROR(__xludf.DUMMYFUNCTION("""COMPUTED_VALUE"""),0.0)</f>
        <v>0</v>
      </c>
      <c r="H1229" s="9">
        <f>IFERROR(__xludf.DUMMYFUNCTION("""COMPUTED_VALUE"""),0.0)</f>
        <v>0</v>
      </c>
      <c r="I1229" s="9">
        <f>IFERROR(__xludf.DUMMYFUNCTION("""COMPUTED_VALUE"""),0.0)</f>
        <v>0</v>
      </c>
      <c r="J1229" s="9">
        <f>IFERROR(__xludf.DUMMYFUNCTION("""COMPUTED_VALUE"""),0.0)</f>
        <v>0</v>
      </c>
    </row>
    <row r="1230">
      <c r="A1230" s="1">
        <v>3.8</v>
      </c>
      <c r="B1230" s="5" t="s">
        <v>11379</v>
      </c>
      <c r="C1230" s="5" t="s">
        <v>11380</v>
      </c>
      <c r="D1230" s="9" t="str">
        <f>IFERROR(__xludf.DUMMYFUNCTION("""COMPUTED_VALUE"""),"value for money like okk product is good but within years stopped performing customer care also not supportive cooling is very fast but overall fit finish not good plastic tank covers not locking and was in open condition except customer support remaining"&amp;" all it s good value for money easy to install good one for small town high wattage creating problem in metro apartment the capacity of the produ t is to low")</f>
        <v>value for money like okk product is good but within years stopped performing customer care also not supportive cooling is very fast but overall fit finish not good plastic tank covers not locking and was in open condition except customer support remaining all it s good value for money easy to install good one for small town high wattage creating problem in metro apartment the capacity of the produ t is to low</v>
      </c>
      <c r="E1230" s="1" t="s">
        <v>11372</v>
      </c>
      <c r="F1230" s="9" t="s">
        <v>9316</v>
      </c>
      <c r="G1230" s="9">
        <f>IFERROR(__xludf.DUMMYFUNCTION("""COMPUTED_VALUE"""),0.0)</f>
        <v>0</v>
      </c>
      <c r="H1230" s="9">
        <f>IFERROR(__xludf.DUMMYFUNCTION("""COMPUTED_VALUE"""),0.0)</f>
        <v>0</v>
      </c>
      <c r="I1230" s="9">
        <f>IFERROR(__xludf.DUMMYFUNCTION("""COMPUTED_VALUE"""),0.0)</f>
        <v>0</v>
      </c>
      <c r="J1230" s="9">
        <f>IFERROR(__xludf.DUMMYFUNCTION("""COMPUTED_VALUE"""),0.0)</f>
        <v>0</v>
      </c>
    </row>
    <row r="1231">
      <c r="A1231" s="1">
        <v>4.4</v>
      </c>
      <c r="B1231" s="5" t="s">
        <v>11390</v>
      </c>
      <c r="C1231" s="5" t="s">
        <v>11391</v>
      </c>
      <c r="D1231" s="9" t="str">
        <f>IFERROR(__xludf.DUMMYFUNCTION("""COMPUTED_VALUE"""),"havells water heater good product with reasonable price product very excellent product nice compact and stylish coming to purpose it is meant for serves well as on it same day installation by havells technician works like charm so far very compact and wel"&amp;"l designed product water flow is slow but good for a l tank they give year extra warranty if we write star review so giving only stars maybe most of the star reviews are only for extended warranty amazon should act on this kind of seller it is excellent d"&amp;"esigned by havells free installation was done by havells on very next day of purchase used for kitchen performance is outstanding value of money the product was delivered within a day and technician came the same day to install it the product is very easy"&amp;" to use loving it")</f>
        <v>havells water heater good product with reasonable price product very excellent product nice compact and stylish coming to purpose it is meant for serves well as on it same day installation by havells technician works like charm so far very compact and well designed product water flow is slow but good for a l tank they give year extra warranty if we write star review so giving only stars maybe most of the star reviews are only for extended warranty amazon should act on this kind of seller it is excellent designed by havells free installation was done by havells on very next day of purchase used for kitchen performance is outstanding value of money the product was delivered within a day and technician came the same day to install it the product is very easy to use loving it</v>
      </c>
      <c r="E1231" s="1" t="s">
        <v>11383</v>
      </c>
      <c r="F1231" s="9" t="s">
        <v>9316</v>
      </c>
      <c r="G1231" s="9">
        <f>IFERROR(__xludf.DUMMYFUNCTION("""COMPUTED_VALUE"""),0.0)</f>
        <v>0</v>
      </c>
      <c r="H1231" s="9">
        <f>IFERROR(__xludf.DUMMYFUNCTION("""COMPUTED_VALUE"""),0.0)</f>
        <v>0</v>
      </c>
      <c r="I1231" s="9">
        <f>IFERROR(__xludf.DUMMYFUNCTION("""COMPUTED_VALUE"""),0.0)</f>
        <v>0</v>
      </c>
      <c r="J1231" s="9">
        <f>IFERROR(__xludf.DUMMYFUNCTION("""COMPUTED_VALUE"""),0.0)</f>
        <v>0</v>
      </c>
    </row>
    <row r="1232">
      <c r="A1232" s="1">
        <v>4.3</v>
      </c>
      <c r="B1232" s="5" t="s">
        <v>11399</v>
      </c>
      <c r="C1232" s="5" t="s">
        <v>11400</v>
      </c>
      <c r="D1232" s="9" t="str">
        <f>IFERROR(__xludf.DUMMYFUNCTION("""COMPUTED_VALUE"""),"works really well perfectly boiled eggs without cracking eggs which happens in gas stove cooking and very easy to clean build material is decent issue i found a little was with cleaning the heat pan but it s so much better than the half price cheap ones w"&amp;"e buy good product very easy and hassle free use works exactly as mentioned in the product description great for those who boil eggs regularly this feedback is based on months of use liked the design boils eggs effortlessly compact and easy to use setting"&amp;" available for boiling eggs good product i love the ease with which i can boil eggs without wasting much time or money on gas bills good")</f>
        <v>works really well perfectly boiled eggs without cracking eggs which happens in gas stove cooking and very easy to clean build material is decent issue i found a little was with cleaning the heat pan but it s so much better than the half price cheap ones we buy good product very easy and hassle free use works exactly as mentioned in the product description great for those who boil eggs regularly this feedback is based on months of use liked the design boils eggs effortlessly compact and easy to use setting available for boiling eggs good product i love the ease with which i can boil eggs without wasting much time or money on gas bills good</v>
      </c>
      <c r="E1232" s="1" t="s">
        <v>11393</v>
      </c>
      <c r="F1232" s="9" t="s">
        <v>9655</v>
      </c>
      <c r="G1232" s="9">
        <f>IFERROR(__xludf.DUMMYFUNCTION("""COMPUTED_VALUE"""),1.0)</f>
        <v>1</v>
      </c>
      <c r="H1232" s="9">
        <f>IFERROR(__xludf.DUMMYFUNCTION("""COMPUTED_VALUE"""),0.0)</f>
        <v>0</v>
      </c>
      <c r="I1232" s="9">
        <f>IFERROR(__xludf.DUMMYFUNCTION("""COMPUTED_VALUE"""),0.0)</f>
        <v>0</v>
      </c>
      <c r="J1232" s="9">
        <f>IFERROR(__xludf.DUMMYFUNCTION("""COMPUTED_VALUE"""),0.0)</f>
        <v>0</v>
      </c>
    </row>
    <row r="1233">
      <c r="A1233" s="1">
        <v>3.4</v>
      </c>
      <c r="B1233" s="5" t="s">
        <v>11410</v>
      </c>
      <c r="C1233" s="5" t="s">
        <v>11411</v>
      </c>
      <c r="D1233" s="9" t="str">
        <f>IFERROR(__xludf.DUMMYFUNCTION("""COMPUTED_VALUE"""),"current problem in water i would say not a bad purchase as the size is small it can hot hold lot of hot water but still very handy for kitchen if used with very moderate tap speed it can give you moderate warm water continually which is a plus should give"&amp;" it a try if looking for cheaper and best option for kitchen use it s very easy to install sufficient warm water for kitchen sufficient warm for bath also value for money first day usage review the product was very bad because curent pass in body so don t"&amp;" purches this product the portable geyser is awesome and i used today the whole day and in degree temperature if u get continous running hot water in kitchen nothing is best i really really loved it must must purchase it thank you so much for such a usefu"&amp;"l product👍👍😊😊 easy to hang it can be hanged at any place very bad product not work even months as well as seller is not supporting in warranty i liked the size it is light and easy to install")</f>
        <v>current problem in water 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 it s very easy to install sufficient warm water for kitchen sufficient warm for bath also value for money first day usage review the product was very bad because curent pass in body so don t purches this product the portable geyser is awesome and i used today the whole day and in degree temperature if u get continous running hot water in kitchen nothing is best i really really loved it must must purchase it thank you so much for such a useful product👍👍😊😊 easy to hang it can be hanged at any place very bad product not work even months as well as seller is not supporting in warranty i liked the size it is light and easy to install</v>
      </c>
      <c r="E1233" s="1" t="s">
        <v>11403</v>
      </c>
      <c r="F1233" s="9" t="s">
        <v>9316</v>
      </c>
      <c r="G1233" s="9">
        <f>IFERROR(__xludf.DUMMYFUNCTION("""COMPUTED_VALUE"""),1.0)</f>
        <v>1</v>
      </c>
      <c r="H1233" s="9">
        <f>IFERROR(__xludf.DUMMYFUNCTION("""COMPUTED_VALUE"""),0.0)</f>
        <v>0</v>
      </c>
      <c r="I1233" s="9">
        <f>IFERROR(__xludf.DUMMYFUNCTION("""COMPUTED_VALUE"""),0.0)</f>
        <v>0</v>
      </c>
      <c r="J1233" s="9">
        <f>IFERROR(__xludf.DUMMYFUNCTION("""COMPUTED_VALUE"""),0.0)</f>
        <v>0</v>
      </c>
    </row>
    <row r="1234">
      <c r="A1234" s="1">
        <v>4.2</v>
      </c>
      <c r="B1234" s="5" t="s">
        <v>11421</v>
      </c>
      <c r="C1234" s="5" t="s">
        <v>11422</v>
      </c>
      <c r="D1234" s="9" t="str">
        <f>IFERROR(__xludf.DUMMYFUNCTION("""COMPUTED_VALUE"""),"value for money good product and very good working finally i got the right induction cooktop i am searching for amazon basic is the best in class fast heating no words superfast delivery by amazon i like the various temperature controlbuttons fine only ti"&amp;"ll warranty period immediate poor functioning after that this amazone brand induction cook top is of good quality and easy to use price is very reasonable good for light cooking")</f>
        <v>value for money good product and very good working finally i got the right induction cooktop i am searching for amazon basic is the best in class fast heating no words superfast delivery by amazon i like the various temperature controlbuttons fine only till warranty period immediate poor functioning after that this amazone brand induction cook top is of good quality and easy to use price is very reasonable good for light cooking</v>
      </c>
      <c r="E1234" s="1" t="s">
        <v>11414</v>
      </c>
      <c r="F1234" s="9" t="s">
        <v>9238</v>
      </c>
      <c r="G1234" s="9">
        <f>IFERROR(__xludf.DUMMYFUNCTION("""COMPUTED_VALUE"""),0.0)</f>
        <v>0</v>
      </c>
      <c r="H1234" s="9">
        <f>IFERROR(__xludf.DUMMYFUNCTION("""COMPUTED_VALUE"""),1.0)</f>
        <v>1</v>
      </c>
      <c r="I1234" s="9">
        <f>IFERROR(__xludf.DUMMYFUNCTION("""COMPUTED_VALUE"""),0.0)</f>
        <v>0</v>
      </c>
      <c r="J1234" s="9">
        <f>IFERROR(__xludf.DUMMYFUNCTION("""COMPUTED_VALUE"""),0.0)</f>
        <v>0</v>
      </c>
    </row>
    <row r="1235">
      <c r="A1235" s="1">
        <v>3.7</v>
      </c>
      <c r="B1235" s="5" t="s">
        <v>11431</v>
      </c>
      <c r="C1235" s="5" t="s">
        <v>11432</v>
      </c>
      <c r="D1235" s="9" t="str">
        <f>IFERROR(__xludf.DUMMYFUNCTION("""COMPUTED_VALUE"""),"it s good but it s a little weak at the end also sometimes starts on its own with batteries without touching the button i love it so good for my go to morning coffee it works just like milk frothed of a real coffee machine not working after some days good"&amp;" quality productnyc coffee beater and very easy to use good quality product at this price easy to available in market at overpriced and average build quality value for money product this product is quite good and effective i love it s quality mixes well p"&amp;"roduct quality is good at this price")</f>
        <v>it s good but it s a little weak at the end also sometimes starts on its own with batteries without touching the button i love it so good for my go to morning coffee it works just like milk frothed of a real coffee machine not working after some days good quality productnyc coffee beater and very easy to use good quality product at this price easy to available in market at overpriced and average build quality value for money product this product is quite good and effective i love it s quality mixes well product quality is good at this price</v>
      </c>
      <c r="E1235" s="1" t="s">
        <v>11425</v>
      </c>
      <c r="F1235" s="9" t="s">
        <v>9282</v>
      </c>
      <c r="G1235" s="9">
        <f>IFERROR(__xludf.DUMMYFUNCTION("""COMPUTED_VALUE"""),1.0)</f>
        <v>1</v>
      </c>
      <c r="H1235" s="9">
        <f>IFERROR(__xludf.DUMMYFUNCTION("""COMPUTED_VALUE"""),0.0)</f>
        <v>0</v>
      </c>
      <c r="I1235" s="9">
        <f>IFERROR(__xludf.DUMMYFUNCTION("""COMPUTED_VALUE"""),0.0)</f>
        <v>0</v>
      </c>
      <c r="J1235" s="9">
        <f>IFERROR(__xludf.DUMMYFUNCTION("""COMPUTED_VALUE"""),0.0)</f>
        <v>0</v>
      </c>
    </row>
    <row r="1236">
      <c r="A1236" s="1">
        <v>4.3</v>
      </c>
      <c r="B1236" s="5" t="s">
        <v>11443</v>
      </c>
      <c r="C1236" s="5" t="s">
        <v>11444</v>
      </c>
      <c r="D1236" s="9" t="str">
        <f>IFERROR(__xludf.DUMMYFUNCTION("""COMPUTED_VALUE"""),"after going through many reviews and checking multiple brands decided to settle with philips ac not sure how accurate is the pmi number it is displaying but we can feel a noticeable difference after using it for over a month cleaning the filters also easy"&amp;" overall i m happy with the product highly recommend so much so that i bought another one it s been month and just had to wash the first filter once and works very nicely everyone in the house is breathing nicely and clearly monitors the pm level in the a"&amp;"ir exactly when i installed it in the kitchen the pm level went up as soon as the cooking started and the purifier automatically switched to higher speed and brought it down during karthigy when everyone was cracking crackers the pm level went up in the p"&amp;"urifier indicating increase in air pollutants great product no issues and work very efficiently easy to install no noise and air clean quickly i did not receive an invoice and there is no serial number marked on the product i am unable to initiate any req"&amp;"uest with the manufacturer it reduces pollution indoor but take time good purifier with almost no noise and good display of impurities in air")</f>
        <v>after going through many reviews and checking multiple brands decided to settle with philips ac not sure how accurate is the pmi number it is displaying but we can feel a noticeable difference after using it for over a month cleaning the filters also easy overall i m happy with the product highly recommend so much so that i bought another one it s been month and just had to wash the first filter once and works very nicely everyone in the house is breathing nicely and clearly 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 great product no issues and work very efficiently easy to install no noise and air clean quickly i did not receive an invoice and there is no serial number marked on the product i am unable to initiate any request with the manufacturer it reduces pollution indoor but take time good purifier with almost no noise and good display of impurities in air</v>
      </c>
      <c r="E1236" s="1" t="s">
        <v>11435</v>
      </c>
      <c r="F1236" s="9" t="s">
        <v>10779</v>
      </c>
      <c r="G1236" s="9">
        <f>IFERROR(__xludf.DUMMYFUNCTION("""COMPUTED_VALUE"""),0.0)</f>
        <v>0</v>
      </c>
      <c r="H1236" s="9">
        <f>IFERROR(__xludf.DUMMYFUNCTION("""COMPUTED_VALUE"""),0.0)</f>
        <v>0</v>
      </c>
      <c r="I1236" s="9">
        <f>IFERROR(__xludf.DUMMYFUNCTION("""COMPUTED_VALUE"""),0.0)</f>
        <v>0</v>
      </c>
      <c r="J1236" s="9">
        <f>IFERROR(__xludf.DUMMYFUNCTION("""COMPUTED_VALUE"""),0.0)</f>
        <v>0</v>
      </c>
    </row>
    <row r="1237">
      <c r="A1237" s="1">
        <v>4.3</v>
      </c>
      <c r="B1237" s="5" t="s">
        <v>11454</v>
      </c>
      <c r="C1237" s="5" t="s">
        <v>11455</v>
      </c>
      <c r="D1237" s="9" t="str">
        <f>IFERROR(__xludf.DUMMYFUNCTION("""COMPUTED_VALUE"""),"i was very impressed by the quality of this basket i found it sturdier than cello brand s laundry basket i ordered one more basket in black but unfortunately the finish of the product on the inside wasn t smooth i wanted to store washed laundry in the sec"&amp;"ond one but the basket s interior didn t have a smooth finish had scratches and plastic sticking out that could damage delicate clothes i returned the second one i am deducting a star because my second purchase experience wasn t good i might buy the same "&amp;"product again in the hope that i get a product of the same quality as my first purchase update after ordering the basket for the third time the third basket s rim was bent so i couldn t fit the lid but the baskets finish was perfect i persevered and reque"&amp;"sted and exchange and on the fourth attempt i finally got a good quality basket for storing washed laundry plastic quality is good sturdy build overall good purchase reasonable pricing cover could be fit better capacity but bad finishing and bit pricey ch"&amp;"eap quality too good but not any packing it does the job the capacity is huge and you can easily store week s laundry the top is detachable the lid of the basket is not that strong and ite just comes out all the time and i have to fix it again and again")</f>
        <v>i was very impressed by the quality of this basket i found it sturdier than cello brand s laundry basket i ordered one more basket in black but unfortunately the finish of the product on the inside wasn t smooth i wanted to store washed laundry in the second one but the basket s interior didn t have a smooth finish had scratches and plastic sticking out that could damage delicate clothes i returned the second one i am deducting a star because my second purchase experience wasn t good i might buy the same product again in the hope that i get a product of the same quality as my first purchase update after ordering the basket for the third time the third basket s rim was bent so i couldn t fit the lid but the baskets finish was perfect i persevered and requested and exchange and on the fourth attempt i finally got a good quality basket for storing washed laundry plastic quality is good sturdy build overall good purchase reasonable pricing cover could be fit better capacity but bad finishing and bit pricey cheap quality too good but not any packing it does the job the capacity is huge and you can easily store week s laundry the top is detachable the lid of the basket is not that strong and ite just comes out all the time and i have to fix it again and again</v>
      </c>
      <c r="E1237" s="1" t="s">
        <v>11447</v>
      </c>
      <c r="F1237" s="9" t="s">
        <v>9495</v>
      </c>
      <c r="G1237" s="9">
        <f>IFERROR(__xludf.DUMMYFUNCTION("""COMPUTED_VALUE"""),1.0)</f>
        <v>1</v>
      </c>
      <c r="H1237" s="9">
        <f>IFERROR(__xludf.DUMMYFUNCTION("""COMPUTED_VALUE"""),0.0)</f>
        <v>0</v>
      </c>
      <c r="I1237" s="9">
        <f>IFERROR(__xludf.DUMMYFUNCTION("""COMPUTED_VALUE"""),1.0)</f>
        <v>1</v>
      </c>
      <c r="J1237" s="9">
        <f>IFERROR(__xludf.DUMMYFUNCTION("""COMPUTED_VALUE"""),1.0)</f>
        <v>1</v>
      </c>
    </row>
    <row r="1238">
      <c r="A1238" s="1">
        <v>4.4</v>
      </c>
      <c r="B1238" s="5" t="s">
        <v>11465</v>
      </c>
      <c r="C1238" s="5" t="s">
        <v>11466</v>
      </c>
      <c r="D1238" s="9" t="str">
        <f>IFERROR(__xludf.DUMMYFUNCTION("""COMPUTED_VALUE"""),"you have to get used to changes in flavours as compared to fried foods device is easy to use and clean best product for chicken roast good product but the capacity is sufficient only for nuclear families and you will need to cook grill times can t do it a"&amp;"t one go damaged packaging so check thoroughly before use the product us useful beyond a doubt needs very little oil now it s been month for using this airfyer and overall experience is good buy only when you are healthy diet specific and nonveg would be "&amp;"a plus as for veg it could be limited dishes you can prepare very good product👍 one of the best buy ever and of course the brand made by air fryer awsome product quick to use and worth the money")</f>
        <v>you have to get used to changes in flavours as compared to fried foods device is easy to use and clean best product for chicken roast good product but the capacity is sufficient only for nuclear families and you will need to cook grill times can t do it at one go damaged packaging so check thoroughly before use the product us useful beyond a doubt needs very little oil now it s been month for using this airfyer and overall experience is good buy only when you are healthy diet specific and nonveg would be a plus as for veg it could be limited dishes you can prepare very good product👍 one of the best buy ever and of course the brand made by air fryer awsome product quick to use and worth the money</v>
      </c>
      <c r="E1238" s="1" t="s">
        <v>11458</v>
      </c>
      <c r="F1238" s="9" t="s">
        <v>9483</v>
      </c>
      <c r="G1238" s="9">
        <f>IFERROR(__xludf.DUMMYFUNCTION("""COMPUTED_VALUE"""),0.0)</f>
        <v>0</v>
      </c>
      <c r="H1238" s="9">
        <f>IFERROR(__xludf.DUMMYFUNCTION("""COMPUTED_VALUE"""),0.0)</f>
        <v>0</v>
      </c>
      <c r="I1238" s="9">
        <f>IFERROR(__xludf.DUMMYFUNCTION("""COMPUTED_VALUE"""),1.0)</f>
        <v>1</v>
      </c>
      <c r="J1238" s="9">
        <f>IFERROR(__xludf.DUMMYFUNCTION("""COMPUTED_VALUE"""),0.0)</f>
        <v>0</v>
      </c>
    </row>
    <row r="1239">
      <c r="A1239" s="1">
        <v>4.1</v>
      </c>
      <c r="B1239" s="5" t="s">
        <v>11477</v>
      </c>
      <c r="C1239" s="5" t="s">
        <v>11478</v>
      </c>
      <c r="D1239" s="9" t="str">
        <f>IFERROR(__xludf.DUMMYFUNCTION("""COMPUTED_VALUE"""),"like and happy please don t buy this heater it stopped working in just days and not able to return the product also waste of money")</f>
        <v>like and happy please don t buy this heater it stopped working in just days and not able to return the product also waste of money</v>
      </c>
      <c r="E1239" s="1" t="s">
        <v>11469</v>
      </c>
      <c r="F1239" s="9" t="s">
        <v>9139</v>
      </c>
      <c r="G1239" s="9">
        <f>IFERROR(__xludf.DUMMYFUNCTION("""COMPUTED_VALUE"""),0.0)</f>
        <v>0</v>
      </c>
      <c r="H1239" s="9">
        <f>IFERROR(__xludf.DUMMYFUNCTION("""COMPUTED_VALUE"""),0.0)</f>
        <v>0</v>
      </c>
      <c r="I1239" s="9">
        <f>IFERROR(__xludf.DUMMYFUNCTION("""COMPUTED_VALUE"""),0.0)</f>
        <v>0</v>
      </c>
      <c r="J1239" s="9">
        <f>IFERROR(__xludf.DUMMYFUNCTION("""COMPUTED_VALUE"""),0.0)</f>
        <v>0</v>
      </c>
    </row>
    <row r="1240">
      <c r="A1240" s="1">
        <v>4.0</v>
      </c>
      <c r="B1240" s="5" t="s">
        <v>11488</v>
      </c>
      <c r="C1240" s="5" t="s">
        <v>11489</v>
      </c>
      <c r="D1240" s="9" t="str">
        <f>IFERROR(__xludf.DUMMYFUNCTION("""COMPUTED_VALUE"""),"takes space and not convenient if in a hurry the handheld model would be better suited and more useful for frequent use i used this product once after reading the manual the first impression after using it on cotton shirts without starch and one pant is p"&amp;"athetic none of the shirts got wrinkle free on full steam hence you could guess what it would be in trousers later i found it is satisfactory on silk nylon shirts t shirts etc but none will get an iron effect wrinkle will be there in small amount and a sl"&amp;"ight wet feel when the steam cool down but it will go if fast it is mainly useful for ladies who wear embroidered nylon silk materials stone work fabrics etc etc men who use t shirts and nylon rich trousers otherwise don t even think of buying it in my ca"&amp;"se i use cotton whites and white trousers mainly at office as i am a lawyer hence for me it is totally useless no females at home and hence it is another product that grab my home space regarding comfort while using it i would say i am totally disappointe"&amp;"d as the board behind it is not much of use while using g shirt because of its size which is not that long the last two button downwards will always hard to press it to board and we have to take the hanger hold high on one hand and thus another difficult "&amp;"part as the nylon material needs another hands to hold it firm secondly the long full sleeves are totally difficult to do it though steam is applied the wrinkles won t go easily add we are not pressing it to board and it will always go here and there the "&amp;"top stand is a hanger shaped but the clips attached as useless as the board comes in between for trousers the product itself won t work good so if we use the hanger it comes with you need to put the switch off place the handle in slot take the shirt out a"&amp;"nd then only we can use the back side to steam after waiting again to steam up switch on etc otherwise steam will go on coming out of it any way the product is more useful that those similar without a pressing board the next negative thing is manual says "&amp;"for better lasting of product and to avoid decalcification the water after use should be drained and cleaned hence it means you can t use it daily morning in rush while going to office that needs little time at the same time you can t press all dress in a"&amp;" stretch and can t fold it like we do with iron box it won t work that away so if you have long large cupboard with hangers as in mansions you can try that in effect buy it if you find exceptions and usages apart from what i mentioned above p s i am serio"&amp;"usly thinking of olx 😒 received a broked packedge with broken item i thought it would make my task of ironing easy but it’s useless on cottons and silks it’s great to use it on chiffon and polyester do not buy thinking you won’t need standard ironing any"&amp;"more it is fantastic for marriages where there are many dresses net based where you can t use iron quick good for suits it looks like an imitation product pieces don’t match properly and some look very weak valu ed for money it’s not effective and pressin"&amp;"g clothes effectively seems to have an issue")</f>
        <v>takes space and not convenient if in a hurry the handheld model would be better suited and more useful for frequent use i used this product once after reading the manual the first impression after using it on cotton shirts without starch and one pant is pathetic none of the shirts got wrinkle free on full steam hence you could guess what it would be in trousers later i found it is satisfactory on silk nylon shirts t shirts etc but none will get an iron effect wrinkle will be there in small amount and a slight wet feel when the steam cool down but it will go if fast it is mainly useful for ladies who wear embroidered nylon silk materials stone work fabrics etc etc men who use t shirts and nylon rich trousers otherwise don t even think of buying it in my case i use cotton whites and white trousers mainly at office as i am a lawyer hence for me it is totally useless no females at home and hence it is another product that grab my home space 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 t go easily add we are not pressing it to board and it will always go here and there the top stand is a hanger shaped but the clips attached as useless as the board comes in between for trousers the product itself won t work good so if we use the hanger it comes with you need to put the switch off place the handle in slot take the shirt out and then only we can use the back side to steam after waiting again to steam up switch on etc otherwise steam will go on coming out of it any way the product is more useful that those similar without a pressing board the next negative thing is manual says for better lasting of product and to avoid decalcification the water after use should be drained and cleaned hence it means you can t use it daily morning in rush while going to office that needs little time at the same time you can t press all dress in a stretch and can t fold it like we do with iron box it won t work that away so if you have long large cupboard with hangers as in mansions you can try that in effect buy it if you find exceptions and usages apart from what i mentioned above p s i am seriously thinking of olx 😒 received a broked packedge with broken item i thought it would make my task of ironing easy but it’s useless on cottons and silks it’s great to use it on chiffon and polyester do not buy thinking you won’t need standard ironing anymore it is fantastic for marriages where there are many dresses net based where you can t use iron quick good for suits it looks like an imitation product pieces don’t match properly and some look very weak valu ed for money it’s not effective and pressing clothes effectively seems to have an issue</v>
      </c>
      <c r="E1240" s="1" t="s">
        <v>11481</v>
      </c>
      <c r="F1240" s="9" t="s">
        <v>9507</v>
      </c>
      <c r="G1240" s="9">
        <f>IFERROR(__xludf.DUMMYFUNCTION("""COMPUTED_VALUE"""),1.0)</f>
        <v>1</v>
      </c>
      <c r="H1240" s="9">
        <f>IFERROR(__xludf.DUMMYFUNCTION("""COMPUTED_VALUE"""),1.0)</f>
        <v>1</v>
      </c>
      <c r="I1240" s="9">
        <f>IFERROR(__xludf.DUMMYFUNCTION("""COMPUTED_VALUE"""),1.0)</f>
        <v>1</v>
      </c>
      <c r="J1240" s="9">
        <f>IFERROR(__xludf.DUMMYFUNCTION("""COMPUTED_VALUE"""),1.0)</f>
        <v>1</v>
      </c>
    </row>
    <row r="1241">
      <c r="A1241" s="1">
        <v>4.4</v>
      </c>
      <c r="B1241" s="5" t="s">
        <v>11498</v>
      </c>
      <c r="C1241" s="5" t="s">
        <v>11499</v>
      </c>
      <c r="D1241" s="9" t="str">
        <f>IFERROR(__xludf.DUMMYFUNCTION("""COMPUTED_VALUE"""),"very isedul to chop veggies in a very short time elders in family use it very easily to help cooking much time saving one good and sturdy very nice quality got the same product as mentioned very much happy about the results i m getting of it quality produ"&amp;"ct must go for it i gifted it to mom and she lives it she only complain about cleaning but plus point is it got nice sharp blade the plug provided with the machine for power connection is of poor quality it is loose when plugged into an electric socket on"&amp;"e quality should be improved as it is it is not according to isi or international standards this is a ‘c’ class item and the poor quality reflects very poorly on the quality control system of the manufacturer easy to use and super easy to clean just absol"&amp;"utely very good go for it best part easy to use chopped every vegetable very smoothly")</f>
        <v>very isedul to chop veggies in a very short time elders in family use it very easily to help cooking much time saving one good and sturdy very nice quality got the same product as mentioned very much happy about the results i m getting of it quality product must go for it i gifted it to mom and she lives it she only complain about cleaning but plus point is it got nice sharp blade the plug provided with the machine for power connection is of poor quality it is loose when plugged into an electric socket one quality should be improved as it is it is not according to isi or international standards this is a ‘c’ class item and the poor quality reflects very poorly on the quality control system of the manufacturer easy to use and super easy to clean just absolutely very good go for it best part easy to use chopped every vegetable very smoothly</v>
      </c>
      <c r="E1241" s="1" t="s">
        <v>11492</v>
      </c>
      <c r="F1241" s="9" t="s">
        <v>9825</v>
      </c>
      <c r="G1241" s="9">
        <f>IFERROR(__xludf.DUMMYFUNCTION("""COMPUTED_VALUE"""),0.0)</f>
        <v>0</v>
      </c>
      <c r="H1241" s="9">
        <f>IFERROR(__xludf.DUMMYFUNCTION("""COMPUTED_VALUE"""),0.0)</f>
        <v>0</v>
      </c>
      <c r="I1241" s="9">
        <f>IFERROR(__xludf.DUMMYFUNCTION("""COMPUTED_VALUE"""),0.0)</f>
        <v>0</v>
      </c>
      <c r="J1241" s="9">
        <f>IFERROR(__xludf.DUMMYFUNCTION("""COMPUTED_VALUE"""),0.0)</f>
        <v>0</v>
      </c>
    </row>
    <row r="1242">
      <c r="A1242" s="1">
        <v>3.8</v>
      </c>
      <c r="B1242" s="5" t="s">
        <v>11509</v>
      </c>
      <c r="C1242" s="5" t="s">
        <v>11510</v>
      </c>
      <c r="D1242" s="9" t="str">
        <f>IFERROR(__xludf.DUMMYFUNCTION("""COMPUTED_VALUE"""),"smoothies and dry grinding consumes less space most third class product motor is not able to take load and everytime smoke comes out service is too bad dont buy this product its after months feedback i received the product and the rotor blade along with t"&amp;"he washer came off the grinder jar in the demo itself exchanged the product and received a piece which had scratches on it the lid of the big jar the body of the big jar the blender lid doesn t seem to quite be leakproof because of my first experience wit"&amp;"h wonderchef product i definitely had high expectations about the quality and i would say that it did not fulfill my expectations i had bought it for dhanteras and the exchange and all delayed the plan also was a lot disappointing for me now i am anxious "&amp;"to even use the exchanged one already the scratches have put me off it is very easy to clean 👌 there is no switch its very difficult to use without switch in the mixi easy to use easy to clean space saver handy i used this product for making puree totall"&amp;"y waste of purchase one jar not working")</f>
        <v>smoothies and dry grinding consumes less space most third class product motor is not able to take load and everytime smoke comes out service is too bad dont buy this product its after months feedback i received the product and the rotor blade along with the washer came off the grinder jar in the demo itself exchanged the product and received a piece which had scratches on it the lid of the big jar the body of the big jar the blender lid doesn 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 it is very easy to clean 👌 there is no switch its very difficult to use without switch in the mixi easy to use easy to clean space saver handy i used this product for making puree totally waste of purchase one jar not working</v>
      </c>
      <c r="E1242" s="1" t="s">
        <v>11502</v>
      </c>
      <c r="F1242" s="9" t="s">
        <v>9305</v>
      </c>
      <c r="G1242" s="9">
        <f>IFERROR(__xludf.DUMMYFUNCTION("""COMPUTED_VALUE"""),1.0)</f>
        <v>1</v>
      </c>
      <c r="H1242" s="9">
        <f>IFERROR(__xludf.DUMMYFUNCTION("""COMPUTED_VALUE"""),1.0)</f>
        <v>1</v>
      </c>
      <c r="I1242" s="9">
        <f>IFERROR(__xludf.DUMMYFUNCTION("""COMPUTED_VALUE"""),0.0)</f>
        <v>0</v>
      </c>
      <c r="J1242" s="9">
        <f>IFERROR(__xludf.DUMMYFUNCTION("""COMPUTED_VALUE"""),1.0)</f>
        <v>1</v>
      </c>
    </row>
    <row r="1243">
      <c r="A1243" s="1">
        <v>4.3</v>
      </c>
      <c r="B1243" s="5" t="s">
        <v>11521</v>
      </c>
      <c r="C1243" s="5" t="s">
        <v>11522</v>
      </c>
      <c r="D1243" s="9" t="str">
        <f>IFERROR(__xludf.DUMMYFUNCTION("""COMPUTED_VALUE"""),"the product is quite small easy to learn and light weight working fine the only sad thing is no warranty card given machine cover also for machine is good the free kit is also good machine is excellent for beginners however the package was missing the sew"&amp;"ing kit many people have complained about a broken box but for me the entire sewing box is missing little difficult to get bobbin thread out from the machine saree pheeko is task maximum of times saree get stuck in the bobbin area used for basic stitching"&amp;" company has not provided any demo at doorstep as they are not serviceable for few pincodes need to learn on youtube only ok ok product need lot of patience initially for beginners only for the brand name we spent this much better buy a cheap one if you a"&amp;"re a rarely user and beginner amazing product precise stitching and very handy loved it it s very useful to all quality good didn t get warranty card and fabric is not moving")</f>
        <v>the product is quite small easy to learn and light weight working fine the only sad thing is no warranty card given machine cover also for machine is good the free kit is also good machine is excellent for beginners however the package was missing the sewing kit many people have complained about a broken box but for me the entire sewing box is missing 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 only for the brand name we spent this much better buy a cheap one if you are a rarely user and beginner amazing product precise stitching and very handy loved it it s very useful to all quality good didn t get warranty card and fabric is not moving</v>
      </c>
      <c r="E1243" s="1" t="s">
        <v>11513</v>
      </c>
      <c r="F1243" s="9" t="s">
        <v>10971</v>
      </c>
      <c r="G1243" s="9">
        <f>IFERROR(__xludf.DUMMYFUNCTION("""COMPUTED_VALUE"""),1.0)</f>
        <v>1</v>
      </c>
      <c r="H1243" s="9">
        <f>IFERROR(__xludf.DUMMYFUNCTION("""COMPUTED_VALUE"""),0.0)</f>
        <v>0</v>
      </c>
      <c r="I1243" s="9">
        <f>IFERROR(__xludf.DUMMYFUNCTION("""COMPUTED_VALUE"""),1.0)</f>
        <v>1</v>
      </c>
      <c r="J1243" s="9">
        <f>IFERROR(__xludf.DUMMYFUNCTION("""COMPUTED_VALUE"""),0.0)</f>
        <v>0</v>
      </c>
    </row>
    <row r="1244">
      <c r="A1244" s="1">
        <v>3.8</v>
      </c>
      <c r="B1244" s="5" t="s">
        <v>11532</v>
      </c>
      <c r="C1244" s="5" t="s">
        <v>11533</v>
      </c>
      <c r="D1244" s="9" t="str">
        <f>IFERROR(__xludf.DUMMYFUNCTION("""COMPUTED_VALUE"""),"quality product but not very useful as far as ironing is concerned delivery was on time as mentioned by amazon so keep it up the product is kind of gift so not having much info or data in hand but whatever is shared i put it on here the product is used tw"&amp;"ice so limited information at presentthe product is just ok it is not a replacement to iron and cannot be considered so yes the steam is somewhat better than philips as the user has used philips also but as compared it should have been price competitive w"&amp;"ell yes it is able to remove crease from jeans and even t shirt we prefer stiff shirts for office wear so no good for formals or casual shirts neither that good for pants the water filler should have been round shape being a conical shape it does not give"&amp;" idea as to what level the water has been filled based on the water container it can steam to clothes at a time also after to clothes the hand get pain so you cannot steam more garments also you need some kind of support at the back just hanging on the ha"&amp;"nger is not enough the manufacturer should have given a though on this and could have added an accessory either free of cost or at additional charge well so if i get more information i will update and change based on the same good not best i like the prod"&amp;"uct but the only drawback i found is a according to the water capacity tank in just about min of usage you have to refill so that way for each cloth you have to refill the tank b it s quite heavy so i don t recommend this for long use if you want to steam"&amp;" clothes than its fine also the cloth must not be hung up above your height other wise it will be painful for you to hold this heavy steamer above causing more pain my tip is that place the steamer on a table after pressing on the steam button once the st"&amp;"eam gets coming out you can hold your clothes swiftly move in front of the steam inches away that way you will save yourself from the pain of holding it also pls use a plastic hanger never steam over a metal surface is a nice product but only reason i gav"&amp;"e star is that it becomes too heavy when it is held with water filled in the bottle it s only days we used this product however it s awsome and really a great worker when it comes to ironing it s effortless and very quick if you want to purchase a steamer"&amp;" go for it it weights around gm without ml water so the only concern is weight and how long u can hold it in your hand during steaming process otherwise performance wise this is by far the best machine available quality and finishing of the product are al"&amp;"so very good certainly recommended")</f>
        <v>quality product but not very useful as far as ironing is concerned delivery was on time as mentioned by amazon so keep it up the product is kind of gift so not having much info or data in hand but whatever is shared i put it on here the product is used twice so limited information at presentthe product is just ok it is not a replacement to iron and cannot be considered so yes the steam is somewhat better than philips as the user has used philips also but as compared it should have been price competitive well yes it is able to remove crease from jeans and even t shirt we prefer stiff shirts for office wear so no good for formals or casual shirts neither that good for pants the water filler should have been round shape being a conical shape it does not give idea as to what level the water has been filled based on the water container it can steam to clothes at a time also after to clothes the hand get pain so you cannot steam more garments also you need some kind of support at the back just hanging on the hanger is not enough the manufacturer should have given a though on this and could have added an accessory either free of cost or at additional charge well so if i get more information i will update and change based on the same good not best i like the product but the only drawback i found is a according to the water capacity tank in just about min of usage you have to refill so that way for each cloth you have to refill the tank b it s quite heavy so i don t recommend this for long use if you want to steam clothes than its fine also the cloth must not be hung up above your height other wise it will be painful for you to hold this heavy steamer above causing more pain my tip is that place the steamer on a table after pressing on the steam button once the steam gets coming out you can hold your clothes swiftly move in front of the steam inches away that way you will save yourself from the pain of holding it also pls use a plastic hanger never steam over a metal surface is a nice product but only reason i gave star is that it becomes too heavy when it is held with water filled in the bottle it s only days we used this product however it s awsome and really a great worker when it comes to ironing it s effortless and very quick if you want to purchase a steamer go for it it weights around gm without ml water so the only concern is weight and how long u can hold it in your hand during steaming process otherwise performance wise this is by far the best machine available quality and finishing of the product are also very good certainly recommended</v>
      </c>
      <c r="E1244" s="1" t="s">
        <v>11525</v>
      </c>
      <c r="F1244" s="9" t="s">
        <v>9507</v>
      </c>
      <c r="G1244" s="9">
        <f>IFERROR(__xludf.DUMMYFUNCTION("""COMPUTED_VALUE"""),0.0)</f>
        <v>0</v>
      </c>
      <c r="H1244" s="9">
        <f>IFERROR(__xludf.DUMMYFUNCTION("""COMPUTED_VALUE"""),1.0)</f>
        <v>1</v>
      </c>
      <c r="I1244" s="9">
        <f>IFERROR(__xludf.DUMMYFUNCTION("""COMPUTED_VALUE"""),0.0)</f>
        <v>0</v>
      </c>
      <c r="J1244" s="9">
        <f>IFERROR(__xludf.DUMMYFUNCTION("""COMPUTED_VALUE"""),0.0)</f>
        <v>0</v>
      </c>
    </row>
    <row r="1245">
      <c r="A1245" s="1">
        <v>2.3</v>
      </c>
      <c r="B1245" s="5" t="s">
        <v>11543</v>
      </c>
      <c r="C1245" s="5" t="s">
        <v>11544</v>
      </c>
      <c r="D1245" s="9" t="str">
        <f>IFERROR(__xludf.DUMMYFUNCTION("""COMPUTED_VALUE"""),"i liked that it is so convenient to carry waste of money defective product cheap quality doesn’t blend at all charge problemsecond motor proble")</f>
        <v>i liked that it is so convenient to carry waste of money defective product cheap quality doesn’t blend at all charge problemsecond motor proble</v>
      </c>
      <c r="E1245" s="1" t="s">
        <v>11536</v>
      </c>
      <c r="F1245" s="9" t="s">
        <v>9282</v>
      </c>
      <c r="G1245" s="9">
        <f>IFERROR(__xludf.DUMMYFUNCTION("""COMPUTED_VALUE"""),1.0)</f>
        <v>1</v>
      </c>
      <c r="H1245" s="9">
        <f>IFERROR(__xludf.DUMMYFUNCTION("""COMPUTED_VALUE"""),0.0)</f>
        <v>0</v>
      </c>
      <c r="I1245" s="9">
        <f>IFERROR(__xludf.DUMMYFUNCTION("""COMPUTED_VALUE"""),0.0)</f>
        <v>0</v>
      </c>
      <c r="J1245" s="9">
        <f>IFERROR(__xludf.DUMMYFUNCTION("""COMPUTED_VALUE"""),0.0)</f>
        <v>0</v>
      </c>
    </row>
    <row r="1246">
      <c r="A1246" s="1">
        <v>4.5</v>
      </c>
      <c r="B1246" s="5" t="s">
        <v>11554</v>
      </c>
      <c r="C1246" s="5" t="s">
        <v>11555</v>
      </c>
      <c r="D1246" s="9" t="str">
        <f>IFERROR(__xludf.DUMMYFUNCTION("""COMPUTED_VALUE"""),"disadvantages a transparent jar does not sit tightly even after replacing the first mixer the second replacement came exactly the same does not seem to affect the work makes smoothies great i hold the bowl with my hand but without a hand it keeps fine the"&amp;"re were scratches on the metal glass but after replacing an undamaged product arrived the metal glass sits tightly the kit has everything juice has not yet been made i will add a review later excellent product very good juicer machine for all fruits and v"&amp;"egetables easy to use and very helpful waste collection portion is not fitting well during use some of waste product of fruit is coming out best juicer for carrot beet root and other vegetables and fruits best motor don’t compare with other brands this is"&amp;" the best product made in india just go for it watt motor really powerful very good for jucie extraction a very good product its better than any juicer and is multi purpose the one with all three attachments is recommended as it will cater to more kitchen"&amp;" functions best company or product very like")</f>
        <v>disadvantages a transparent jar does not sit tightly even after replacing the first mixer the second replacement came exactly the same does not seem to affect the work makes smoothies great i hold the bowl with my hand but without a hand it keeps fine there were scratches on the metal glass but after replacing an undamaged product arrived the metal glass sits tightly the kit has everything juice has not yet been made i will add a review later excellent product very good juicer machine for all fruits and vegetables easy to use and very helpful waste collection portion is not fitting well during use some of waste product of fruit is coming out best juicer for carrot beet root and other vegetables and fruits best motor don’t compare with other brands this is the best product made in india just go for it watt motor really powerful very good for jucie extraction a very good product its better than any juicer and is multi purpose the one with all three attachments is recommended as it will cater to more kitchen functions best company or product very like</v>
      </c>
      <c r="E1246" s="1" t="s">
        <v>11547</v>
      </c>
      <c r="F1246" s="9" t="s">
        <v>9553</v>
      </c>
      <c r="G1246" s="9">
        <f>IFERROR(__xludf.DUMMYFUNCTION("""COMPUTED_VALUE"""),0.0)</f>
        <v>0</v>
      </c>
      <c r="H1246" s="9">
        <f>IFERROR(__xludf.DUMMYFUNCTION("""COMPUTED_VALUE"""),1.0)</f>
        <v>1</v>
      </c>
      <c r="I1246" s="9">
        <f>IFERROR(__xludf.DUMMYFUNCTION("""COMPUTED_VALUE"""),1.0)</f>
        <v>1</v>
      </c>
      <c r="J1246" s="9">
        <f>IFERROR(__xludf.DUMMYFUNCTION("""COMPUTED_VALUE"""),1.0)</f>
        <v>1</v>
      </c>
    </row>
    <row r="1247">
      <c r="A1247" s="1">
        <v>4.0</v>
      </c>
      <c r="B1247" s="5" t="s">
        <v>11566</v>
      </c>
      <c r="C1247" s="5" t="s">
        <v>11567</v>
      </c>
      <c r="D1247" s="9" t="str">
        <f>IFERROR(__xludf.DUMMYFUNCTION("""COMPUTED_VALUE"""),"product and service review buying price during prime day sale with discount from hdfc debit card product review rating this is a new model launched during prime day from eureka forbes aquaguard line of products named aquasure delight the product is pleasa"&amp;"nt to look and comes with a capacity of l on paper but holds only liters of water equipped with reverse osmosis ultraviolet radiation lamp and manual adjustment for total dissolved solids can be manually adjusted only by service engineer the liter tank fi"&amp;"lls at about mins but the water wastage is very high for every litre water purified there is a drainage of litre from the drain pipe please collect the water and reuse it for washing utensils or bathing shaving or watering plants the drained water is same"&amp;" as tank water just with higher tds the water taste varies according to the level of tds you choose very low tds will give a good taste to water but at a loss of the mineral content of water which i will not recommend the default tds after purification is"&amp;" set somewhere between drinking water should have tds below manufacturer reviewrating the manufacturer of this product is eureka forbes i am giving a rate of because the product that is now installed at my home is a replaced product because the first prod"&amp;"uct that i received was a defective one the drain pipe would not stop draining water even when the tank was full i asked the technician to check it and he said the valve is defective so i received a defective product out of the box i ordered for a replace"&amp;"ment on amazon which they processed and i got another one in which the led lights were displaced i don t know it happened during transport or it is some manufacturing defect i would have been disappointed for the second time but i observed it and reported"&amp;" to the technician who replaced the led lights to their original position so that the led indicators were now visible outside the replaced product s valve is functional and now operating without any hassle service review don t expect to have a very comfor"&amp;"table installation experience its going to be a heartache the reasons are the people eureka forbes has employed as technicians are thieves i am saying this because aquasure delight comes with integrated diverter valve this is a stainless steel structure t"&amp;"hat is fitted to water outlet coming from the wall so that it can act as converter to be joined to the aquaguard inlet as i hadn t opened the package when it arrived because some or many of the companies void the warranty of you open the box containing th"&amp;"e product mostly electrical items that need installation like tv s washing machines taking the precaution i didn t open the box so i was unaware that diverter is included in the package the technician after fitting the diverter charged rs saying that he f"&amp;"itted that from his side and diverter is not included in the package i came to know this when i opened the package of the replaced product and found the diverter included along and confronted him but he defended saying some purifiers have diverter in them"&amp;" and some don t i still have to confirm this with eureka forbes the pre filter doesn t come included in the package so the technicians sell it to you at higher prices my technician sold it to me at rs which is available at amazon at rs but then if had ord"&amp;"ered it from amazon i have to install it by myself i don t have a drill etc so i had to pay him rs so loss of rs on the technician my opinion on this is that eureka forbes should sell water purifiera with pre filter even though it raises the cost of the p"&amp;"roduct by rs to rs platform review the platform in which i bought is of course amazon i am giving it a rating of because i received a defective product the first time and amazon refused to replace it because installation request was not raised by amazon a"&amp;"mazon never raises an installation request unlike flipkart which raises an installation request from its side which actually makes your life easy as in case if you receive a defective product which you notice after installation flipkart directly consults "&amp;"with the technician and may even resend him to verify the authenticity of the problem for installation you have to call the eureka forbes toll free number and raise an installation request so amazon representative was demanding an installation report a vi"&amp;"deo or photo proof of the problem now how could i make that thief of a technician to write an installation report and about taking a photo or video i got the water purifier uninstalled as soon as i found it defective to put it up for replacement but i did"&amp;"n t know replacement request has these many hassles as it was my first time replacing an electronic product summary product is good for the mentioned price aquasure comes with integrated diverter valve a stainless steel device that is attached to your wat"&amp;"er outlet and the aquaguard don t let your technician charge you for it the technician will overcharge you for pre filter be ready for that technicians are cunning and mostly thieves so be sharp around them make sure product is not defective if it is amaz"&amp;"on is going to give you a hard time replacing it amazon will not raise an installation request you have to raise it by yourself by calling eureka forbes customer care overall verdict if your family in members you have choice eureka forbes delight ro uv td"&amp;"s this product is very effective and efficient agua guard provides installation with in hours of delivery before the installation had tds level is and after the installation had tds level is nice product by aquaguard water taste is also sweet this is very"&amp;" good water purifier but i see service guy for installation seems in hurry he just installed and went off he did not show how much is tds how to adjust it don t buy this product on amazon buy it from local stores if possible i purchased this product on a "&amp;"heavy festival discount there was problem initially after installation due to defective water holding knob i reported this issue and immediately replacement was arranged although i had to wait for about two weeks the serviceman came and installed another "&amp;"piece since then it is working excellently in all the best part was that the services were good and responsive amazon part of the business was smooth delivery done within timelines payments exchange cashback all done hassle free eureka forbes another stor"&amp;"y for installation i had to call them daily for days finally on escalation and on hold with eureka forbes customer service for close to minutes installation was done eureka forbes now calls me every other day to force this review my main reason for writin"&amp;"g this review i got the purifier installed and before that i was having bislery water reason why i have so many bottles which thankful came handy the deliver and installation was smooth after installation the agent mentioned to let the filter fill up comp"&amp;"letely and then throw away all the st batch of filtered water since it s the st time filteration process so it will basically clense it overall so i decided to let it full up and once it was full i turned off the switch so no more whater comes in i used t"&amp;"he empty l bislery bottles to fill up the st batch of filtered water which as shown in the image which is around l as mentioned by the company after i emptied the filter to its last drop i turned on the filter with another set of empty bottles at the wast"&amp;"e pipe side it took quite a while to fill up the tank fully but as it did it filled up almost l worth of bottles as seen in the image this is roughly or more than twice the amount of filtered water now the company claims water saved in comparison to other"&amp;" ro uv filters and i have no knowledge of how much water wastage they do but i think it s a bit much regardless fir every l of purified water it wastes l my tal water tds is filtered water tds is and the waste water tds is maybe it s because of the tds le"&amp;"vels due to which it wastes as much water ky does and it s possible that the amount might vary for different tds levels at source but i recommend to have the waste water collected and used for something else if possible rather than just letting it drain d"&amp;"own l almost everyday wasted is l per month and this is considering you only filter l of water per day i ll redo this once more to see if there s any difference in values this is juts to keep the potential buyers informed i like speed to fill water n less"&amp;" wastage i like tds adjuster and easy to install i don’t like internal plastic body though i believe it’s steel need confirmation overall good product we are satisfied having it installed from weeks deserve a star on product however ran into a problem whe"&amp;"n it comes to installation the technicians of the servicing centre at my local area gave me a huge problem by delaying the installation at last one technician came forward")</f>
        <v>product and service review buying price during prime day sale with discount from hdfc debit card product review rating this is a new model launched during prime day from eureka forbes aquaguard line of products named aquasure delight the product is pleasant to look and comes with a capacity of l on paper but holds only liters of water equipped with reverse osmosis ultraviolet radiation lamp and manual adjustment for total dissolved solids can be manually adjusted only by service engineer the liter tank fills at about mins but the water wastage is very high for every litre water purified there is a drainage of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drinking water should have tds below manufacturer reviewrating the manufacturer of this product is eureka forbes i am giving a rate of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 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 s valve is functional and now operating without any hassle service review don t expect to have a very comfortable installation experience its going to be a heartache the reasons are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 t opened the package when it arrived because some or many of the companies void the warranty of you open the box containing the product mostly electrical items that need installation like tv s washing machines taking the precaution i didn t open the box so i was unaware that diverter is included in the package the technician after fitting the diverter charged rs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 t i still have to confirm this with eureka forbes the pre filter doesn t come included in the package so the technicians sell it to you at higher prices my technician sold it to me at rs which is available at amazon at rs but then if had ordered it from amazon i have to install it by myself i don t have a drill etc so i had to pay him rs so loss of rs on the technician my opinion on this is that eureka forbes should sell water purifiera with pre filter even though it raises the cost of the product by rs to rs platform review the platform in which i bought is of course amazon i am giving it a rating of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 t know replacement request has these many hassles as it was my first time replacing an electronic product summary product is good for the mentioned price aquasure comes with integrated diverter valve a stainless steel device that is attached to your water outlet and the aquaguard don t let your technician charge you for it the technician will overcharge you for pre filter be ready for that technicians are cunning and mostly thieves so be sharp around them make sure product is not defective if it is amazon is going to give you a hard time replacing it amazon will not raise an installation request you have to raise it by yourself by calling eureka forbes customer care overall verdict if your family in members you have choice eureka forbes delight ro uv tds this product is very effective and efficient agua guard provides installation with in hours of delivery before the installation had tds level is and after the installation had tds level is nice product by aquaguard water taste is also sweet this is very good water purifier but i see service guy for installation seems in hurry he just installed and went off he did not show how much is tds how to adjust it don t buy this product on amazon buy it from local stores if possible 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 amazon part of the business was smooth delivery done within timelines payments exchange cashback all done hassle free eureka forbes another story for installation i had to call them daily for days finally on escalation and on hold with eureka forbes customer service for close to minutes installation was done eureka forbes now calls me every other day to force this review my main reason for writing this review i got the purifier installed and before that i was having bislery water reason why i have so many bottles which thankful came handy the deliver and installation was smooth after installation the agent mentioned to let the filter fill up completely and then throw away all the st batch of filtered water since it s the st time filteration process so it will basically clense it overall so i decided to let it full up and once it was full i turned off the switch so no more whater comes in i used the empty l bislery bottles to fill up the st batch of filtered water which as shown in the image which is around l as mentioned by the company after i emptied the filter to its last drop i turned on the filter with another set of empty bottles at the waste pipe side it took quite a while to fill up the tank fully but as it did it filled up almost l worth of bottles as seen in the image this is roughly or more than twice the amount of filtered water now the company claims water saved in comparison to other ro uv filters and i have no knowledge of how much water wastage they do but i think it s a bit much regardless fir every l of purified water it wastes l my tal water tds is filtered water tds is and the waste water tds is maybe it s because of the tds levels due to which it wastes as much water ky does and it s possible that the amount might vary for different tds levels at source but i recommend to have the waste water collected and used for something else if possible rather than just letting it drain down l almost everyday wasted is l per month and this is considering you only filter l of water per day i ll redo this once more to see if there s any difference in values this is juts to keep the potential buyers informed i like speed to fill water n less wastage i like tds adjuster and easy to install i don’t like internal plastic body though i believe it’s steel need confirmation overall good product we are satisfied having it installed from weeks deserve a star on product however ran into a problem when it comes to installation the technicians of the servicing centre at my local area gave me a huge problem by delaying the installation at last one technician came forward</v>
      </c>
      <c r="E1247" s="1" t="s">
        <v>11558</v>
      </c>
      <c r="F1247" s="9" t="s">
        <v>10791</v>
      </c>
      <c r="G1247" s="9">
        <f>IFERROR(__xludf.DUMMYFUNCTION("""COMPUTED_VALUE"""),1.0)</f>
        <v>1</v>
      </c>
      <c r="H1247" s="9">
        <f>IFERROR(__xludf.DUMMYFUNCTION("""COMPUTED_VALUE"""),1.0)</f>
        <v>1</v>
      </c>
      <c r="I1247" s="9">
        <f>IFERROR(__xludf.DUMMYFUNCTION("""COMPUTED_VALUE"""),1.0)</f>
        <v>1</v>
      </c>
      <c r="J1247" s="9">
        <f>IFERROR(__xludf.DUMMYFUNCTION("""COMPUTED_VALUE"""),1.0)</f>
        <v>1</v>
      </c>
    </row>
    <row r="1248">
      <c r="A1248" s="1">
        <v>3.7</v>
      </c>
      <c r="B1248" s="5" t="s">
        <v>11576</v>
      </c>
      <c r="C1248" s="5" t="s">
        <v>11577</v>
      </c>
      <c r="D1248" s="9" t="str">
        <f>IFERROR(__xludf.DUMMYFUNCTION("""COMPUTED_VALUE"""),"been months since i got these i can slowly see the fabric coming off and the bare cardboard peeking through but it depends on how you handle it in my opinion but they can be folded flat and stored in tiny spaces which is great cost high but good super ver"&amp;"y good thing to keep casual clothes ave been using it for a month now and this is the current condition very nice product good to store items")</f>
        <v>been months since i got these i can slowly see the fabric coming off and the bare cardboard peeking through but it depends on how you handle it in my opinion but they can be folded flat and stored in tiny spaces which is great cost high but good super very good thing to keep casual clothes ave been using it for a month now and this is the current condition very nice product good to store items</v>
      </c>
      <c r="E1248" s="1" t="s">
        <v>11570</v>
      </c>
      <c r="F1248" s="9" t="s">
        <v>9495</v>
      </c>
      <c r="G1248" s="9">
        <f>IFERROR(__xludf.DUMMYFUNCTION("""COMPUTED_VALUE"""),0.0)</f>
        <v>0</v>
      </c>
      <c r="H1248" s="9">
        <f>IFERROR(__xludf.DUMMYFUNCTION("""COMPUTED_VALUE"""),0.0)</f>
        <v>0</v>
      </c>
      <c r="I1248" s="9">
        <f>IFERROR(__xludf.DUMMYFUNCTION("""COMPUTED_VALUE"""),0.0)</f>
        <v>0</v>
      </c>
      <c r="J1248" s="9">
        <f>IFERROR(__xludf.DUMMYFUNCTION("""COMPUTED_VALUE"""),0.0)</f>
        <v>0</v>
      </c>
    </row>
    <row r="1249">
      <c r="A1249" s="1">
        <v>4.0</v>
      </c>
      <c r="B1249" s="5" t="s">
        <v>11587</v>
      </c>
      <c r="C1249" s="5" t="s">
        <v>11588</v>
      </c>
      <c r="D1249" s="9" t="str">
        <f>IFERROR(__xludf.DUMMYFUNCTION("""COMPUTED_VALUE"""),"this is aesthetically the most appealing digital kitchen scale out of the available choices though it is also by far the most expensive it is value for money considering the followig pros functionality it has only two touch buttons which integrate all the"&amp;" functions like units of weight volume multiple tare weigh with overload indication and off on it can give volume idications for water and milk two of the most frequently used liquids while other liquids can be also measured if a glass of water is calibra"&amp;"ted for a certain volume say ml ad same is marked on the glass the plastic food grade bowl fits snugly on the scale and also doubles up as a cover when the scale is not in use duraility because of its squat oblong shape and sure footing the scale wont top"&amp;"ple also since bowl fits snugly on the scale upside down when the scale is not being used it prevents dust from entering the display and buttons material is tough plastic with a recessed top which seats the bowl firmly and there is no exposed space for in"&amp;"gress of any spilt liquid with all this theres a one year warranty extendable to two years which speaks about the confidence of the manufacturers in their own design battery life the device has an auto power off and a digital display which consumes very l"&amp;"ess power hence battery is likely to last longer i only encountered two cons scale is very sensitive and takes some time to settle the display backlight goes away after some time and the lcd reading is difficult to read in bright ambient light overall thi"&amp;"s device serves my purpose of practical diet management very efficiently and effectively and am sure it will grow on me recommended if you want to get much more utility and eficiency at a slightly higher price litt to adjust all time ok price wise it didn"&amp;" t last long")</f>
        <v>this is aesthetically the most appealing digital kitchen scale out of the available choices though it is also by far the most expensive it is value for money considering the followig pros functionality it has only two touch buttons which integrate all the functions like units of weight volume multiple tare weigh with overload indication and off on it can give volume idications for water and milk two of the most frequently used liquids while other liquids can be also measured if a glass of water is calibrated for a certain volume say ml ad same is marked on the glass the plastic food grade bowl fits snugly on the scale and also doubles up as a cover when the scale is not in use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 battery life the device has an auto power off and a digital display which consumes very less power hence battery is likely to last longer i only encountered two cons scale is very sensitive and takes some time to settle the display backlight goes away after some time and the lcd reading is difficult to read in bright ambient light overall this device serves my purpose of practical diet management very efficiently and effectively and am sure it will grow on me recommended if you want to get much more utility and eficiency at a slightly higher price litt to adjust all time ok price wise it didn t last long</v>
      </c>
      <c r="E1249" s="1" t="s">
        <v>11580</v>
      </c>
      <c r="F1249" s="9" t="s">
        <v>11582</v>
      </c>
      <c r="G1249" s="9">
        <f>IFERROR(__xludf.DUMMYFUNCTION("""COMPUTED_VALUE"""),0.0)</f>
        <v>0</v>
      </c>
      <c r="H1249" s="9">
        <f>IFERROR(__xludf.DUMMYFUNCTION("""COMPUTED_VALUE"""),0.0)</f>
        <v>0</v>
      </c>
      <c r="I1249" s="9">
        <f>IFERROR(__xludf.DUMMYFUNCTION("""COMPUTED_VALUE"""),0.0)</f>
        <v>0</v>
      </c>
      <c r="J1249" s="9">
        <f>IFERROR(__xludf.DUMMYFUNCTION("""COMPUTED_VALUE"""),0.0)</f>
        <v>0</v>
      </c>
    </row>
    <row r="1250">
      <c r="A1250" s="1">
        <v>4.4</v>
      </c>
      <c r="B1250" s="5" t="s">
        <v>11597</v>
      </c>
      <c r="C1250" s="5" t="s">
        <v>11598</v>
      </c>
      <c r="D1250" s="9" t="str">
        <f>IFERROR(__xludf.DUMMYFUNCTION("""COMPUTED_VALUE"""),"best only issue is that you might misjudge its size it s kind of too big especially if you re living in hostels like me using it for anything other than boiling water usually turns out to be pretty inconvenient for that reason even washing it at times but"&amp;" overall quality is really good it s a good product only suitable for specific use cases though good for homes the kettle is very handy to use and the capacity of it makes the work easier i loved the new colour choices they are offering the size is suffic"&amp;"ient and may be a bit large for single person usage one suggestion is that a temperature control knob could have been provided in this price range otherwise a very good product finish is excellent takes a little longer duration for boiling the problem is "&amp;"the outer of kettle which easily charms the dust smudge no matter whatever available kitchen cleaning products u apply the blotch stains are signified to be permanent go for other than white colour very useful product and it is working good price is reaso"&amp;"nable worth it like the metal base")</f>
        <v>best only issue is that you might misjudge its size it s kind of too big especially if you re living in hostels like me using it for anything other than boiling water usually turns out to be pretty inconvenient for that reason even washing it at times but overall quality is really good it s a good product only suitable for specific use cases though good for homes the kettle is very handy to use and the capacity of it makes the work easier i loved the new colour choices they are offering the size is sufficient and may be a bit large for single person usage one suggestion is that a temperature control knob could have been provided in this price range otherwise a very good product finish is excellent takes a little longer duration for boiling the problem is the outer of kettle which easily charms the dust smudge no matter whatever available kitchen cleaning products u apply the blotch stains are signified to be permanent go for other than white colour very useful product and it is working good price is reasonable worth it like the metal base</v>
      </c>
      <c r="E1250" s="1" t="s">
        <v>11591</v>
      </c>
      <c r="F1250" s="9" t="s">
        <v>9364</v>
      </c>
      <c r="G1250" s="9">
        <f>IFERROR(__xludf.DUMMYFUNCTION("""COMPUTED_VALUE"""),0.0)</f>
        <v>0</v>
      </c>
      <c r="H1250" s="9">
        <f>IFERROR(__xludf.DUMMYFUNCTION("""COMPUTED_VALUE"""),0.0)</f>
        <v>0</v>
      </c>
      <c r="I1250" s="9">
        <f>IFERROR(__xludf.DUMMYFUNCTION("""COMPUTED_VALUE"""),0.0)</f>
        <v>0</v>
      </c>
      <c r="J1250" s="9">
        <f>IFERROR(__xludf.DUMMYFUNCTION("""COMPUTED_VALUE"""),0.0)</f>
        <v>0</v>
      </c>
    </row>
    <row r="1251">
      <c r="A1251" s="1">
        <v>4.1</v>
      </c>
      <c r="B1251" s="5" t="s">
        <v>11608</v>
      </c>
      <c r="C1251" s="5" t="s">
        <v>11609</v>
      </c>
      <c r="D1251" s="9" t="str">
        <f>IFERROR(__xludf.DUMMYFUNCTION("""COMPUTED_VALUE"""),"the decision to buy this purely on the cost of similar branded item is around rs i use this vacuum cleaner only occasionally and based on my need and i feel floor requires vaccum cleaning under the above condition this item serves purposeconssmade in chin"&amp;"a and they importing and marketing in india sound i feel not at my comfort zone but others also make similar noise lenth of power chord smaller compared to other brander ones no demo was arranged youtube video was their reply for my request for demo even "&amp;"in metro like bangalore no customer support or services in case instrument goes faulty over time in bangalore i donot know how they service the instrument over phone who has to bear to the cost of transportation and how it will workoutprosworks as per the"&amp;" specification suction power is good noise level ok free movement there can be an improvement in the sponge quality since while using the blower the same gets sucked in the steel tub further if the company can provide a video on how to effectively use the"&amp;" product it would be great and also how to avoid pressure on the motor since the hose pipe bends while using the product nice product i liked suction power but on right side extra blowing out apart from blower side i dont why and steel body build quality "&amp;"is too low if small partical touch it ll get dent its ok over all product is good ok ok the suction power of the vaccum cleaner is really good only drawback is that after using it for some time i observed that the suction hose is leaking the air which is "&amp;"making a whistling sound i tried reaching out the customer service and they informed me that the whistling sound when using the blower mode is quite normal the outer container is made of steel and is of good quality when i received the product i observed "&amp;"a dent in the body bought recently and initial usage is quite good it s convenient and easy to use performs well on floors mattress and sofas blower function works as expected a bit tough to clean mosquito mesh through grills i have been using this vaccum"&amp;"e cleaner for the last month and i am very happy with the product i have been using it mostly for sofa cleaning it s suction power is really good pipe should have more length can t reach slabs other wise nice")</f>
        <v>the decision to buy this purely on the cost of similar branded item is around rs i use this vacuum cleaner only occasionally and based on my need and i feel floor requires vaccum cleaning under the above condition this item serves purposeconssmade in china and they importing and marketing in india sound i feel not at my comfort zone but others also make similar noise lenth of power chord smaller compared to other brander ones no demo was arranged youtube video was their reply for my request for demo even in metro like bangalore no customer support or services in case instrument goes faulty over time in bangalore i donot know how they service the instrument over phone who has to bear to the cost of transportation and how it will workoutprosworks as per the specification 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 nice product i liked suction power but on right side extra blowing out apart from blower side i dont why and steel body build quality is too low if small partical touch it ll get dent its ok over all product is good ok ok 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 bought recently and initial usage is quite good it s convenient and easy to use performs well on floors mattress and sofas blower function works as expected a bit tough to clean mosquito mesh through grills i have been using this vaccume cleaner for the last month and i am very happy with the product i have been using it mostly for sofa cleaning it s suction power is really good pipe should have more length can t reach slabs other wise nice</v>
      </c>
      <c r="E1251" s="1" t="s">
        <v>11601</v>
      </c>
      <c r="F1251" s="9" t="s">
        <v>10633</v>
      </c>
      <c r="G1251" s="9">
        <f>IFERROR(__xludf.DUMMYFUNCTION("""COMPUTED_VALUE"""),0.0)</f>
        <v>0</v>
      </c>
      <c r="H1251" s="9">
        <f>IFERROR(__xludf.DUMMYFUNCTION("""COMPUTED_VALUE"""),0.0)</f>
        <v>0</v>
      </c>
      <c r="I1251" s="9">
        <f>IFERROR(__xludf.DUMMYFUNCTION("""COMPUTED_VALUE"""),0.0)</f>
        <v>0</v>
      </c>
      <c r="J1251" s="9">
        <f>IFERROR(__xludf.DUMMYFUNCTION("""COMPUTED_VALUE"""),0.0)</f>
        <v>0</v>
      </c>
    </row>
    <row r="1252">
      <c r="A1252" s="1">
        <v>4.4</v>
      </c>
      <c r="B1252" s="5" t="s">
        <v>11620</v>
      </c>
      <c r="C1252" s="5" t="s">
        <v>11621</v>
      </c>
      <c r="D1252" s="9" t="str">
        <f>IFERROR(__xludf.DUMMYFUNCTION("""COMPUTED_VALUE"""),"it s very easy to use and easy to clean it does it s jób as described only drawback is that the motor unit heats up v very quickly🥵 even with very little use i have only used this product twice so far so i can t speak for its durability also the price ha"&amp;"s been dropping steadily on this product wondering why🤔 only time will tell how long this product will last awesome built quality with perfect packaging blender is working good working good till now easy to use to clean n all i make a lot of sauces puree"&amp;"s and dressings i use my blender almost every day but the construction of the blender is such that the food often falls below the blades and i am constantly readjusting the ingredients to get the ingredients blended it can take a considerable amount of ti"&amp;"me and a lot of patience but this immersion blender can puree fruits and vegetables in less than minutes and do it evenly and consistently it is easy to use and lightweight cleaning consists of removing the shaft with the blades and handwashing it you can"&amp;" wipe off the handle with a damp cloth and stick both in a drawer my standard blender requires thorough washing of the various parts pitcher blades screw on attachment and lid so i am moving the standard blender from the counter to storage if i need it i "&amp;"have it i highly recommend this powerful blender go for it")</f>
        <v>it s very easy to use and easy to clean it does it s jób as described only drawback is that the motor unit heats up v very quickly🥵 even with very little use i have only used this product twice so far so i can t speak for its durability also the price has been dropping steadily on this product wondering why🤔 only time will tell how long this product will last awesome built quality with perfect packaging blender is working good working good till now easy to use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v>
      </c>
      <c r="E1252" s="1" t="s">
        <v>11612</v>
      </c>
      <c r="F1252" s="9" t="s">
        <v>9282</v>
      </c>
      <c r="G1252" s="9">
        <f>IFERROR(__xludf.DUMMYFUNCTION("""COMPUTED_VALUE"""),0.0)</f>
        <v>0</v>
      </c>
      <c r="H1252" s="9">
        <f>IFERROR(__xludf.DUMMYFUNCTION("""COMPUTED_VALUE"""),0.0)</f>
        <v>0</v>
      </c>
      <c r="I1252" s="9">
        <f>IFERROR(__xludf.DUMMYFUNCTION("""COMPUTED_VALUE"""),0.0)</f>
        <v>0</v>
      </c>
      <c r="J1252" s="9">
        <f>IFERROR(__xludf.DUMMYFUNCTION("""COMPUTED_VALUE"""),0.0)</f>
        <v>0</v>
      </c>
    </row>
    <row r="1253">
      <c r="A1253" s="1">
        <v>3.1</v>
      </c>
      <c r="B1253" s="5" t="s">
        <v>11631</v>
      </c>
      <c r="C1253" s="5" t="s">
        <v>11632</v>
      </c>
      <c r="D1253" s="9" t="str">
        <f>IFERROR(__xludf.DUMMYFUNCTION("""COMPUTED_VALUE"""),"it s good product you can face challenge in starting but once you learn this is easy you can sew clothes from anywhere you want the product works well we can use for quick fixes option to use power adapter is very useful cons can t change direction of sti"&amp;"tchcant stich fabric in middle if it s big only edges can be stitched comfortably add ons especially the threader given are very flimsy its an ok ok product easy to use but you have to put knot to hold the stitches together portable and good for emergency"&amp;" purpose it s good overall just it need to be tied everytime u sew it s really smooth working and good quality of the thread ok nice product budget friendly worth it not so easy to use easy to use")</f>
        <v>it s good product you can face challenge in starting but once you learn this is easy you can sew clothes from anywhere you want the product works well we can use for quick fixes option to use power adapter is very useful cons can t change direction of stitchcant stich fabric in middle if it s big only edges can be stitched comfortably add ons especially the threader given are very flimsy its an ok ok product easy to use but you have to put knot to hold the stitches together portable and good for emergency purpose it s good overall just it need to be tied everytime u sew it s really smooth working and good quality of the thread ok nice product budget friendly worth it not so easy to use easy to use</v>
      </c>
      <c r="E1253" s="1" t="s">
        <v>11624</v>
      </c>
      <c r="F1253" s="9" t="s">
        <v>10971</v>
      </c>
      <c r="G1253" s="9">
        <f>IFERROR(__xludf.DUMMYFUNCTION("""COMPUTED_VALUE"""),0.0)</f>
        <v>0</v>
      </c>
      <c r="H1253" s="9">
        <f>IFERROR(__xludf.DUMMYFUNCTION("""COMPUTED_VALUE"""),0.0)</f>
        <v>0</v>
      </c>
      <c r="I1253" s="9">
        <f>IFERROR(__xludf.DUMMYFUNCTION("""COMPUTED_VALUE"""),0.0)</f>
        <v>0</v>
      </c>
      <c r="J1253" s="9">
        <f>IFERROR(__xludf.DUMMYFUNCTION("""COMPUTED_VALUE"""),0.0)</f>
        <v>0</v>
      </c>
    </row>
    <row r="1254">
      <c r="A1254" s="1">
        <v>4.3</v>
      </c>
      <c r="B1254" s="5" t="s">
        <v>11642</v>
      </c>
      <c r="C1254" s="5" t="s">
        <v>11643</v>
      </c>
      <c r="D1254" s="9" t="str">
        <f>IFERROR(__xludf.DUMMYFUNCTION("""COMPUTED_VALUE"""),"light weight steam iron is very useful very good very good quality light weight fantastic product and it matches the product description and features that was shown in the review best product it s very useful and easy to handle it gives fine finish ease o"&amp;"f use great buyers pl note this iron comes with amps plug which won t fit in many homes i had to return due to this reason other wise product looks pretty good")</f>
        <v>light weight steam iron is very useful very good very good quality light weight fantastic product and it matches the product description and features that was shown in the review best product it s very useful and easy to handle it gives fine finish ease of use great buyers pl note this iron comes with amps plug which won t fit in many homes i had to return due to this reason other wise product looks pretty good</v>
      </c>
      <c r="E1254" s="1" t="s">
        <v>11635</v>
      </c>
      <c r="F1254" s="9" t="s">
        <v>9507</v>
      </c>
      <c r="G1254" s="9">
        <f>IFERROR(__xludf.DUMMYFUNCTION("""COMPUTED_VALUE"""),0.0)</f>
        <v>0</v>
      </c>
      <c r="H1254" s="9">
        <f>IFERROR(__xludf.DUMMYFUNCTION("""COMPUTED_VALUE"""),0.0)</f>
        <v>0</v>
      </c>
      <c r="I1254" s="9">
        <f>IFERROR(__xludf.DUMMYFUNCTION("""COMPUTED_VALUE"""),0.0)</f>
        <v>0</v>
      </c>
      <c r="J1254" s="9">
        <f>IFERROR(__xludf.DUMMYFUNCTION("""COMPUTED_VALUE"""),0.0)</f>
        <v>0</v>
      </c>
    </row>
    <row r="1255">
      <c r="A1255" s="1">
        <v>4.4</v>
      </c>
      <c r="B1255" s="5" t="s">
        <v>11654</v>
      </c>
      <c r="C1255" s="5" t="s">
        <v>11655</v>
      </c>
      <c r="D1255" s="9" t="str">
        <f>IFERROR(__xludf.DUMMYFUNCTION("""COMPUTED_VALUE"""),"after about a month of usage this is an over all a good product from inalsa here are the key highlights has dual speed options to chop onions tomatoes for tadka and also make purees chutnies etc does both effortlessly powerful watt motor cuts through onio"&amp;"ns like a hot knife through butter easy to clean as the blades can be separated from the main jar thanks very useful and handy for daily kitchen needs reasonable price excellent product love u good product the product works good and powerful too the box a"&amp;"rrived damaged but product ain’t good value for the money good product motor quality is heavy just concerned about jar i request company to make it available on amazon excellent product with heavy bowl powerful motor makes it easier to chop vegetables in "&amp;"few seconds this is a very good kitchen accessory for every household s needs helps to chop and cut vegetables quickly i have used other choppers in the past this has a much better cut performance")</f>
        <v>after about a month of usage this is an over all a good product from inalsa here are the key highlights has dual speed options to chop onions tomatoes for tadka and also make purees chutnies etc does both effortlessly powerful watt motor cuts through onions like a hot knife through butter easy to clean as the blades can be separated from the main jar thanks very useful and handy for daily kitchen needs reasonable price excellent product love u good product the product works good and powerful too the box arrived damaged but product ain’t good value for the money good product motor quality is heavy just concerned about jar i request company to make it available on amazon excellent product with heavy bowl powerful motor makes it easier to chop vegetables in few seconds this is a very good kitchen accessory for every household s needs helps to chop and cut vegetables quickly i have used other choppers in the past this has a much better cut performance</v>
      </c>
      <c r="E1255" s="1" t="s">
        <v>11646</v>
      </c>
      <c r="F1255" s="9" t="s">
        <v>9825</v>
      </c>
      <c r="G1255" s="9">
        <f>IFERROR(__xludf.DUMMYFUNCTION("""COMPUTED_VALUE"""),0.0)</f>
        <v>0</v>
      </c>
      <c r="H1255" s="9">
        <f>IFERROR(__xludf.DUMMYFUNCTION("""COMPUTED_VALUE"""),0.0)</f>
        <v>0</v>
      </c>
      <c r="I1255" s="9">
        <f>IFERROR(__xludf.DUMMYFUNCTION("""COMPUTED_VALUE"""),1.0)</f>
        <v>1</v>
      </c>
      <c r="J1255" s="9">
        <f>IFERROR(__xludf.DUMMYFUNCTION("""COMPUTED_VALUE"""),0.0)</f>
        <v>0</v>
      </c>
    </row>
    <row r="1256">
      <c r="A1256" s="1">
        <v>4.4</v>
      </c>
      <c r="B1256" s="5" t="s">
        <v>11665</v>
      </c>
      <c r="C1256" s="5" t="s">
        <v>11666</v>
      </c>
      <c r="D1256" s="9" t="str">
        <f>IFERROR(__xludf.DUMMYFUNCTION("""COMPUTED_VALUE"""),"over all good easy to use but do remember there is no existing button to set hard medium and soft boil its totally depend on how much you have fill water level like ml for hard boil it just different way to fool people to show up soft medium and hard boil"&amp;" facility good product and does the job as advertised autocut off is there but the power switch doesn t turn off automatically it should be done manually which we can forget once cooled down this will turn on even water is not there so switching off is ma"&amp;"ndatory i have kept a smart plug with mins count down to overcome this issue overall it is a good equipment to boil eggs but there should have been change in button it says automatic off but machine is not really off it will restart again when machine coo"&amp;"ls down because power button was kept on button should turned off automatically to avoid restart hence star less used three times so far boiled eggs each time and perfect results each time very happy with the product will provide long term review after co"&amp;"uple months thanks amazon thanks borosil easy to use product eggs r clocked perfectly follow the manual properly then it will be easy to use a very user friendly products makes boiled eggs very quickly also the feature of making poached eggs is useful ove"&amp;"rall a very good product")</f>
        <v>over all good easy to use but do remember there is no existing button to set hard medium and soft boil its totally depend on how much you have fill water level like ml for hard boil it just different way to fool people to show up soft medium and hard boil facility good product and does the job as advertised autocut off is there but the power switch doesn t turn off automatically it should be done manually which we can forget once cooled down this will turn on even water is not there so switching off is mandatory i have kept a smart plug with mins count down to overcome this issue overall it is a good equipment to boil eggs but there should have been change in button it says automatic off but machine is not really off it will restart again when machine cools down because power button was kept on button should turned off automatically to avoid restart hence star less used three times so far boiled eggs each time and perfect results each time very happy with the product will provide long term review after couple months thanks amazon thanks borosil easy to use product eggs r clocked perfectly follow the manual properly then it will be easy to use a very user friendly products makes boiled eggs very quickly also the feature of making poached eggs is useful overall a very good product</v>
      </c>
      <c r="E1256" s="1" t="s">
        <v>11658</v>
      </c>
      <c r="F1256" s="9" t="s">
        <v>9655</v>
      </c>
      <c r="G1256" s="9">
        <f>IFERROR(__xludf.DUMMYFUNCTION("""COMPUTED_VALUE"""),0.0)</f>
        <v>0</v>
      </c>
      <c r="H1256" s="9">
        <f>IFERROR(__xludf.DUMMYFUNCTION("""COMPUTED_VALUE"""),0.0)</f>
        <v>0</v>
      </c>
      <c r="I1256" s="9">
        <f>IFERROR(__xludf.DUMMYFUNCTION("""COMPUTED_VALUE"""),0.0)</f>
        <v>0</v>
      </c>
      <c r="J1256" s="9">
        <f>IFERROR(__xludf.DUMMYFUNCTION("""COMPUTED_VALUE"""),1.0)</f>
        <v>1</v>
      </c>
    </row>
    <row r="1257">
      <c r="A1257" s="1">
        <v>4.1</v>
      </c>
      <c r="B1257" s="5" t="s">
        <v>11677</v>
      </c>
      <c r="C1257" s="5" t="s">
        <v>11678</v>
      </c>
      <c r="D1257" s="9" t="str">
        <f>IFERROR(__xludf.DUMMYFUNCTION("""COMPUTED_VALUE"""),"a great product of convenience the only drawback being the heating or grilling time seems to be a little more after regular use than it was when brand new but otherwise a great product to reduce all the hustle came with a small scratch on the casing and b"&amp;"ox was not sealed otherwise it s ok pros good brand value two year warranty easy operation evenly cooked food decently priced cons weight distribution is not even tumble when press on handle cut off time is confusing mostly power cut before food is fully "&amp;"cooked there is no locking for griller no power regulatorover all it s a good buy for domestic use the product is great but its size isn t good i m not able to cook even jumbo bread sandwich in it the bread comes out of the griller and some part of sandwi"&amp;"ch is left uncooked works fine no issues i am in love with this griller toaster it is so sleek and compact in design with complete ss finish for safety use food is cooked in minutes because of watt it is so good i frequently grill my veggies paneer etc on"&amp;" this comes with auto cut feature to avoid food from burning good in griling its w so fast griling but one problem power cord lenght is too short")</f>
        <v>a great product of convenience the only drawback being the heating or grilling time seems to be a little more after regular use than it was when brand new but otherwise a great product to reduce all the hustle came with a small scratch on the casing and box was not sealed otherwise it s ok pros good brand value two year warranty easy operation evenly cooked food decently priced cons weight distribution is not even tumble when press on handle cut off time is confusing mostly power cut before food is fully cooked there is no locking for griller no power regulatorover all it s a good buy for domestic use the product is great but its size isn t good i m not able to cook even jumbo bread sandwich in it the bread comes out of the griller and some part of sandwich is left uncooked works fine no issues i am in love with this griller toaster it is so sleek and compact in design with complete ss finish for safety use food is cooked in minutes because of watt it is so good i frequently grill my veggies paneer etc on this comes with auto cut feature to avoid food from burning good in griling its w so fast griling but one problem power cord lenght is too short</v>
      </c>
      <c r="E1257" s="1" t="s">
        <v>11669</v>
      </c>
      <c r="F1257" s="9" t="s">
        <v>9686</v>
      </c>
      <c r="G1257" s="9">
        <f>IFERROR(__xludf.DUMMYFUNCTION("""COMPUTED_VALUE"""),0.0)</f>
        <v>0</v>
      </c>
      <c r="H1257" s="9">
        <f>IFERROR(__xludf.DUMMYFUNCTION("""COMPUTED_VALUE"""),0.0)</f>
        <v>0</v>
      </c>
      <c r="I1257" s="9">
        <f>IFERROR(__xludf.DUMMYFUNCTION("""COMPUTED_VALUE"""),1.0)</f>
        <v>1</v>
      </c>
      <c r="J1257" s="9">
        <f>IFERROR(__xludf.DUMMYFUNCTION("""COMPUTED_VALUE"""),0.0)</f>
        <v>0</v>
      </c>
    </row>
    <row r="1258">
      <c r="A1258" s="1">
        <v>4.1</v>
      </c>
      <c r="B1258" s="5" t="s">
        <v>11687</v>
      </c>
      <c r="C1258" s="5" t="s">
        <v>11688</v>
      </c>
      <c r="D1258" s="9" t="str">
        <f>IFERROR(__xludf.DUMMYFUNCTION("""COMPUTED_VALUE"""),"cord length could be increased little more cm cm because medium bucket size is adequate for covering of cord length for water up to of water in bucket excellently easy to use for old people above age of also hope durability is good for the price price is "&amp;"too expensive when compared with other top brands so hope will not come to repair easily as compared to other brands i mean it s a water heating rod right so obviously i m gonna use it to heat water for bathing good shoke proof good product ok are saying "&amp;"it is shock proof but in user manual they said don t put your hand in water while heating i don t understand what how they are claiming it as shock proof")</f>
        <v>cord length could be increased little more cm cm because medium bucket size is adequate for covering of cord length for water up to of water in bucket excellently easy to use for old people above age of also hope durability is good for the price price is too expensive when compared with other top brands so hope will not come to repair easily as compared to other brands i mean it s a water heating rod right so obviously i m gonna use it to heat water for bathing good shoke proof good product ok are saying it is shock proof but in user manual they said don t put your hand in water while heating i don t understand what how they are claiming it as shock proof</v>
      </c>
      <c r="E1258" s="1" t="s">
        <v>11681</v>
      </c>
      <c r="F1258" s="9" t="s">
        <v>9449</v>
      </c>
      <c r="G1258" s="9">
        <f>IFERROR(__xludf.DUMMYFUNCTION("""COMPUTED_VALUE"""),0.0)</f>
        <v>0</v>
      </c>
      <c r="H1258" s="9">
        <f>IFERROR(__xludf.DUMMYFUNCTION("""COMPUTED_VALUE"""),0.0)</f>
        <v>0</v>
      </c>
      <c r="I1258" s="9">
        <f>IFERROR(__xludf.DUMMYFUNCTION("""COMPUTED_VALUE"""),0.0)</f>
        <v>0</v>
      </c>
      <c r="J1258" s="9">
        <f>IFERROR(__xludf.DUMMYFUNCTION("""COMPUTED_VALUE"""),0.0)</f>
        <v>0</v>
      </c>
    </row>
    <row r="1259">
      <c r="A1259" s="1">
        <v>4.0</v>
      </c>
      <c r="B1259" s="5" t="s">
        <v>11698</v>
      </c>
      <c r="C1259" s="5" t="s">
        <v>11699</v>
      </c>
      <c r="D1259" s="9" t="str">
        <f>IFERROR(__xludf.DUMMYFUNCTION("""COMPUTED_VALUE"""),"handy but no carpet cleaning stops in min of continuous use takes another min to cool and restart ok for cars may be the filter cleaning is difficult i returned my product the equipment trips very frequently due to overheat it s happening almost every min"&amp;"utes and takes upton mins to cool down not a good product it’s mostly used for cleaning sofa and bed corners it’s getting hot very fast and getting tripped this product is very helpful in cleaning easily operate and many function so easy clean every corne"&amp;"r and whole place hi heat liked helpful")</f>
        <v>handy but no carpet cleaning stops in min of continuous use takes another min to cool and restart ok for cars may be the filter cleaning is difficult i returned my product the equipment trips very frequently due to overheat it s happening almost every minutes and takes upton mins to cool down not a good product it’s mostly used for cleaning sofa and bed corners it’s getting hot very fast and getting tripped this product is very helpful in cleaning easily operate and many function so easy clean every corner and whole place hi heat liked helpful</v>
      </c>
      <c r="E1259" s="1" t="s">
        <v>11691</v>
      </c>
      <c r="F1259" s="9" t="s">
        <v>9587</v>
      </c>
      <c r="G1259" s="9">
        <f>IFERROR(__xludf.DUMMYFUNCTION("""COMPUTED_VALUE"""),0.0)</f>
        <v>0</v>
      </c>
      <c r="H1259" s="9">
        <f>IFERROR(__xludf.DUMMYFUNCTION("""COMPUTED_VALUE"""),0.0)</f>
        <v>0</v>
      </c>
      <c r="I1259" s="9">
        <f>IFERROR(__xludf.DUMMYFUNCTION("""COMPUTED_VALUE"""),0.0)</f>
        <v>0</v>
      </c>
      <c r="J1259" s="9">
        <f>IFERROR(__xludf.DUMMYFUNCTION("""COMPUTED_VALUE"""),0.0)</f>
        <v>0</v>
      </c>
    </row>
    <row r="1260">
      <c r="A1260" s="1">
        <v>3.6</v>
      </c>
      <c r="B1260" s="5" t="s">
        <v>11708</v>
      </c>
      <c r="C1260" s="5" t="s">
        <v>11709</v>
      </c>
      <c r="D1260" s="9" t="str">
        <f>IFERROR(__xludf.DUMMYFUNCTION("""COMPUTED_VALUE"""),"it is not useful in winter as the water is coming normal temperature there s no support for the product you will not get the warranty it should be mention somewhere very nice i have ordered it again i am using the last one from last two years working very"&amp;" well and take least space and very compact छोटे परिवार के लिए सही है ज्यादा पानी वालों के लिए नहीं good quality of the product is not as i expected i does not warm the water as it should be")</f>
        <v>it is not useful in winter as the water is coming normal temperature there s no support for the product you will not get the warranty it should be mention somewhere very nice i have ordered it again i am using the last one from last two years working very well and take least space and very compact छोटे परिवार के लिए सही है ज्यादा पानी वालों के लिए नहीं good quality of the product is not as i expected i does not warm the water as it should be</v>
      </c>
      <c r="E1260" s="1" t="s">
        <v>11702</v>
      </c>
      <c r="F1260" s="9" t="s">
        <v>9316</v>
      </c>
      <c r="G1260" s="9">
        <f>IFERROR(__xludf.DUMMYFUNCTION("""COMPUTED_VALUE"""),0.0)</f>
        <v>0</v>
      </c>
      <c r="H1260" s="9">
        <f>IFERROR(__xludf.DUMMYFUNCTION("""COMPUTED_VALUE"""),0.0)</f>
        <v>0</v>
      </c>
      <c r="I1260" s="9">
        <f>IFERROR(__xludf.DUMMYFUNCTION("""COMPUTED_VALUE"""),0.0)</f>
        <v>0</v>
      </c>
      <c r="J1260" s="9">
        <f>IFERROR(__xludf.DUMMYFUNCTION("""COMPUTED_VALUE"""),0.0)</f>
        <v>0</v>
      </c>
    </row>
    <row r="1261">
      <c r="A1261" s="1">
        <v>3.9</v>
      </c>
      <c r="B1261" s="5" t="s">
        <v>11719</v>
      </c>
      <c r="C1261" s="5" t="s">
        <v>11720</v>
      </c>
      <c r="D1261" s="9" t="str">
        <f>IFERROR(__xludf.DUMMYFUNCTION("""COMPUTED_VALUE"""),"i bought ltr kw model days before provides hot water just below boiling temprature ° °c in min if provided mild cold tank water and auto cutoff after reaching hot temprature pipes installation plug not included installation is ℅ rs and i also paid rs heft"&amp;"y amount for inches steel pipes which i bought from installing engineer which is much higher than market pipe rate rs better buy it from market if you buy this gyeseralso there was no mrp on pipes wrapper provided by engineerso be ready to spend rs extra "&amp;"if you want to buy this gyeser even though your bathroom is fitted with angle valves and other gyeser fittings till now not tested in extreme cold weather of january starting in which no sunlight temprature drops below °c in my area i am from middle up re"&amp;"gion i bought ltr kw model days before provides hot water just below boiling temprature ° °c in min if provided mild cold tank water and auto cutoff after reaching hot temprature pipes installation plug not included installation is ℅ also rs and i also pa"&amp;"id rs hefty amount for inches steel pipes which i bought from installing engineer which is much higher than market pipe rate rs better buy it from market if you buy this gyeseralso there was no mrp on pipes wrapper provided by engineer charge he said comp"&amp;"any not provide instaltion bill good product enjoying with the performance hindware mechanics charging too much and force to pay the amount else warranty is not available it is too much no pin plug and water hose supplied if hindware charge the fixing cha"&amp;"rges at the time of order is fine look is good this hindware gysar i have faced problem with wire is very short and three pin plug set not given i am using from last one month working condition is good instantly water heating is good lt xceed geyser is ve"&amp;"ry good heats water very fast one drawback is installation is not free i had to pay rs extra while i bought my own plug and conecting pipe amazon hide this thing good product it s a good product easy to install and handle")</f>
        <v>i bought ltr kw model days before provides hot water just below boiling temprature ° °c in min if provided mild cold tank water and auto cutoff after reaching hot temprature pipes installation plug not included installation is ℅ rs and i also paid rs hefty amount for inches steel pipes which i bought from installing engineer which is much higher than market pipe rate rs better buy it from market if you buy this gyeseralso there was no mrp on pipes wrapper provided by engineerso be ready to spend rs extra if you want to buy this gyeser even though your bathroom is fitted with angle valves and other gyeser fittings till now not tested in extreme cold weather of january starting in which no sunlight temprature drops below °c in my area i am from middle up region i bought ltr kw model days before provides hot water just below boiling temprature ° °c in min if provided mild cold tank water and auto cutoff after reaching hot temprature pipes installation plug not included installation is ℅ also rs and i also paid rs hefty amount for inches steel pipes which i bought from installing engineer which is much higher than market pipe rate rs better buy it from market if you buy this gyeseralso there was no mrp on pipes wrapper provided by engineer charge he said company not provide instaltion bill good product enjoying with the performance hindware mechanics charging too much and force to pay the amount else warranty is not available it is too much no pin plug and water hose supplied if hindware charge the fixing charges at the time of order is fine look is good this hindware gysar i have faced problem with wire is very short and three pin plug set not given i am using from last one month working condition is good instantly water heating is good lt xceed geyser is very good heats water very fast one drawback is installation is not free i had to pay rs extra while i bought my own plug and conecting pipe amazon hide this thing good product it s a good product easy to install and handle</v>
      </c>
      <c r="E1261" s="1" t="s">
        <v>11712</v>
      </c>
      <c r="F1261" s="9" t="s">
        <v>9316</v>
      </c>
      <c r="G1261" s="9">
        <f>IFERROR(__xludf.DUMMYFUNCTION("""COMPUTED_VALUE"""),0.0)</f>
        <v>0</v>
      </c>
      <c r="H1261" s="9">
        <f>IFERROR(__xludf.DUMMYFUNCTION("""COMPUTED_VALUE"""),0.0)</f>
        <v>0</v>
      </c>
      <c r="I1261" s="9">
        <f>IFERROR(__xludf.DUMMYFUNCTION("""COMPUTED_VALUE"""),0.0)</f>
        <v>0</v>
      </c>
      <c r="J1261" s="9">
        <f>IFERROR(__xludf.DUMMYFUNCTION("""COMPUTED_VALUE"""),0.0)</f>
        <v>0</v>
      </c>
    </row>
    <row r="1262">
      <c r="A1262" s="1">
        <v>3.9</v>
      </c>
      <c r="B1262" s="5" t="s">
        <v>11731</v>
      </c>
      <c r="C1262" s="5" t="s">
        <v>11732</v>
      </c>
      <c r="D1262" s="9" t="str">
        <f>IFERROR(__xludf.DUMMYFUNCTION("""COMPUTED_VALUE"""),"this machine can easily brew coffee for a family of members at a time some people asked whether this can be used in a cafe the answer is simple no reason is that this isn t a sophisticated machine like a professional commercial grade coffee brewer now my "&amp;"experience with this machine was good and a bad thing was that i did not get the steam pipe sleeve except that everything was well packed when you buy this machine make sure to rinse the internal passage throw the first water from the machine thoroughly w"&amp;"ash the caraffe puck filter and measurement spoon remember to never use dishwash gel or soaps to wash carafe puck or anything such it may ruin the coffee aroma method efficient as per my opinion fill the water in tank no need to measure it as it can be co"&amp;"ntrolled with the selector don t run it dry it may damage the heating element or pump switch on the machine after that pour the ground coffee powder inside the filter level it and press it to compress i use ratio spoon of coffee powder to spoon of water a"&amp;"t output before changing over to drip mode open the steam valve and check if sufficient pressure is built placing carafe under the puck slowly move the selector till europa and quickly back it to steam icon this will let the coffee bloom inside after seco"&amp;"nds slowly move the selector upto espresso the decoction should be not too slow or not too runny wait till your desired quantity is reached and quickly change the selector to steam mode take milk in a tumbler which is slightly larger than the level of mil"&amp;"k place the tumbler under the steam pipe such a way that the tip should immerse just slight under milk meniscus slowly open the steam valve located at the side steam it as per your need mix the milk and decoction that s itremember to not uncap the top lid"&amp;" after usage as there may still be pressure inside open the steam valve and let all the pressure get released coffee used bombay island espresso grind medium roast use only espresso grind or maybe south indian filter grind don t use aeropress v or any oth"&amp;"er grind as it may not produce desired taste i personally like this machine for the price it s good and build quality is moderate please watch some youtube videos if you are new to coffee machines it s very very easy to ruin coffee without proper knowledg"&amp;"e you may also watch james hoffmann he is world barista champion and shares tips about coffee i m a fan of espresso every time i go to a coffee joint i tend to order a doppio a double shot espresso but those prices are way too high if i wished to drink a "&amp;"cup of espresso twice everyday so i ve decided to buy this machine one thing to say the quality and durability depends on the user if you take care the machine would take care of your cup of joe so how do you properly clean this thing is the question rais"&amp;"ed by many guests after seeing always rinse the drip tray use dish washing liquid with water to clean the carafe do not hit the filter basket to drop the used grounds run water over it forcefully to loosen the grounds this is crucial because dents can aff"&amp;"ect quality before and after your brewing activities make sure that you clean the internals to do this fill the carafe till the mark with bottled water assemble an empty perma filter switch on and set the strength to max in about a minute you can see stea"&amp;"ming hot water flow into the carafe check its color if it s yellow then rinse and repeat if it is white dry everything and switch it off then either do your coffee brewing or assemble it back and call it a day always let the steam out when you froth milk "&amp;"immediately wipe off the residual milk with a lint free clothwarning never ever use hard tap water it causes serious lime scaling issues which can greatly affect the taste quality of your coffee it may also cause digestive issues always use soft can water"&amp;" the water must not taste salty or sweet take this seriously please do not post misleading reviews stating that my machine broke the steam knob is the worst part of this machine the machine was used just for days then the steam knob decided to loosen up a"&amp;"nd fall off i called the service center they told me to bring it there the problem is i m just and i cant drive and the service center is far away so i removed the rubber casket and fixed the knob directly it comes off but i think i ll use it only to ease"&amp;" the pressure because i always drink it black but this issue makes me reduce a startips for using the machine use fine grounded coffee i use narasu s pb or royal elite bold currently i m using phalada pure sure organic coffee powder for the best results y"&amp;"ou must grind the coffee on your own if you can t make sure the coffee is fresh mind that using instant coffee powder or using coffee mixed with chicory can lead to disaster both for the machine and your stomach respectively you can also go for lavazza bu"&amp;"t it makes a hole in your wallet deeper than the mariana trench only use good quality bottled can water maintain a good cleaning discipline in case you ve used hard tap water immediately do a descaling refer your instruction manual always tamp your ground"&amp;" in the filter you must apply about pounds of force this is about kg of force hold the force for about seconds and slowly rotate the tamper before removing it make sure the filter lock is up when doing thisas you can see this is a real espresso maker it p"&amp;"roduces crema provided that you use fresh and the correct coffee for me it produced about mm crema for a double shot this is good for a steam driven machine note that this is a steam driven machine you can never get the finish of coffee joints because the"&amp;"y use dual boilers powered by thermoblock pumps although the tastes would be similar provided you use the correct beans please look at the pics to see the finish the cirrus clouds like crema was from coffee powder a week old the brown and rich crema is fr"&amp;"om that organic coffee powder i ve just bought can you notice the finish being directly proportional to the freshness this applies even to taste the white crema cup tasted a bit bitter and left a bittery taste in my mouth the brown crema cup tasted like c"&amp;"offee at its best leaving a crisp and nutty taste also after i did some research i came to know that an espresso must have three layers a bitter crema a sweet middle and a nutty acidic bottom you must mix these before drinking to have the best shot if you"&amp;" see the glass picture i ve attached you can clearly see those layers overall this is a great espresso machine for a beginner it makes great espresso and it is economical too as i said if you treat the machine well the machine would treat your cup of joe "&amp;"well being a coffee enthusiast the product fits in my requirement easy to use time taken is reasonable adjustment of intensity works well frothing tool is very good though i prefer black coffee frothing helps getting a perfect creamy coffee for my guests "&amp;"nice product the coffee strength nob is a mythbut itne paise me itna is good very happy with the machine works fine and easy to operate unfortunately it wasn t packed very well buy the seller so the plastic spoon that came with the machine was broken ever"&amp;"ything was packed in the original box with only one tape to secure the box it makes the whole process of making coffee more difficult also was shocked to know this is not covered under amazon s return policy my bad i didn t check and now i am stuck with t"&amp;"his life is no better after you buy this coffee maker delivered without warranty card instruction manual")</f>
        <v>this machine can easily brew coffee for a family of members at a time some people asked whether this can be used in a cafe the answer is simple no reason is that this isn t a sophisticated machine like a professional commercial grade coffee brewer 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 method efficient as per my opinion fill the water in tank no need to measure it as it can be controlled with the selector don t run it dry it may damage the heating element or pump switch on the machine after that pour the ground coffee powder inside the filter level it and press it to compress i use ratio spoon of coffee powder to spoon of water at output before changing over to drip mode open the steam valve and check if sufficient pressure is built placing carafe under the puck slowly move the selector till europa and quickly back it to steam icon this will let the coffee bloom inside after seconds slowly move the selector upto espresso the decoction should be not too slow or not too runny wait till your desired quantity is reached and quickly change the selector to steam mode take milk in a tumbler which is slightly larger than the level of milk place the tumbler under the steam pipe such a way that the tip should immerse just slight under milk meniscus slowly open the steam valve located at the side steam it as per your need mix the milk and decoction that s itremember to not uncap the top lid after usage as there may still be pressure inside open the steam valve and let all the pressure get released coffee used bombay island espresso grind medium roast use only espresso grind or maybe south indian filter grind don t use aeropress v or any other grind as it may not produce desired taste i personally like this machine for the price it s good and build quality is moderate please watch some youtube videos if you are new to coffee machines it s very very easy to ruin coffee without proper knowledge you may also watch james hoffmann he is world barista champion and shares tips about coffee i m a fan of espresso every time i go to a coffee joint i tend to order a doppio a double shot espresso but those prices are way too high if i wished to drink a cup of espresso twice everyday so i ve decided to buy this machine one thing to say the quality and durability depends on the user if you take care the machine would take care of your cup of joe so how do you properly clean this thing is the question raised by many guests after seeing always rinse the drip tray use dish washing liquid with water to clean the carafe do not hit the filter basket to drop the used grounds run water over it forcefully to loosen the grounds this is crucial because dents can affect quality before and after your brewing activities make sure that you clean the internals to do this fill the carafe till the mark with bottled water assemble an empty perma filter switch on and set the strength to max in about a minute you can see steaming hot water flow into the carafe check its color if it s yellow then rinse and repeat if it is white dry everything and switch it off then either do your coffee brewing or assemble it back and call it a day always let the steam out when you froth milk immediately wipe off the residual milk with a lint free clothwarning never ever use hard tap water it causes serious lime scaling issues which can greatly affect the taste quality of your coffee it may also cause digestive issues always use soft can water the water must not taste salty or sweet take this seriously please do not post misleading reviews stating that my machine broke the steam knob is the worst part of this machine the machine was used just for days then the steam knob decided to loosen up and fall off i called the service center they told me to bring it there the problem is i m just and i cant drive and the service center is far away so i removed the rubber casket and fixed the knob directly it comes off but i think i ll use it only to ease the pressure because i always drink it black but this issue makes me reduce a startips for using the machine use fine grounded coffee i use narasu s pb or royal elite bold currently i m using phalada pure sure organic coffee powder for the best results you must grind the coffee on your own if you can t make sure the coffee is fresh mind that using instant coffee powder or using coffee mixed with chicory can lead to disaster both for the machine and your stomach respectively you can also go for lavazza but it makes a hole in your wallet deeper than the mariana trench only use good quality bottled can water maintain a good cleaning discipline in case you ve used hard tap water immediately do a descaling refer your instruction manual always tamp your ground in the filter you must apply about pounds of force this is about kg of force hold the force for about seconds and slowly rotate the tamper before removing it make sure the filter lock is up when doing thisas you can see this is a real espresso maker it produces crema provided that you use fresh and the correct coffee for me it produced about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 please look at the pics to see the finish the cirrus clouds like crema was from coffee powder a week old the brown and rich crema is from that organic coffee powder i 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 ve attached you can clearly see those layers overall this is a great espresso machine for a beginner it makes great espresso and it is economical too as i said if you treat the machine well the machine would treat your cup of joe well being a coffee enthusiast the product fits in my requirement easy to use time taken is reasonable adjustment of intensity works well frothing tool is very good though i prefer black coffee frothing helps getting a perfect creamy coffee for my guests nice product the coffee strength nob is a mythbut itne paise me itna is good very happy with the machine works fine and easy to operate unfortunately it wasn t packed very well buy the seller so the plastic spoon that came with the machine was broken everything was packed in the original box with only one tape to secure the box it makes the whole process of making coffee more difficult also was shocked to know this is not covered under amazon s return policy my bad i didn t check and now i am stuck with this life is no better after you buy this coffee maker delivered without warranty card instruction manual</v>
      </c>
      <c r="E1262" s="1" t="s">
        <v>11723</v>
      </c>
      <c r="F1262" s="9" t="s">
        <v>11725</v>
      </c>
      <c r="G1262" s="9">
        <f>IFERROR(__xludf.DUMMYFUNCTION("""COMPUTED_VALUE"""),1.0)</f>
        <v>1</v>
      </c>
      <c r="H1262" s="9">
        <f>IFERROR(__xludf.DUMMYFUNCTION("""COMPUTED_VALUE"""),0.0)</f>
        <v>0</v>
      </c>
      <c r="I1262" s="9">
        <f>IFERROR(__xludf.DUMMYFUNCTION("""COMPUTED_VALUE"""),1.0)</f>
        <v>1</v>
      </c>
      <c r="J1262" s="9">
        <f>IFERROR(__xludf.DUMMYFUNCTION("""COMPUTED_VALUE"""),1.0)</f>
        <v>1</v>
      </c>
    </row>
    <row r="1263">
      <c r="A1263" s="1">
        <v>3.8</v>
      </c>
      <c r="B1263" s="5" t="s">
        <v>11742</v>
      </c>
      <c r="C1263" s="5" t="s">
        <v>11743</v>
      </c>
      <c r="D1263" s="9" t="str">
        <f>IFERROR(__xludf.DUMMYFUNCTION("""COMPUTED_VALUE"""),"value for money bahot achha product he ye iron got damaged in just year while past few months i used before that just using occasionally like time in month same uses of grinder but currently grinder working fine this review date dec purchased product at t"&amp;"h oct all product good i am happy good product of life long good loud jyada hai")</f>
        <v>value for money bahot achha product he ye iron got damaged in just year while past few months i used before that just using occasionally like time in month same uses of grinder but currently grinder working fine this review date dec purchased product at th oct all product good i am happy good product of life long good loud jyada hai</v>
      </c>
      <c r="E1263" s="1" t="s">
        <v>11735</v>
      </c>
      <c r="F1263" s="9" t="s">
        <v>9305</v>
      </c>
      <c r="G1263" s="9">
        <f>IFERROR(__xludf.DUMMYFUNCTION("""COMPUTED_VALUE"""),0.0)</f>
        <v>0</v>
      </c>
      <c r="H1263" s="9">
        <f>IFERROR(__xludf.DUMMYFUNCTION("""COMPUTED_VALUE"""),0.0)</f>
        <v>0</v>
      </c>
      <c r="I1263" s="9">
        <f>IFERROR(__xludf.DUMMYFUNCTION("""COMPUTED_VALUE"""),1.0)</f>
        <v>1</v>
      </c>
      <c r="J1263" s="9">
        <f>IFERROR(__xludf.DUMMYFUNCTION("""COMPUTED_VALUE"""),0.0)</f>
        <v>0</v>
      </c>
    </row>
    <row r="1264">
      <c r="A1264" s="1">
        <v>4.1</v>
      </c>
      <c r="B1264" s="5" t="s">
        <v>11752</v>
      </c>
      <c r="C1264" s="5" t="s">
        <v>11753</v>
      </c>
      <c r="D1264" s="9" t="str">
        <f>IFERROR(__xludf.DUMMYFUNCTION("""COMPUTED_VALUE"""),"it’s a good product and i’m using it since week and it’s performing well i like the product but the code is small it s good and easy to use full paisa wasul hai but cord thoda sa aur bada hona chahiye tha good for hot water in minutes but it has pin conne"&amp;"ctor velue for money product nice product good product fast delivery and ease of use make this a good value for money purchase this is good")</f>
        <v>it’s a good product and i’m using it since week and it’s performing well i like the product but the code is small it s good and easy to use full paisa wasul hai but cord thoda sa aur bada hona chahiye tha good for hot water in minutes but it has pin connector velue for money product nice product good product fast delivery and ease of use make this a good value for money purchase this is good</v>
      </c>
      <c r="E1264" s="1" t="s">
        <v>11746</v>
      </c>
      <c r="F1264" s="9" t="s">
        <v>9364</v>
      </c>
      <c r="G1264" s="9">
        <f>IFERROR(__xludf.DUMMYFUNCTION("""COMPUTED_VALUE"""),0.0)</f>
        <v>0</v>
      </c>
      <c r="H1264" s="9">
        <f>IFERROR(__xludf.DUMMYFUNCTION("""COMPUTED_VALUE"""),1.0)</f>
        <v>1</v>
      </c>
      <c r="I1264" s="9">
        <f>IFERROR(__xludf.DUMMYFUNCTION("""COMPUTED_VALUE"""),0.0)</f>
        <v>0</v>
      </c>
      <c r="J1264" s="9">
        <f>IFERROR(__xludf.DUMMYFUNCTION("""COMPUTED_VALUE"""),0.0)</f>
        <v>0</v>
      </c>
    </row>
    <row r="1265">
      <c r="A1265" s="1">
        <v>4.1</v>
      </c>
      <c r="B1265" s="5" t="s">
        <v>11765</v>
      </c>
      <c r="C1265" s="5" t="s">
        <v>11766</v>
      </c>
      <c r="D1265" s="9" t="str">
        <f>IFERROR(__xludf.DUMMYFUNCTION("""COMPUTED_VALUE"""),"the first one was not working so got a replacement of the same within days thank you amazon now the new one is working but the battery life is not so good it is very light portable battery life is good and it s blowing fast wind of its capacity light weig"&amp;"ht battery life •low speed hrs •medium speed hrs •high speed hr fan speed is much better while it s charging takes long time to charge overall quality is good and worth the price product is awesome easy to use bettery life is good take too time in chargin"&amp;"g price is high on amazon you can buy it at from any offline store nice good product compact and very good look looks premium product air flow also good and noise level is also ok don t look for other fans battery backup not yet checked but only one point"&amp;" bad is that full charge you can t findout there is no indication for full charge pros original bajaj productgood buildlight weight speed settinggood air throw for one personcan change fan face both horizontally and verticallycons vibrates causing fan bas"&amp;"e to move if not clampedvery very small so can only cool a part of the body of one personbattery life is hrs which is too lessclamp isn t big enough for table sidesoverall very portable and good for one person would have been better if size was a bit bigg"&amp;"er increasing cooling surface no regrets though moneys worth innovative design can fix it anywhere speed is good been using it for months now only con is switch is small and at the back have to search n adjust speed or switch it off")</f>
        <v>the first one was not working so got a replacement of the same within days thank you amazon now the new one is working but the battery life is not so good it is very light portable battery life is good and it s blowing fast wind of its capacity light weight battery life •low speed hrs •medium speed hrs •high speed hr fan speed is much better while it s charging takes long time to charge overall quality is good and worth the price product is awesome easy to use bettery life is good take too time in charging price is high on amazon you can buy it at from any offline store nice good product compact and very good look looks premium product air flow also good and noise level is also ok don t look for other fans battery backup not yet checked but only one point bad is that full charge you can t findout there is no indication for full charge pros original bajaj productgood buildlight weight speed settinggood air throw for one personcan change fan face both horizontally and verticallycons vibrates causing fan base to move if not clampedvery very small so can only cool a part of the body of one personbattery life is hrs which is too lessclamp isn t big enough for table sidesoverall very portable and good for one person would have been better if size was a bit bigger increasing cooling surface no regrets though moneys worth innovative design can fix it anywhere speed is good been using it for months now only con is switch is small and at the back have to search n adjust speed or switch it off</v>
      </c>
      <c r="E1265" s="1" t="s">
        <v>11756</v>
      </c>
      <c r="F1265" s="9" t="s">
        <v>11758</v>
      </c>
      <c r="G1265" s="9">
        <f>IFERROR(__xludf.DUMMYFUNCTION("""COMPUTED_VALUE"""),1.0)</f>
        <v>1</v>
      </c>
      <c r="H1265" s="9">
        <f>IFERROR(__xludf.DUMMYFUNCTION("""COMPUTED_VALUE"""),0.0)</f>
        <v>0</v>
      </c>
      <c r="I1265" s="9">
        <f>IFERROR(__xludf.DUMMYFUNCTION("""COMPUTED_VALUE"""),0.0)</f>
        <v>0</v>
      </c>
      <c r="J1265" s="9">
        <f>IFERROR(__xludf.DUMMYFUNCTION("""COMPUTED_VALUE"""),0.0)</f>
        <v>0</v>
      </c>
    </row>
    <row r="1266">
      <c r="A1266" s="1">
        <v>4.1</v>
      </c>
      <c r="B1266" s="5" t="s">
        <v>11776</v>
      </c>
      <c r="C1266" s="5" t="s">
        <v>11777</v>
      </c>
      <c r="D1266" s="9" t="str">
        <f>IFERROR(__xludf.DUMMYFUNCTION("""COMPUTED_VALUE"""),"light weight product is compact and goog looking due to light weights sometimes need hard press heating is quick but feels inappropriate cord sometimes abstract on standby not that much effective on cotton which requires hard press does lught and quick pr"&amp;"ess job instantly good instructions manual not clear using it for a couple of weeks now no complaints does it’s job well will update my review after using a couple of months it s light weight and easy to move good but nice product every points are ok good")</f>
        <v>light weight product is compact and goog looking due to light weights sometimes need hard press heating is quick but feels inappropriate cord sometimes abstract on standby not that much effective on cotton which requires hard press does lught and quick press job instantly good instructions manual not clear using it for a couple of weeks now no complaints does it’s job well will update my review after using a couple of months it s light weight and easy to move good but nice product every points are ok good</v>
      </c>
      <c r="E1266" s="1" t="s">
        <v>11769</v>
      </c>
      <c r="F1266" s="9" t="s">
        <v>9293</v>
      </c>
      <c r="G1266" s="9">
        <f>IFERROR(__xludf.DUMMYFUNCTION("""COMPUTED_VALUE"""),0.0)</f>
        <v>0</v>
      </c>
      <c r="H1266" s="9">
        <f>IFERROR(__xludf.DUMMYFUNCTION("""COMPUTED_VALUE"""),0.0)</f>
        <v>0</v>
      </c>
      <c r="I1266" s="9">
        <f>IFERROR(__xludf.DUMMYFUNCTION("""COMPUTED_VALUE"""),0.0)</f>
        <v>0</v>
      </c>
      <c r="J1266" s="9">
        <f>IFERROR(__xludf.DUMMYFUNCTION("""COMPUTED_VALUE"""),0.0)</f>
        <v>0</v>
      </c>
    </row>
    <row r="1267">
      <c r="A1267" s="1">
        <v>3.8</v>
      </c>
      <c r="B1267" s="5" t="s">
        <v>11786</v>
      </c>
      <c r="C1267" s="5" t="s">
        <v>11787</v>
      </c>
      <c r="D1267" s="9" t="str">
        <f>IFERROR(__xludf.DUMMYFUNCTION("""COMPUTED_VALUE"""),"prestige water purifier cartridge is obviously good but it lasts very less number of days it doesn t even last more than months for people also the mrp is cut off and it is sold at a higher price this product normal sediment water filter but not long use "&amp;"so all customers you go to electric ro uv water purifier i am suggested v guard kent havells brands i wonder if the product is genuine because the cartridge that came with the filter ran for over a year after that the ones i received worked for about mont"&amp;"hs only i m now looking for a prestige service center from where i hope to get authentic product i order it for my prestige tatva non electric water filter but it s not working properly water is not filtering and company is not giving any solution and say"&amp;"ing it s not covered under warranty my rupees is totally wasted i m not expecting it from prestige company these filter cartridges are replace in three months easy to replacr all great but it lasts only for like months max good")</f>
        <v>prestige water purifier cartridge is obviously good but it lasts very less number of days it doesn t even last more than months for people also the mrp is cut off and it is sold at a higher price this product normal sediment water filter but not long use so all customers you go to electric ro uv water purifier i am suggested v guard kent havells brands i wonder if the product is genuine because the cartridge that came with the filter ran for over a year after that the ones i received worked for about months only i m now looking for a prestige service center from where i hope to get authentic product i order it for my prestige tatva non electric water filter but it s not working properly water is not filtering and company is not giving any solution and saying it s not covered under warranty my rupees is totally wasted i m not expecting it from prestige company these filter cartridges are replace in three months easy to replacr all great but it lasts only for like months max good</v>
      </c>
      <c r="E1267" s="1" t="s">
        <v>11780</v>
      </c>
      <c r="F1267" s="9" t="s">
        <v>10308</v>
      </c>
      <c r="G1267" s="9">
        <f>IFERROR(__xludf.DUMMYFUNCTION("""COMPUTED_VALUE"""),1.0)</f>
        <v>1</v>
      </c>
      <c r="H1267" s="9">
        <f>IFERROR(__xludf.DUMMYFUNCTION("""COMPUTED_VALUE"""),0.0)</f>
        <v>0</v>
      </c>
      <c r="I1267" s="9">
        <f>IFERROR(__xludf.DUMMYFUNCTION("""COMPUTED_VALUE"""),0.0)</f>
        <v>0</v>
      </c>
      <c r="J1267" s="9">
        <f>IFERROR(__xludf.DUMMYFUNCTION("""COMPUTED_VALUE"""),0.0)</f>
        <v>0</v>
      </c>
    </row>
    <row r="1268">
      <c r="A1268" s="1">
        <v>4.3</v>
      </c>
      <c r="B1268" s="5" t="s">
        <v>11798</v>
      </c>
      <c r="C1268" s="5" t="s">
        <v>11799</v>
      </c>
      <c r="D1268" s="9" t="str">
        <f>IFERROR(__xludf.DUMMYFUNCTION("""COMPUTED_VALUE"""),"perfect for room heating noiseless silent instant heating within seconds easy to carry just a small suggestion that it should have left and right wind blower also instead of only up and down best product not saying it in this range but i have used others "&amp;"also this is the best till date even some time we use it as heat massager also as wind flow is awesome so sometime for back pain or knees it s a perfect product anyone of buying for the first time or buying for a better experience will recommend to go for"&amp;" this its almost days of usage now and yes easy to clean also i have a dog and she also enjoys it i got a month old used heater not a new one the fan is making a too much noise it is a defective or a damaged piece i got it on th dec when i try to request "&amp;"a replacement i am told the return window is closed if amazon seller is sending a month old used defective product should they at least not have the responsibility to at least get it replaced i have been using ptc heaters for a few years now and have been"&amp;" happy with their performance and longevity usha orpat so decided to buy one more this year saw this one had the highest rating bought it saw that its basically made by bajaj anyway its good looking and all seemed fine but i started noticing a flaw with t"&amp;"he thermostat normally there is always a hysteresis in the thermostat dial it turns on at one point and turns off a little further back but this one was turning on and off at exactly the same point then i started observing that if the thermostat was on it"&amp;" simply remained on if it was off it remained off tried it multiple times and realised that the thermostat doesnt work so finally returned it overall power consumption is as expected around kw at low and kw at high good very nice product good for a room o"&amp;"f small size upto sqft warms rooms within an hour and takes about for a room of sqft its really light weight and silent in operation has different settings for fan speed and hot cold air the only drawback is that it wont work for a big room or hall area o"&amp;"verall a good product")</f>
        <v>perfect for room heating noiseless silent instant heating within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 s a perfect product anyone of buying for the first time or buying for a better experience will recommend to go for this its almost days of usage now and yes easy to clean also i have a dog and she also enjoys it i got a month old used heater not a new one the fan is making a too much noise it is a defective or a damaged piece i got it on th dec when i try to request a replacement i am told the return window is closed if amazon seller is sending a month old used defective product should they at least not have the responsibility to at least get it replaced i have been using ptc heaters for a few years now and have been happy with their performance and longevity usha orpat so decided to buy one more this year saw this one had the highest rating bought it saw that its basically made by bajaj anyway its good looking and all seemed fine but i started noticing a flaw with the thermostat normally there is always a hysteresis in the thermostat dial it turns on at one point and turns off a little further back but this one was turning on and off at exactly the same point then i started observing that if the thermostat was on it simply remained on if it was off it remained off tried it multiple times and realised that the thermostat doesnt work so finally returned it overall power consumption is as expected around kw at low and kw at high good very nice product good for a room of small size upto sqft warms rooms within an hour and takes about for a room of sqft its really light weight and silent in operation has different settings for fan speed and hot cold air the only drawback is that it wont work for a big room or hall area overall a good product</v>
      </c>
      <c r="E1268" s="1" t="s">
        <v>11790</v>
      </c>
      <c r="F1268" s="9" t="s">
        <v>9139</v>
      </c>
      <c r="G1268" s="9">
        <f>IFERROR(__xludf.DUMMYFUNCTION("""COMPUTED_VALUE"""),1.0)</f>
        <v>1</v>
      </c>
      <c r="H1268" s="9">
        <f>IFERROR(__xludf.DUMMYFUNCTION("""COMPUTED_VALUE"""),0.0)</f>
        <v>0</v>
      </c>
      <c r="I1268" s="9">
        <f>IFERROR(__xludf.DUMMYFUNCTION("""COMPUTED_VALUE"""),1.0)</f>
        <v>1</v>
      </c>
      <c r="J1268" s="9">
        <f>IFERROR(__xludf.DUMMYFUNCTION("""COMPUTED_VALUE"""),0.0)</f>
        <v>0</v>
      </c>
    </row>
    <row r="1269">
      <c r="A1269" s="1">
        <v>4.5</v>
      </c>
      <c r="B1269" s="5" t="s">
        <v>11808</v>
      </c>
      <c r="C1269" s="5" t="s">
        <v>11809</v>
      </c>
      <c r="D1269" s="9" t="str">
        <f>IFERROR(__xludf.DUMMYFUNCTION("""COMPUTED_VALUE"""),"great product light weight n accuracy as of now good n easy to use must have in every kitchen the product looks exactly same like it s shown in pic wonderful design and also its accurate i would highly recommend this product for your kitchen nice product "&amp;"and very easy to use thanks to amazon and gadgetronics go for it accurate with multiple unit setting option light weight scale machine it s good for me it s quite small but fairly accurate i weighed some packets with known weight and it showed correct wei"&amp;"ght very useful addition to my kitchen nice product for home use easy to use accurate good")</f>
        <v>great product light weight n accuracy as of now good n easy to use must have in every kitchen the product looks exactly same like it s shown in pic wonderful design and also its accurate i would highly recommend this product for your kitchen nice product and very easy to use thanks to amazon and gadgetronics go for it accurate with multiple unit setting option light weight scale machine it s good for me it s quite small but fairly accurate i weighed some packets with known weight and it showed correct weight very useful addition to my kitchen nice product for home use easy to use accurate good</v>
      </c>
      <c r="E1269" s="1" t="s">
        <v>11802</v>
      </c>
      <c r="F1269" s="9" t="s">
        <v>9173</v>
      </c>
      <c r="G1269" s="9">
        <f>IFERROR(__xludf.DUMMYFUNCTION("""COMPUTED_VALUE"""),0.0)</f>
        <v>0</v>
      </c>
      <c r="H1269" s="9">
        <f>IFERROR(__xludf.DUMMYFUNCTION("""COMPUTED_VALUE"""),0.0)</f>
        <v>0</v>
      </c>
      <c r="I1269" s="9">
        <f>IFERROR(__xludf.DUMMYFUNCTION("""COMPUTED_VALUE"""),0.0)</f>
        <v>0</v>
      </c>
      <c r="J1269" s="9">
        <f>IFERROR(__xludf.DUMMYFUNCTION("""COMPUTED_VALUE"""),0.0)</f>
        <v>0</v>
      </c>
    </row>
    <row r="1270">
      <c r="A1270" s="1">
        <v>4.2</v>
      </c>
      <c r="B1270" s="5" t="s">
        <v>11819</v>
      </c>
      <c r="C1270" s="5" t="s">
        <v>11820</v>
      </c>
      <c r="D1270" s="9" t="str">
        <f>IFERROR(__xludf.DUMMYFUNCTION("""COMPUTED_VALUE"""),"ok for replacing battery of purit advanced water purifier got what i required good very good i like it been using it since years ok nice product")</f>
        <v>ok for replacing battery of purit advanced water purifier got what i required good very good i like it been using it since years ok nice product</v>
      </c>
      <c r="E1270" s="1" t="s">
        <v>11812</v>
      </c>
      <c r="F1270" s="9" t="s">
        <v>10297</v>
      </c>
      <c r="G1270" s="9">
        <f>IFERROR(__xludf.DUMMYFUNCTION("""COMPUTED_VALUE"""),0.0)</f>
        <v>0</v>
      </c>
      <c r="H1270" s="9">
        <f>IFERROR(__xludf.DUMMYFUNCTION("""COMPUTED_VALUE"""),0.0)</f>
        <v>0</v>
      </c>
      <c r="I1270" s="9">
        <f>IFERROR(__xludf.DUMMYFUNCTION("""COMPUTED_VALUE"""),0.0)</f>
        <v>0</v>
      </c>
      <c r="J1270" s="9">
        <f>IFERROR(__xludf.DUMMYFUNCTION("""COMPUTED_VALUE"""),0.0)</f>
        <v>0</v>
      </c>
    </row>
    <row r="1271">
      <c r="A1271" s="1">
        <v>3.9</v>
      </c>
      <c r="B1271" s="5" t="s">
        <v>11829</v>
      </c>
      <c r="C1271" s="5" t="s">
        <v>11830</v>
      </c>
      <c r="D1271" s="9" t="str">
        <f>IFERROR(__xludf.DUMMYFUNCTION("""COMPUTED_VALUE"""),"very good product at this price exactly as shown product is good large storage capacity the only drawback is that when is opened it smell like hell i hv to to sat them outdoor from my house for day then they r at least tolerable otherwise it s very good s"&amp;"ize nice design good quality better than images very fast delivery the best purchase i ever had made product is good and big enough but price and quality can be little bit improved i just now received the box it was exactly the same as in the description "&amp;"i loved it i chose this colour because no mosquitos will be attracted with the light color awesome product worth buying")</f>
        <v>very good product at this price exactly as shown product is good large storage capacity the only drawback is that when is opened it smell like hell i hv to to sat them outdoor from my house for day then they r at least tolerable otherwise it s very good size nice design good quality better than images very fast delivery the best purchase i ever had made product is good and big enough but price and quality can be little bit improved i just now received the box it was exactly the same as in the description i loved it i chose this colour because no mosquitos will be attracted with the light color awesome product worth buying</v>
      </c>
      <c r="E1271" s="1" t="s">
        <v>11823</v>
      </c>
      <c r="F1271" s="9" t="s">
        <v>9495</v>
      </c>
      <c r="G1271" s="9">
        <f>IFERROR(__xludf.DUMMYFUNCTION("""COMPUTED_VALUE"""),0.0)</f>
        <v>0</v>
      </c>
      <c r="H1271" s="9">
        <f>IFERROR(__xludf.DUMMYFUNCTION("""COMPUTED_VALUE"""),1.0)</f>
        <v>1</v>
      </c>
      <c r="I1271" s="9">
        <f>IFERROR(__xludf.DUMMYFUNCTION("""COMPUTED_VALUE"""),1.0)</f>
        <v>1</v>
      </c>
      <c r="J1271" s="9">
        <f>IFERROR(__xludf.DUMMYFUNCTION("""COMPUTED_VALUE"""),0.0)</f>
        <v>0</v>
      </c>
    </row>
    <row r="1272">
      <c r="A1272" s="1">
        <v>3.5</v>
      </c>
      <c r="B1272" s="5" t="s">
        <v>11840</v>
      </c>
      <c r="C1272" s="5" t="s">
        <v>11841</v>
      </c>
      <c r="D1272" s="9" t="str">
        <f>IFERROR(__xludf.DUMMYFUNCTION("""COMPUTED_VALUE"""),"it’s good and easy to use the product appears cheap but works alright as you might know from the product description there are speed settings decent product for this price range its very nice n poweful but needs proper care n cleanup after every use also "&amp;"u should keep changing batteries when u see the power low been using it for years now however piece lasts for about a year if taken proper care the compartment to insert cells should have been a little bigger it might break while trying to squeeze the cel"&amp;"ls in this a useful product very easy to use and clean looks very light but is of good quality froths milk efficiently a must buy if you like frothy coffee or milk waste product don’t buy this by its brand name or by its price very delicate product this i"&amp;"s certainly a great product saves time as getting a froth in a conventional way you need to be very patient nowadays everyone needs something quick this served my purpose bought extra that i am planning to gift thank you")</f>
        <v>it’s good and easy to use the product appears cheap but works alright as you might know from the product description there are speed settings decent product for this price range its very nice n poweful but needs proper care n cleanup after every use also u should keep changing batteries when u see the power low been using it for years now however piece lasts for about a year if taken proper care the compartment to insert cells should have been a little bigger it might break while trying to squeeze the cells in this a useful product very easy to use and clean looks very light but is of good quality froths milk efficiently a must buy if you like frothy coffee or milk waste product don’t buy this by its brand name or by its price very delicate product this is certainly a great product saves time as getting a froth in a conventional way you need to be very patient nowadays everyone needs something quick this served my purpose bought extra that i am planning to gift thank you</v>
      </c>
      <c r="E1272" s="1" t="s">
        <v>11833</v>
      </c>
      <c r="F1272" s="9" t="s">
        <v>11835</v>
      </c>
      <c r="G1272" s="9">
        <f>IFERROR(__xludf.DUMMYFUNCTION("""COMPUTED_VALUE"""),1.0)</f>
        <v>1</v>
      </c>
      <c r="H1272" s="9">
        <f>IFERROR(__xludf.DUMMYFUNCTION("""COMPUTED_VALUE"""),0.0)</f>
        <v>0</v>
      </c>
      <c r="I1272" s="9">
        <f>IFERROR(__xludf.DUMMYFUNCTION("""COMPUTED_VALUE"""),0.0)</f>
        <v>0</v>
      </c>
      <c r="J1272" s="9">
        <f>IFERROR(__xludf.DUMMYFUNCTION("""COMPUTED_VALUE"""),1.0)</f>
        <v>1</v>
      </c>
    </row>
    <row r="1273">
      <c r="A1273" s="1">
        <v>4.3</v>
      </c>
      <c r="B1273" s="5" t="s">
        <v>11851</v>
      </c>
      <c r="C1273" s="5" t="s">
        <v>11852</v>
      </c>
      <c r="D1273" s="9" t="str">
        <f>IFERROR(__xludf.DUMMYFUNCTION("""COMPUTED_VALUE"""),"writing this review after a month of use works absolutely fine i use it for my tailoring projects i had a question regarding water dripping bt the company was prompt to send salesman and resolve my queries also a tip that i have heard from alot of technic"&amp;"ian and sounds logical to increase the life of ur machine is to use filter was tap water has alot of impurities and gets stuck and reduces the life of iron i have seen that myself with my other steam iron as it leaves small dust particles on the waterstor"&amp;"age area so do that will solve leaking issues if u ought to have any wanted a heavy steam iron this works very well lots of steam and easily irons out clothes very easy on fabrics too so you are able to use the high steam setting to remove out wrinkles on"&amp;" clothes without worrying about the fabric setting too much easy to use and all types of clothes nice it s did it s purpose nicely happy cup to pour water must have been included heat up very quickly no water dripping steam is good and don’t stick i use f"&amp;"ilter water to keep it clean")</f>
        <v>writing this review after a month of use 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 wanted a heavy steam iron this works very well lots of steam and easily irons out clothes very easy on fabrics too so you are able to use the high steam setting to remove out wrinkles on clothes without worrying about the fabric setting too much easy to use and all types of clothes nice it s did it s purpose nicely happy cup to pour water must have been included heat up very quickly no water dripping steam is good and don’t stick i use filter water to keep it clean</v>
      </c>
      <c r="E1273" s="1" t="s">
        <v>11844</v>
      </c>
      <c r="F1273" s="9" t="s">
        <v>9507</v>
      </c>
      <c r="G1273" s="9">
        <f>IFERROR(__xludf.DUMMYFUNCTION("""COMPUTED_VALUE"""),0.0)</f>
        <v>0</v>
      </c>
      <c r="H1273" s="9">
        <f>IFERROR(__xludf.DUMMYFUNCTION("""COMPUTED_VALUE"""),0.0)</f>
        <v>0</v>
      </c>
      <c r="I1273" s="9">
        <f>IFERROR(__xludf.DUMMYFUNCTION("""COMPUTED_VALUE"""),0.0)</f>
        <v>0</v>
      </c>
      <c r="J1273" s="9">
        <f>IFERROR(__xludf.DUMMYFUNCTION("""COMPUTED_VALUE"""),0.0)</f>
        <v>0</v>
      </c>
    </row>
    <row r="1274">
      <c r="A1274" s="1">
        <v>3.9</v>
      </c>
      <c r="B1274" s="5" t="s">
        <v>11862</v>
      </c>
      <c r="C1274" s="5" t="s">
        <v>11863</v>
      </c>
      <c r="D1274" s="9" t="str">
        <f>IFERROR(__xludf.DUMMYFUNCTION("""COMPUTED_VALUE"""),"ok the product works very well the support is also good the product was not delivered with the required water inlet and outlet connecting pipe and a pin electric plug had to run around for procuring them wish bajaj packaged this in the product i bought th"&amp;"is three months back till now no complaints and using with out any issues it s taking time to get hot water the screw required for installation is missing is good but installation charges are high")</f>
        <v>ok the product works very well the support is also good the product was not delivered with the required water inlet and outlet connecting pipe and a pin electric plug had to run around for procuring them wish bajaj packaged this in the product i bought this three months back till now no complaints and using with out any issues it s taking time to get hot water the screw required for installation is missing is good but installation charges are high</v>
      </c>
      <c r="E1274" s="1" t="s">
        <v>11855</v>
      </c>
      <c r="F1274" s="9" t="s">
        <v>9375</v>
      </c>
      <c r="G1274" s="9">
        <f>IFERROR(__xludf.DUMMYFUNCTION("""COMPUTED_VALUE"""),0.0)</f>
        <v>0</v>
      </c>
      <c r="H1274" s="9">
        <f>IFERROR(__xludf.DUMMYFUNCTION("""COMPUTED_VALUE"""),0.0)</f>
        <v>0</v>
      </c>
      <c r="I1274" s="9">
        <f>IFERROR(__xludf.DUMMYFUNCTION("""COMPUTED_VALUE"""),1.0)</f>
        <v>1</v>
      </c>
      <c r="J1274" s="9">
        <f>IFERROR(__xludf.DUMMYFUNCTION("""COMPUTED_VALUE"""),0.0)</f>
        <v>0</v>
      </c>
    </row>
    <row r="1275">
      <c r="A1275" s="1">
        <v>3.9</v>
      </c>
      <c r="B1275" s="5" t="s">
        <v>11872</v>
      </c>
      <c r="C1275" s="5" t="s">
        <v>11873</v>
      </c>
      <c r="D1275" s="9" t="str">
        <f>IFERROR(__xludf.DUMMYFUNCTION("""COMPUTED_VALUE"""),"good to use really good product in this price as compared to other expensive products does it s job properly roller doesn t come out if you scroll it properly adhesive is good in removing febric lints doesn t come with a cover but you can keep the used sh"&amp;"eet wrapped till next use then you can remove it to get fresh sheet easy and handy works but adhesive could have been better it s exactly as the pictures of the product the roller works well and does the job go for it if you need one i have pets at home c"&amp;"ats and i need to use this everyday will definitely re purchase the roller and the frame is loosely tied and cuts hand every time i use the whole roller disassembles quickly while in use the adhesion is not very good and finishes when rolled times i order"&amp;"ed this because my pet’s hairs always stick on my clothes this product removes those hairs easily but in one jeans or shirt you need at least two sheets and also the roller comes down which make cuts on fingers so for cleaning really good but not at all e"&amp;"asy to use easy to use can go for it")</f>
        <v>good to use really good product in this price as compared to other expensive products does it s job properly roller doesn t come out if you scroll it properly adhesive is good in removing febric lints doesn t come with a cover but you can keep the used sheet wrapped till next use then you can remove it to get fresh sheet easy and handy works but adhesive could have been better it s exactly as the pictures of the product the roller works well and does the job go for it if you need one i have pets at home cats and i need to use this everyday will definitely re purchase the roller and the frame is loosely tied and cuts hand every time i use the whole roller disassembles quickly while in use the adhesion is not very good and finishes when rolled times i ordered this because my pet’s hairs always stick on my clothes this product removes those hairs easily but in one jeans or shirt you need at least two sheets and also the roller comes down which make cuts on fingers so for cleaning really good but not at all easy to use easy to use can go for it</v>
      </c>
      <c r="E1275" s="1" t="s">
        <v>11866</v>
      </c>
      <c r="F1275" s="9" t="s">
        <v>9162</v>
      </c>
      <c r="G1275" s="9">
        <f>IFERROR(__xludf.DUMMYFUNCTION("""COMPUTED_VALUE"""),0.0)</f>
        <v>0</v>
      </c>
      <c r="H1275" s="9">
        <f>IFERROR(__xludf.DUMMYFUNCTION("""COMPUTED_VALUE"""),0.0)</f>
        <v>0</v>
      </c>
      <c r="I1275" s="9">
        <f>IFERROR(__xludf.DUMMYFUNCTION("""COMPUTED_VALUE"""),0.0)</f>
        <v>0</v>
      </c>
      <c r="J1275" s="9">
        <f>IFERROR(__xludf.DUMMYFUNCTION("""COMPUTED_VALUE"""),0.0)</f>
        <v>0</v>
      </c>
    </row>
    <row r="1276">
      <c r="A1276" s="1">
        <v>4.0</v>
      </c>
      <c r="B1276" s="5" t="s">
        <v>11885</v>
      </c>
      <c r="C1276" s="5" t="s">
        <v>11886</v>
      </c>
      <c r="D1276" s="9" t="str">
        <f>IFERROR(__xludf.DUMMYFUNCTION("""COMPUTED_VALUE"""),"apart from it leaving a watermark on table it s been a good experience good product but one issue i found that the head from where cool mist air comes should be flexible to rotate to any direction now suppose you are keeping in table and sitting on chair "&amp;"then all cool mist will go above instead of coming to you my sleep quality improved by this product and it gives the feeling of freshness operating manual inadequately written the nd diagram is not labeled water filling method not mentioned most important"&amp;"ly the cord length is too small why being so thrifty most switch boards are at about ft height cord does not support this height as said can be a great product nice product the quality of the product is normal very thin plastic refilling water is a tricky"&amp;" job as we have to fill it up side down the instructions are not clear if the product is tilted a little it behaves differently the led lights are delicate and i think loose as well its an awesome product humidifier helped my baby to sleep better due to n"&amp;"asal congestion so relieved as a mother")</f>
        <v>apart from it leaving a watermark on table it s been a good experience good product but one issue i found that the head from where cool mist air comes should be flexible to rotate to any direction now suppose you are keeping in table and sitting on chair then all cool mist will go above instead of coming to you my sleep quality improved by this product and it gives the feeling of freshness operating manual inadequately written the nd diagram is not labeled water filling method not mentioned most importantly the cord length is too small why being so thrifty most switch boards are at about ft height cord does not support this height as said can be a great product nice product the quality of the product is normal very thin plastic refilling water is a tricky job as we have to fill it up side down the instructions are not clear if the product is tilted a little it behaves differently the led lights are delicate and i think loose as well its an awesome product humidifier helped my baby to sleep better due to nasal congestion so relieved as a mother</v>
      </c>
      <c r="E1276" s="1" t="s">
        <v>11876</v>
      </c>
      <c r="F1276" s="9" t="s">
        <v>11878</v>
      </c>
      <c r="G1276" s="9">
        <f>IFERROR(__xludf.DUMMYFUNCTION("""COMPUTED_VALUE"""),0.0)</f>
        <v>0</v>
      </c>
      <c r="H1276" s="9">
        <f>IFERROR(__xludf.DUMMYFUNCTION("""COMPUTED_VALUE"""),0.0)</f>
        <v>0</v>
      </c>
      <c r="I1276" s="9">
        <f>IFERROR(__xludf.DUMMYFUNCTION("""COMPUTED_VALUE"""),0.0)</f>
        <v>0</v>
      </c>
      <c r="J1276" s="9">
        <f>IFERROR(__xludf.DUMMYFUNCTION("""COMPUTED_VALUE"""),0.0)</f>
        <v>0</v>
      </c>
    </row>
    <row r="1277">
      <c r="A1277" s="1">
        <v>4.7</v>
      </c>
      <c r="B1277" s="5" t="s">
        <v>11895</v>
      </c>
      <c r="C1277" s="5" t="s">
        <v>11896</v>
      </c>
      <c r="D1277" s="9" t="str">
        <f>IFERROR(__xludf.DUMMYFUNCTION("""COMPUTED_VALUE"""),"worth buying for eggetarians working great so far value for money stars as wire is very short in length i like this product and it is worth for money very good item value for money easy to use easy to use and easy to handle it is awsome product good quali"&amp;"lity good product it s very nice")</f>
        <v>worth buying for eggetarians working great so far value for money stars as wire is very short in length i like this product and it is worth for money very good item value for money easy to use easy to use and easy to handle it is awsome product good qualility good product it s very nice</v>
      </c>
      <c r="E1277" s="1" t="s">
        <v>11889</v>
      </c>
      <c r="F1277" s="9" t="s">
        <v>9655</v>
      </c>
      <c r="G1277" s="9">
        <f>IFERROR(__xludf.DUMMYFUNCTION("""COMPUTED_VALUE"""),0.0)</f>
        <v>0</v>
      </c>
      <c r="H1277" s="9">
        <f>IFERROR(__xludf.DUMMYFUNCTION("""COMPUTED_VALUE"""),0.0)</f>
        <v>0</v>
      </c>
      <c r="I1277" s="9">
        <f>IFERROR(__xludf.DUMMYFUNCTION("""COMPUTED_VALUE"""),0.0)</f>
        <v>0</v>
      </c>
      <c r="J1277" s="9">
        <f>IFERROR(__xludf.DUMMYFUNCTION("""COMPUTED_VALUE"""),0.0)</f>
        <v>0</v>
      </c>
    </row>
    <row r="1278">
      <c r="A1278" s="1">
        <v>4.1</v>
      </c>
      <c r="B1278" s="5" t="s">
        <v>11906</v>
      </c>
      <c r="C1278" s="5" t="s">
        <v>11907</v>
      </c>
      <c r="D1278" s="9" t="str">
        <f>IFERROR(__xludf.DUMMYFUNCTION("""COMPUTED_VALUE"""),"the product arrived on time and in good condition it is not only portable but also convenient as it uses a standard plug that can be plugged into normal amp sockets i mostly just use it to heat my bathrooms as its a low wattage heater and thus can only wo"&amp;"rk well in tiny spaces important if using in bathroom ensure there is no water on the floor or spraying on around it just heat the bathroom and then move away the heater before using the bath area it s a light weight easy to use product perfect for small "&amp;"space heats quickly best room heater in budget especially it uses less power nd gives sufficient heating even can be used with inverter in places where power cut is a problematic issue not so easy to use or regular movement i liked this room heater it onl"&amp;"y uses watts and so can be plugged into any amps it s quite as there is no fan adequate for a small room it looks good and the feel is metalic there is line indicator in its back and also there is a switch on its side heating feels powerful and there is n"&amp;"o breathing issue due to this heater it was very useful in my himachal tour in january i have used it whole night in °c with few care ie ventilation in room and few waters in room good")</f>
        <v>the product arrived on time and in good condition it is not only portable but also convenient as it uses a standard plug that can be plugged into normal amp sockets i mostly just use it to heat my bathrooms as its a low wattage heater and thus can only work well in tiny spaces important if using in bathroom ensure there is no water on the floor or spraying on around it just heat the bathroom and then move away the heater before using the bath area it s a light weight easy to use product perfect for small space heats quickly best room heater in budget especially it uses less power nd gives sufficient heating even can be used with inverter in places where power cut is a problematic issue not so easy to use or regular movement i liked this room heater it only uses watts and so can be plugged into any amps it s quite as there is no fan adequate for a small room it looks good and the feel is metalic there is line indicator in its back and also there is a switch on its side heating feels powerful and there is no breathing issue due to this heater it was very useful in my himachal tour in january i have used it whole night in °c with few care ie ventilation in room and few waters in room good</v>
      </c>
      <c r="E1278" s="1" t="s">
        <v>11899</v>
      </c>
      <c r="F1278" s="9" t="s">
        <v>9139</v>
      </c>
      <c r="G1278" s="9">
        <f>IFERROR(__xludf.DUMMYFUNCTION("""COMPUTED_VALUE"""),0.0)</f>
        <v>0</v>
      </c>
      <c r="H1278" s="9">
        <f>IFERROR(__xludf.DUMMYFUNCTION("""COMPUTED_VALUE"""),0.0)</f>
        <v>0</v>
      </c>
      <c r="I1278" s="9">
        <f>IFERROR(__xludf.DUMMYFUNCTION("""COMPUTED_VALUE"""),0.0)</f>
        <v>0</v>
      </c>
      <c r="J1278" s="9">
        <f>IFERROR(__xludf.DUMMYFUNCTION("""COMPUTED_VALUE"""),0.0)</f>
        <v>0</v>
      </c>
    </row>
    <row r="1279">
      <c r="A1279" s="1">
        <v>3.8</v>
      </c>
      <c r="B1279" s="5" t="s">
        <v>11916</v>
      </c>
      <c r="C1279" s="5" t="s">
        <v>11917</v>
      </c>
      <c r="D1279" s="9" t="str">
        <f>IFERROR(__xludf.DUMMYFUNCTION("""COMPUTED_VALUE"""),"nice machine for adults at home who need small appliance which can do work in jiffy easy to use double blade option works fantastic body is sturdy chops stuff super fast and super fine very poor qualitynew product refuse to operate the bottom bowl was not"&amp;" so good enough heavy in weight good product")</f>
        <v>nice machine for adults at home who need small appliance which can do work in jiffy easy to use double blade option works fantastic body is sturdy chops stuff super fast and super fine very poor qualitynew product refuse to operate the bottom bowl was not so good enough heavy in weight good product</v>
      </c>
      <c r="E1279" s="1" t="s">
        <v>11910</v>
      </c>
      <c r="F1279" s="9" t="s">
        <v>9825</v>
      </c>
      <c r="G1279" s="9">
        <f>IFERROR(__xludf.DUMMYFUNCTION("""COMPUTED_VALUE"""),0.0)</f>
        <v>0</v>
      </c>
      <c r="H1279" s="9">
        <f>IFERROR(__xludf.DUMMYFUNCTION("""COMPUTED_VALUE"""),0.0)</f>
        <v>0</v>
      </c>
      <c r="I1279" s="9">
        <f>IFERROR(__xludf.DUMMYFUNCTION("""COMPUTED_VALUE"""),0.0)</f>
        <v>0</v>
      </c>
      <c r="J1279" s="9">
        <f>IFERROR(__xludf.DUMMYFUNCTION("""COMPUTED_VALUE"""),0.0)</f>
        <v>0</v>
      </c>
    </row>
    <row r="1280">
      <c r="A1280" s="1">
        <v>4.1</v>
      </c>
      <c r="B1280" s="5" t="s">
        <v>11927</v>
      </c>
      <c r="C1280" s="5" t="s">
        <v>11928</v>
      </c>
      <c r="D1280" s="9" t="str">
        <f>IFERROR(__xludf.DUMMYFUNCTION("""COMPUTED_VALUE"""),"as always amazon never disappointes if you are finding best quality product st low price go for it like the product it’s too cheap on amazon good product where is pipes it s with gyser as described product is good and price is best but it takes half an ho"&amp;"ur to fully heat litre of water ok good product")</f>
        <v>as always amazon never disappointes if you are finding best quality product st low price go for it like the product it’s too cheap on amazon good product where is pipes it s with gyser as described product is good and price is best but it takes half an hour to fully heat litre of water ok good product</v>
      </c>
      <c r="E1280" s="1" t="s">
        <v>11920</v>
      </c>
      <c r="F1280" s="9" t="s">
        <v>9375</v>
      </c>
      <c r="G1280" s="9">
        <f>IFERROR(__xludf.DUMMYFUNCTION("""COMPUTED_VALUE"""),1.0)</f>
        <v>1</v>
      </c>
      <c r="H1280" s="9">
        <f>IFERROR(__xludf.DUMMYFUNCTION("""COMPUTED_VALUE"""),0.0)</f>
        <v>0</v>
      </c>
      <c r="I1280" s="9">
        <f>IFERROR(__xludf.DUMMYFUNCTION("""COMPUTED_VALUE"""),0.0)</f>
        <v>0</v>
      </c>
      <c r="J1280" s="9">
        <f>IFERROR(__xludf.DUMMYFUNCTION("""COMPUTED_VALUE"""),1.0)</f>
        <v>1</v>
      </c>
    </row>
    <row r="1281">
      <c r="A1281" s="1" t="s">
        <v>11933</v>
      </c>
      <c r="B1281" s="5" t="s">
        <v>11938</v>
      </c>
      <c r="C1281" s="5" t="s">
        <v>11939</v>
      </c>
      <c r="D1281" s="9" t="str">
        <f>IFERROR(__xludf.DUMMYFUNCTION("""COMPUTED_VALUE"""),"does the job well doesn t work on sand though the suction is very good the sand stays back no matter which lead you use ok ok easy to use product i used it for the first time without knowing the know how of its use cleans almost of your mess inside the ca"&amp;"r highly recommended pros look and feel easy to hold and handle cord length useful led light during night normal suction power but good enough for general usecons noise is bit loud suction power could be better good hmm strudy design quality accessories r"&amp;"eputated brand i have seen some car vaccum cleaners especially the low cost one s where dust comes out of machine due to poor locking mechanism so ofcourse you don t want the dust to be falling back when the sole purpose is to remove it you get what you p"&amp;"ay for i have home vaccum clear from same company with has a good suction and does the job well i wanted a battery pluggable clearner where i can use it anywhere believe me no vaccum cleaner is good enough for heavily soiled cars so if you are expecting a"&amp;" commercial level cleaning the don t buy any car vaccum cleaner is a portable device which gives decent satisfaction but not a perfect i have seen some people who do not take out mats and just shove the cleaner in it and say it s not good mats need to be "&amp;"take out which actually collects big dust and derbies this poor small machine can t handle a cleaning on that if the car is heavily soiled the you must get it cleaned at a professional clearner then start using the small one i found this to be doing the j"&amp;"ob when compared to my house vaccum clearner one thing i observed was the wires was getting hot and has a soft component which makes it even thinner when it s hit but i think i can handle the job accessories quality is good and fir and finishe is good i d"&amp;"id not seen any dust seeping through the compartment and it was well contained in the dust chamber suction is decent and you can give almost a clean and tidy look to your car with this machine again a professional grade cleaners can doa good job which cos"&amp;"t nothing less tha k i would say worth a buy it used delligently by not expecting too much i only hope if the company can provide a bag to carry it for the price or find one in your own which can fit your needs perfect")</f>
        <v>does the job well doesn t work on sand though the suction is very good the sand stays back no matter which lead you use ok ok easy to use product i used it for the first time without knowing the know how of its use cleans almost of your mess inside the car highly recommended pros look and feel easy to hold and handle cord length useful led light during night normal suction power but good enough for general usecons noise is bit loud suction power could be better good hmm strudy design quality accessories reputated brand i have seen some car vaccum cleaners especially the low cost one s where dust comes out of machine due to poor locking mechanism so ofcourse you don t want the dust to be falling back when the sole purpose is to remove it you get what you pay for i have home vaccum clear from same company with has a good suction and does the job well i wanted a battery pluggable clearner where i can use it anywhere believe me no vaccum cleaner is good enough for heavily soiled cars so if you are expecting a commercial level cleaning the don t buy any car vaccum cleaner is a portable device which gives decent satisfaction but not a perfect i have seen some people who do not take out mats and just shove the cleaner in it and say it s not good mats need to be take out which actually collects big dust and derbies this poor small machine can t handle a cleaning on that if the car is heavily soiled the you must get it cleaned at a professional clearner then start using the small one i found this to be doing the job when compared to my house vaccum clearner one thing i observed was the wires was getting hot and has a soft component which makes it even thinner when it s hit but i think i can handle the job accessories quality is good and fir and finishe is good i did not seen any dust seeping through the compartment and it was well contained in the dust chamber suction is decent and you can give almost a clean and tidy look to your car with this machine again a professional grade cleaners can doa good job which cost nothing less tha k i would say worth a buy it used delligently by not expecting too much i only hope if the company can provide a bag to carry it for the price or find one in your own which can fit your needs perfect</v>
      </c>
      <c r="E1281" s="1" t="s">
        <v>11931</v>
      </c>
      <c r="F1281" s="9" t="s">
        <v>9587</v>
      </c>
      <c r="G1281" s="9">
        <f>IFERROR(__xludf.DUMMYFUNCTION("""COMPUTED_VALUE"""),0.0)</f>
        <v>0</v>
      </c>
      <c r="H1281" s="9">
        <f>IFERROR(__xludf.DUMMYFUNCTION("""COMPUTED_VALUE"""),0.0)</f>
        <v>0</v>
      </c>
      <c r="I1281" s="9">
        <f>IFERROR(__xludf.DUMMYFUNCTION("""COMPUTED_VALUE"""),0.0)</f>
        <v>0</v>
      </c>
      <c r="J1281" s="9">
        <f>IFERROR(__xludf.DUMMYFUNCTION("""COMPUTED_VALUE"""),0.0)</f>
        <v>0</v>
      </c>
    </row>
    <row r="1282">
      <c r="A1282" s="1">
        <v>4.1</v>
      </c>
      <c r="B1282" s="5" t="s">
        <v>11949</v>
      </c>
      <c r="C1282" s="5" t="s">
        <v>11950</v>
      </c>
      <c r="D1282" s="9" t="str">
        <f>IFERROR(__xludf.DUMMYFUNCTION("""COMPUTED_VALUE"""),"good quality but cord is too short it is ok for sandwiches value for money product does what it promises ceramic coating peoduct designers did not make a single sandwich with this product usage images and actual usage does not match the hinge mechanism is"&amp;" flawed and will result in flat sandwiches if you force the hinge clip to shut it may just break poor product design in good toster and easy to clean superb product every home should have this product especially if you have aged parents not feeling well c"&amp;"ooking difficult can eat something even aged persons parents can use it and start their day having a breakfast on time morning evening snack etc auto power cutoff feature is the greatest attraction and easy cleaning built quality is superb most busy perso"&amp;"ns skip breakfast you dont have to skip it if you have this product and a pack of bread and if there are some vegetables luxury breakfast with this product you can make big to small sandwich without any problem at a time sandwich but be careful body is we"&amp;"ak possibility of damage is more pros ceramic coating non toxic can make jumbo sandwiches at once takes only minutes cons had to manually close it as the height adjuster is small the brand vakue is justified the product is good easy to handle go ahead and"&amp;" buy if ubr looking for a trusted griller likes the product but cord length is short had to replace it")</f>
        <v>good quality but cord is too short it is ok for sandwiches value for money product does what it promises ceramic coating peoduct designers did not make a single sandwich with this product usage images and actual usage does not match the hinge mechanism is flawed and will result in flat sandwiches if you force the hinge clip to shut it may just break poor product design in good toster and easy to clean 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 you can make big to small sandwich without any problem at a time sandwich but be careful body is weak possibility of damage is more pros ceramic coating non toxic can make jumbo sandwiches at once takes only minutes cons had to manually close it as the height adjuster is small the brand vakue is justified the product is good easy to handle go ahead and buy if ubr looking for a trusted griller likes the product but cord length is short had to replace it</v>
      </c>
      <c r="E1282" s="1" t="s">
        <v>11942</v>
      </c>
      <c r="F1282" s="9" t="s">
        <v>9686</v>
      </c>
      <c r="G1282" s="9">
        <f>IFERROR(__xludf.DUMMYFUNCTION("""COMPUTED_VALUE"""),0.0)</f>
        <v>0</v>
      </c>
      <c r="H1282" s="9">
        <f>IFERROR(__xludf.DUMMYFUNCTION("""COMPUTED_VALUE"""),0.0)</f>
        <v>0</v>
      </c>
      <c r="I1282" s="9">
        <f>IFERROR(__xludf.DUMMYFUNCTION("""COMPUTED_VALUE"""),1.0)</f>
        <v>1</v>
      </c>
      <c r="J1282" s="9">
        <f>IFERROR(__xludf.DUMMYFUNCTION("""COMPUTED_VALUE"""),0.0)</f>
        <v>0</v>
      </c>
    </row>
    <row r="1283">
      <c r="A1283" s="1">
        <v>3.9</v>
      </c>
      <c r="B1283" s="5" t="s">
        <v>11960</v>
      </c>
      <c r="C1283" s="5" t="s">
        <v>11961</v>
      </c>
      <c r="D1283" s="9" t="str">
        <f>IFERROR(__xludf.DUMMYFUNCTION("""COMPUTED_VALUE"""),"good product but price ok it s product good easy to use very handy auto cut continue starts fan which lower down the temp i liked the swivelling action to spread the heat beat product best room heater thank you i received the broken article but there is n"&amp;"o replacement service for this product")</f>
        <v>good product but price ok it s product good easy to use very handy auto cut continue starts fan which lower down the temp i liked the swivelling action to spread the heat beat product best room heater thank you i received the broken article but there is no replacement service for this product</v>
      </c>
      <c r="E1283" s="1" t="s">
        <v>11953</v>
      </c>
      <c r="F1283" s="9" t="s">
        <v>9151</v>
      </c>
      <c r="G1283" s="9">
        <f>IFERROR(__xludf.DUMMYFUNCTION("""COMPUTED_VALUE"""),1.0)</f>
        <v>1</v>
      </c>
      <c r="H1283" s="9">
        <f>IFERROR(__xludf.DUMMYFUNCTION("""COMPUTED_VALUE"""),0.0)</f>
        <v>0</v>
      </c>
      <c r="I1283" s="9">
        <f>IFERROR(__xludf.DUMMYFUNCTION("""COMPUTED_VALUE"""),1.0)</f>
        <v>1</v>
      </c>
      <c r="J1283" s="9">
        <f>IFERROR(__xludf.DUMMYFUNCTION("""COMPUTED_VALUE"""),0.0)</f>
        <v>0</v>
      </c>
    </row>
    <row r="1284">
      <c r="A1284" s="1">
        <v>3.8</v>
      </c>
      <c r="B1284" s="5" t="s">
        <v>11970</v>
      </c>
      <c r="C1284" s="5" t="s">
        <v>11971</v>
      </c>
      <c r="D1284" s="9" t="str">
        <f>IFERROR(__xludf.DUMMYFUNCTION("""COMPUTED_VALUE"""),"heater is good for regular sized room might not work on bigger room or hall but for regular sized room it s heavenly like very much the hotty model produced by inalsa is sturdy and compact in design easy to handle good quality of cable and fast heating ab"&amp;"ility with auto cut out system i had received this product with crack inlet air net however it replaced with new one by inalsa and amazone at ease it would be added advantage if air deflector be facilitated in this with good quality of indication light al"&amp;"l and all good quality product in this price range this hotel heater is very light weighted and compact in design it has a fast heating ability and comes with auto cut out system its good for a medium size room the blower keeps your room warm for great am"&amp;"ount of period the price is also reasonable overall a great product by inalsa must have in cold season for small room don t buy it go for amazon brand no value for money package is damaged but product is in good condition reasonable performance for the pr"&amp;"ice")</f>
        <v>heater is good for regular sized room might not work on bigger room or hall but for regular sized room it s heavenly like very much 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 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 must have in cold season for small room don t buy it go for amazon brand no value for money package is damaged but product is in good condition reasonable performance for the price</v>
      </c>
      <c r="E1284" s="1" t="s">
        <v>11964</v>
      </c>
      <c r="F1284" s="9" t="s">
        <v>9151</v>
      </c>
      <c r="G1284" s="9">
        <f>IFERROR(__xludf.DUMMYFUNCTION("""COMPUTED_VALUE"""),0.0)</f>
        <v>0</v>
      </c>
      <c r="H1284" s="9">
        <f>IFERROR(__xludf.DUMMYFUNCTION("""COMPUTED_VALUE"""),0.0)</f>
        <v>0</v>
      </c>
      <c r="I1284" s="9">
        <f>IFERROR(__xludf.DUMMYFUNCTION("""COMPUTED_VALUE"""),1.0)</f>
        <v>1</v>
      </c>
      <c r="J1284" s="9">
        <f>IFERROR(__xludf.DUMMYFUNCTION("""COMPUTED_VALUE"""),0.0)</f>
        <v>0</v>
      </c>
    </row>
    <row r="1285">
      <c r="A1285" s="1">
        <v>4.1</v>
      </c>
      <c r="B1285" s="5" t="s">
        <v>11980</v>
      </c>
      <c r="C1285" s="5" t="s">
        <v>11981</v>
      </c>
      <c r="D1285" s="9" t="str">
        <f>IFERROR(__xludf.DUMMYFUNCTION("""COMPUTED_VALUE"""),"no doubt product is good but after month product auto power cut funtion not working so try to claim warrenty but havells said talk to amazon and amazon said talk to havells both the comany raise our hand by the way product gave year warrenty but they gave"&amp;" me only excusses very bad experiences with havells never expected its good the ony pro and cons can be the flap pros us can say is that the flap can be used for wider bucket of water for heating cons u can say is the again the flaps bcoz while not in use"&amp;" flaps must be closed and you can t hang the heater anywhere bcoz there is no option given flaps can cause issue bcoz it have to be kept on the ground while not in use rest all is good auto cut feature is best cord length is shortenergy efficiency good te"&amp;"mperature control too good i realt like the design and auto shutoff features of the product but there s is also design flaw that you can t insert it into the half filled bucket and water should be full awesome very good product energy efficiency is ok not"&amp;" good")</f>
        <v>no doubt product is good but after month product auto power cut funtion not working so try to claim warrenty but havells said talk to amazon and amazon said talk to havells both the comany raise our hand by the way product gave year warrenty but they gave me only excusses very bad experiences with havells never expected its good the ony pro and cons can be the flap pros us can say is that the flap can be used for wider bucket of water for heating cons u can say is the again the flaps bcoz while not in use flaps must be closed and you can t hang the heater anywhere bcoz there is no option given flaps can cause issue bcoz it have to be kept on the ground while not in use rest all is good auto cut feature is best cord length is shortenergy efficiency good temperature control too good i realt like the design and auto shutoff features of the product but there s is also design flaw that you can t insert it into the half filled bucket and water should be full awesome very good product energy efficiency is ok not good</v>
      </c>
      <c r="E1285" s="1" t="s">
        <v>11974</v>
      </c>
      <c r="F1285" s="9" t="s">
        <v>9449</v>
      </c>
      <c r="G1285" s="9">
        <f>IFERROR(__xludf.DUMMYFUNCTION("""COMPUTED_VALUE"""),1.0)</f>
        <v>1</v>
      </c>
      <c r="H1285" s="9">
        <f>IFERROR(__xludf.DUMMYFUNCTION("""COMPUTED_VALUE"""),0.0)</f>
        <v>0</v>
      </c>
      <c r="I1285" s="9">
        <f>IFERROR(__xludf.DUMMYFUNCTION("""COMPUTED_VALUE"""),0.0)</f>
        <v>0</v>
      </c>
      <c r="J1285" s="9">
        <f>IFERROR(__xludf.DUMMYFUNCTION("""COMPUTED_VALUE"""),0.0)</f>
        <v>0</v>
      </c>
    </row>
    <row r="1286">
      <c r="A1286" s="1">
        <v>4.3</v>
      </c>
      <c r="B1286" s="5" t="s">
        <v>11992</v>
      </c>
      <c r="C1286" s="5" t="s">
        <v>11993</v>
      </c>
      <c r="D1286" s="9" t="str">
        <f>IFERROR(__xludf.DUMMYFUNCTION("""COMPUTED_VALUE"""),"overall nice poduct just one problem is that is the cord length only rest awesome easy to clean and easy to handle we used this for sandwich making and it performed well the plates for grill and waffle making are readily interchangeable the cord length is"&amp;" adequate although slightly longer cord would have been great the device is readily portable because of its size and weight overall very useful quality of product is good used a couple of times and sandwitch came good i wanted a sandwich maker and refused"&amp;" to buy one from a store since it was all k k and didn t have half the features that i was looking for saw this and love ibell as an upcoming indian brand own an electrical sander too so didn t think twice and got this don t regret it one bit pros are the"&amp;" interchangeable plates for different ourposes grill one is just fantastic to hear all kinds of sandwiches and rolls and other food all the plates are easily removable and washable too only con that i saw to this was the latch wasn t properly latching whi"&amp;"le making a heavily loaded sandwich in the sandwich maker otherwise it s a top of the range product in comparison with other big brands all the functionalities works pretty well only thing is it should have had auto switch off feature nevertheless it is a"&amp;" very good product and worth the money sandwich also gets made fast i ordered vguard removable plates sandwich maker but it came in faulty the plates eject button had an issue later i ordered this one as was recommended by someone i know it s of good qual"&amp;"ity only that could have been somewhat lower price")</f>
        <v>overall nice poduct just one problem is that is the cord length only rest awesome easy to clean and easy to handle we used this for sandwich making and it performed well the plates for grill and waffle making are readily interchangeable the cord length is adequate although slightly longer cord would have been great the device is readily portable because of its size and weight overall very useful quality of product is good used a couple of times and sandwitch came good i wanted a sandwich maker and refused to buy one from a store since it was all k k and didn t have half the features that i was looking for saw this and love ibell as an upcoming indian brand own an electrical sander too so didn t think twice and got this don t regret it one bit pros are the interchangeable plates for different ourposes grill one is just fantastic to hear all kinds of sandwiches and rolls and other food all the plates are easily removable and washable too only con that i saw to this was the latch wasn t properly latching while making a heavily loaded sandwich in the sandwich maker otherwise it s a top of the range product in comparison with other big brands all the functionalities works pretty well only thing is it should have had auto switch off feature nevertheless it is a very good product and worth the money sandwich also gets made fast i ordered vguard removable plates sandwich maker but it came in faulty the plates eject button had an issue later i ordered this one as was recommended by someone i know it s of good quality only that could have been somewhat lower price</v>
      </c>
      <c r="E1286" s="1" t="s">
        <v>11984</v>
      </c>
      <c r="F1286" s="9" t="s">
        <v>9686</v>
      </c>
      <c r="G1286" s="9">
        <f>IFERROR(__xludf.DUMMYFUNCTION("""COMPUTED_VALUE"""),0.0)</f>
        <v>0</v>
      </c>
      <c r="H1286" s="9">
        <f>IFERROR(__xludf.DUMMYFUNCTION("""COMPUTED_VALUE"""),1.0)</f>
        <v>1</v>
      </c>
      <c r="I1286" s="9">
        <f>IFERROR(__xludf.DUMMYFUNCTION("""COMPUTED_VALUE"""),0.0)</f>
        <v>0</v>
      </c>
      <c r="J1286" s="9">
        <f>IFERROR(__xludf.DUMMYFUNCTION("""COMPUTED_VALUE"""),0.0)</f>
        <v>0</v>
      </c>
    </row>
    <row r="1287">
      <c r="A1287" s="1">
        <v>3.9</v>
      </c>
      <c r="B1287" s="5" t="s">
        <v>12004</v>
      </c>
      <c r="C1287" s="5" t="s">
        <v>12005</v>
      </c>
      <c r="D1287" s="9" t="str">
        <f>IFERROR(__xludf.DUMMYFUNCTION("""COMPUTED_VALUE"""),"bought this almost a month ago so far it works well suction power is above average blower feature is a nice addition only con is it s a bit loud very nice product really amazing it s very sturdy wheels are very good so u can take it wherever you want elec"&amp;"tric cable is long deserves the purpose just value for money good for domestic use very powerfull motor best product i like it the product is good honestly i have tested it for cleaning the dry dirt and in that this works great good long power chord and n"&amp;"ice attachments that gives the cleaning abmngle a better approach")</f>
        <v>bought this almost a month ago so far it works well suction power is above average blower feature is a nice addition only con is it s a bit loud very nice product really amazing it s very sturdy wheels are very good so u can take it wherever you want electric cable is long deserves the purpose just value for money good for domestic use very powerfull motor best product i like it the product is good honestly i have tested it for cleaning the dry dirt and in that this works great good long power chord and nice attachments that gives the cleaning abmngle a better approach</v>
      </c>
      <c r="E1287" s="1" t="s">
        <v>11996</v>
      </c>
      <c r="F1287" s="9" t="s">
        <v>10633</v>
      </c>
      <c r="G1287" s="9">
        <f>IFERROR(__xludf.DUMMYFUNCTION("""COMPUTED_VALUE"""),0.0)</f>
        <v>0</v>
      </c>
      <c r="H1287" s="9">
        <f>IFERROR(__xludf.DUMMYFUNCTION("""COMPUTED_VALUE"""),0.0)</f>
        <v>0</v>
      </c>
      <c r="I1287" s="9">
        <f>IFERROR(__xludf.DUMMYFUNCTION("""COMPUTED_VALUE"""),0.0)</f>
        <v>0</v>
      </c>
      <c r="J1287" s="9">
        <f>IFERROR(__xludf.DUMMYFUNCTION("""COMPUTED_VALUE"""),0.0)</f>
        <v>0</v>
      </c>
    </row>
    <row r="1288">
      <c r="A1288" s="1">
        <v>2.8</v>
      </c>
      <c r="B1288" s="5" t="s">
        <v>12014</v>
      </c>
      <c r="C1288" s="5" t="s">
        <v>12015</v>
      </c>
      <c r="D1288" s="9" t="str">
        <f>IFERROR(__xludf.DUMMYFUNCTION("""COMPUTED_VALUE"""),"not sufficient power the product is more like a toy for kids can t use it as a proper juicer power back up is very poor ok i had to replace this product first time because it was leaking and now after replacement the new one has no battery backup and vibr"&amp;"ates too much the mrp is above rupees which is not at all justfied by the product after buying the product i found that with the product they are giving a cashback offer of to rs if you give star review probably that s why it has good ratings i feel i was"&amp;" fooled by the ratings waste product as the juicer is leaking which creates the whole place mess and the juicer doesn t grind properly where the pieces of fruits remain ungrinded i generally dont write reviews but i was forced to write this one as this is"&amp;" just waste of moneyspend it wisely for something better it s does not work properly at all after charging for hours the battery last only sec very bad product and they have given a cashback coupon to attract good rating misleading information is given on"&amp;" the detail page i bought this mostly for milk shake and it does an amazing job and it is affordable but it didn t worked while charging user friendly blender very useful for the pg accommodaters i am using this to make a protein shake from day one when i"&amp;" was received from amazon")</f>
        <v>not sufficient power the product is more like a toy for kids can t use it as a proper juicer power back up is very poor ok i had to replace this product first time because it was leaking and now after replacement the new one has no battery backup and vibrates too much the mrp is above rupees which is not at all justfied by the product after buying the product i found that with the product they are giving a cashback offer of to rs if you give star review probably that s why it has good ratings i feel i was fooled by the ratings waste product as the juicer is leaking which creates the whole place mess and the juicer doesn t grind properly where the pieces of fruits remain ungrinded i generally dont write reviews but i was forced to write this one as this is just waste of moneyspend it wisely for something better it s does not work properly at all after charging for hours the battery last only sec very bad product and they have given a cashback coupon to attract good rating misleading information is given on the detail page i bought this mostly for milk shake and it does an amazing job and it is affordable but it didn t worked while charging user friendly blender very useful for the pg accommodaters i am using this to make a protein shake from day one when i was received from amazon</v>
      </c>
      <c r="E1288" s="1" t="s">
        <v>12008</v>
      </c>
      <c r="F1288" s="9" t="s">
        <v>9553</v>
      </c>
      <c r="G1288" s="9">
        <f>IFERROR(__xludf.DUMMYFUNCTION("""COMPUTED_VALUE"""),0.0)</f>
        <v>0</v>
      </c>
      <c r="H1288" s="9">
        <f>IFERROR(__xludf.DUMMYFUNCTION("""COMPUTED_VALUE"""),0.0)</f>
        <v>0</v>
      </c>
      <c r="I1288" s="9">
        <f>IFERROR(__xludf.DUMMYFUNCTION("""COMPUTED_VALUE"""),0.0)</f>
        <v>0</v>
      </c>
      <c r="J1288" s="9">
        <f>IFERROR(__xludf.DUMMYFUNCTION("""COMPUTED_VALUE"""),1.0)</f>
        <v>1</v>
      </c>
    </row>
    <row r="1289">
      <c r="A1289" s="1">
        <v>4.0</v>
      </c>
      <c r="B1289" s="5" t="s">
        <v>12026</v>
      </c>
      <c r="C1289" s="5" t="s">
        <v>12027</v>
      </c>
      <c r="D1289" s="9" t="str">
        <f>IFERROR(__xludf.DUMMYFUNCTION("""COMPUTED_VALUE"""),"it doesn t make any noise speed okay for this price range light weight i don t face any issues in this fan over are good good fan from crompton fan was well built and value for money the noise at the top speed is kinda loud can t complain with this price "&amp;"speed control not working good nice product 👍 good while running time slightly shaking we don t no why but it s fixed properly good")</f>
        <v>it doesn t make any noise speed okay for this price range light weight i don t face any issues in this fan over are good good fan from crompton fan was well built and value for money the noise at the top speed is kinda loud can t complain with this price speed control not working good nice product 👍 good while running time slightly shaking we don t no why but it s fixed properly good</v>
      </c>
      <c r="E1289" s="1" t="s">
        <v>12018</v>
      </c>
      <c r="F1289" s="9" t="s">
        <v>9933</v>
      </c>
      <c r="G1289" s="9">
        <f>IFERROR(__xludf.DUMMYFUNCTION("""COMPUTED_VALUE"""),1.0)</f>
        <v>1</v>
      </c>
      <c r="H1289" s="9">
        <f>IFERROR(__xludf.DUMMYFUNCTION("""COMPUTED_VALUE"""),0.0)</f>
        <v>0</v>
      </c>
      <c r="I1289" s="9">
        <f>IFERROR(__xludf.DUMMYFUNCTION("""COMPUTED_VALUE"""),0.0)</f>
        <v>0</v>
      </c>
      <c r="J1289" s="9">
        <f>IFERROR(__xludf.DUMMYFUNCTION("""COMPUTED_VALUE"""),0.0)</f>
        <v>0</v>
      </c>
    </row>
    <row r="1290">
      <c r="A1290" s="1">
        <v>4.5</v>
      </c>
      <c r="B1290" s="5" t="s">
        <v>12038</v>
      </c>
      <c r="C1290" s="5" t="s">
        <v>12039</v>
      </c>
      <c r="D1290" s="9" t="str">
        <f>IFERROR(__xludf.DUMMYFUNCTION("""COMPUTED_VALUE"""),"one of the best juicer mixer i have ever used till date used almost all renowned brands but this one is class apart rd purchase in the family circle nice it is unique machine it can do everything which we went from a juicer machine fine quality of mixing "&amp;"grinder in few seconds and use both domestic or shops and very easy to use and clean i choose it after many machine used it is best all of them if u want to take out the juice after several days gap then u can prefer it bit on the regular basis it is not "&amp;"good because i had taken out mausambi juice from it but it s waste was not containing some juice in it which can give a loss to u else it s good i have not used juicer thus stars but mixer grinder is excellent even hard items like coconut 🥥 pieces grind "&amp;"in just turns very happy with the product easy to clean just waiting to use the juicer though very good experience using this produc from year s very nice products and most powerful motor nice machine meets the purpose as i was looking for a strong perfor"&amp;"ming juicer its just that manufacturing quality is also good and sturdy though i feel the motor is loose fitted as one can feel it hitting both sides inside while cleaning or shifting")</f>
        <v>one of the best juicer mixer i have ever used till date used almost all renowned brands but this one is class apart rd purchase in the family circle nice it is unique machine it can do everything which we went from a juicer machine fine quality of mixing grinder in few seconds and use both domestic or shops and very easy to use and clean i choose it after many machine used it is best all of them if u want to take out the juice after several days gap then u can prefer it bit on the regular basis it is not good because i had taken out mausambi juice from it but it s waste was not containing some juice in it which can give a loss to u else it s good i have not used juicer thus stars but mixer grinder is excellent even hard items like coconut 🥥 pieces grind in just turns very happy with the product easy to clean just waiting to use the juicer though very good experience using this produc from year s very nice products and most powerful motor nice machine meets the purpose as i was looking for a strong performing juicer its just that manufacturing quality is also good and sturdy though i feel the motor is loose fitted as one can feel it hitting both sides inside while cleaning or shifting</v>
      </c>
      <c r="E1290" s="1" t="s">
        <v>12030</v>
      </c>
      <c r="F1290" s="9" t="s">
        <v>9553</v>
      </c>
      <c r="G1290" s="9">
        <f>IFERROR(__xludf.DUMMYFUNCTION("""COMPUTED_VALUE"""),0.0)</f>
        <v>0</v>
      </c>
      <c r="H1290" s="9">
        <f>IFERROR(__xludf.DUMMYFUNCTION("""COMPUTED_VALUE"""),0.0)</f>
        <v>0</v>
      </c>
      <c r="I1290" s="9">
        <f>IFERROR(__xludf.DUMMYFUNCTION("""COMPUTED_VALUE"""),0.0)</f>
        <v>0</v>
      </c>
      <c r="J1290" s="9">
        <f>IFERROR(__xludf.DUMMYFUNCTION("""COMPUTED_VALUE"""),0.0)</f>
        <v>0</v>
      </c>
    </row>
    <row r="1291">
      <c r="A1291" s="1">
        <v>4.6</v>
      </c>
      <c r="B1291" s="5" t="s">
        <v>12048</v>
      </c>
      <c r="C1291" s="5" t="s">
        <v>12049</v>
      </c>
      <c r="D1291" s="9" t="str">
        <f>IFERROR(__xludf.DUMMYFUNCTION("""COMPUTED_VALUE"""),"i like the service most and the product note writing the product right after installation product looks nice and the storage capacity is good enough for a family of the technician is very friendly and installed the product without issues will write a deta"&amp;"iled review after using the product thoroughly it s value for money product works fine and installation was on time nice product and service is also good product is very good purity of water is excellent and installation is excellent must buy item at this"&amp;" range value for money r o water dispensersufficient capacity")</f>
        <v>i like the service most and the product note writing the product right after installation product looks nice and the storage capacity is good enough for a family of the technician is very friendly and installed the product without issues will write a detailed review after using the product thoroughly it s value for money product works fine and installation was on time nice product and service is also good product is very good purity of water is excellent and installation is excellent must buy item at this range value for money r o water dispensersufficient capacity</v>
      </c>
      <c r="E1291" s="1" t="s">
        <v>12042</v>
      </c>
      <c r="F1291" s="9" t="s">
        <v>10791</v>
      </c>
      <c r="G1291" s="9">
        <f>IFERROR(__xludf.DUMMYFUNCTION("""COMPUTED_VALUE"""),0.0)</f>
        <v>0</v>
      </c>
      <c r="H1291" s="9">
        <f>IFERROR(__xludf.DUMMYFUNCTION("""COMPUTED_VALUE"""),0.0)</f>
        <v>0</v>
      </c>
      <c r="I1291" s="9">
        <f>IFERROR(__xludf.DUMMYFUNCTION("""COMPUTED_VALUE"""),0.0)</f>
        <v>0</v>
      </c>
      <c r="J1291" s="9">
        <f>IFERROR(__xludf.DUMMYFUNCTION("""COMPUTED_VALUE"""),0.0)</f>
        <v>0</v>
      </c>
    </row>
    <row r="1292">
      <c r="A1292" s="1">
        <v>4.1</v>
      </c>
      <c r="B1292" s="5" t="s">
        <v>12059</v>
      </c>
      <c r="C1292" s="5" t="s">
        <v>12060</v>
      </c>
      <c r="D1292" s="9" t="str">
        <f>IFERROR(__xludf.DUMMYFUNCTION("""COMPUTED_VALUE"""),"the pricing is good using is very easy but the product is not too much worth to buy i have been using a similar coffee percolator for over years now and my old workhorse a chinese nova is still capable since it was white and therefore a very unappetising "&amp;"sight now i needed a new one packaging the design of packaging was perfect stiff corrugated sandwich board box foam profiled panels stuck on board for bottom and top board wrapping around the glass kettle the whole unit inside a thick ply cover frankly th"&amp;"is sort of packaging is more common in high end audio equipment plus for the packaging design size this is a small machine and will make about ml of coffee sufficient for mugs in one go if you need a larger volume look elsewhere body and finish the plasti"&amp;"c body is well made the matte finish looks good the bottom metal plate is seamless and black will have to wait and see when spots appear the kettle is good quality glass and though no branding is present feels thick enough to withstand minor washing bumps"&amp;" the filter bucket and the holder with the flow control spring is ok hopefully the spring and washer which are fixed will last the lid moves smoothly and the hinges and the sprinkler also look sturdy switch is firm function it worked very well on the firs"&amp;"t use i had used an extra coffee filter paper on top of the nylon filter bucket the flow was smooth coffee liquor starts weak and then picks up strength the drip stops well with the removal of the kettle and though the manual cautiously states a sec gap f"&amp;"or drip stop i did not find any leakage on longer removal overall very satisfied with my new coffee maker recommend buying product doesn’t work within a month easy to use and it turned out better than i expected it to be for the price just magnificent sav"&amp;"es lot of time the plastic quality for this product is poor it feels like a toy i had bought a amazon basics air fryer it had great build quality comparing to this amazon basics product if you try to find a replacement part it costs twice its value its ch"&amp;"eap and breakable and the coffee is very very light waste of coffee and also not a good flavour nice product and simple to use")</f>
        <v>the pricing is good using is very easy but the product is not too much worth to buy i have been using a similar coffee percolator for over years now and my old workhorse a chinese nova is still capable since it was white and therefore a very unappetising sight now i needed a new one packaging the design of packaging was perfect stiff corrugated sandwich board box foam profiled panels stuck on board for bottom and top board wrapping around the glass kettle the whole unit inside a thick ply cover frankly this sort of packaging is more common in high end audio equipment plus for the packaging design size this is a small machine and will make about ml of coffee sufficient for mugs in one go if you need a larger volume look elsewhere body and finish the plastic body is well made the matte finish looks good the bottom metal plate is seamless and black will have to wait and see when spots appear the kettle is good quality glass and though no branding is present feels thick enough to withstand minor washing bumps the filter bucket and the holder with the flow control spring is ok hopefully the spring and washer which are fixed will last the lid moves smoothly and the hinges and the sprinkler also look sturdy switch is firm function it worked very well on the first use i had used an extra coffee filter paper on top of the nylon filter bucket the flow was smooth coffee liquor starts weak and then picks up strength the drip stops well with the removal of the kettle and though the manual cautiously states a sec gap for drip stop i did not find any leakage on longer removal overall very satisfied with my new coffee maker recommend buying product doesn’t work within a month easy to use and it turned out better than i expected it to be for the price just magnificent saves lot of time the plastic quality for this product is poor it feels like a toy i had bought a amazon basics air fryer it had great build quality comparing to this amazon basics product if you try to find a replacement part it costs twice its value its cheap and breakable and the coffee is very very light waste of coffee and also not a good flavour nice product and simple to use</v>
      </c>
      <c r="E1292" s="1" t="s">
        <v>12052</v>
      </c>
      <c r="F1292" s="9" t="s">
        <v>10275</v>
      </c>
      <c r="G1292" s="9">
        <f>IFERROR(__xludf.DUMMYFUNCTION("""COMPUTED_VALUE"""),1.0)</f>
        <v>1</v>
      </c>
      <c r="H1292" s="9">
        <f>IFERROR(__xludf.DUMMYFUNCTION("""COMPUTED_VALUE"""),1.0)</f>
        <v>1</v>
      </c>
      <c r="I1292" s="9">
        <f>IFERROR(__xludf.DUMMYFUNCTION("""COMPUTED_VALUE"""),1.0)</f>
        <v>1</v>
      </c>
      <c r="J1292" s="9">
        <f>IFERROR(__xludf.DUMMYFUNCTION("""COMPUTED_VALUE"""),0.0)</f>
        <v>0</v>
      </c>
    </row>
    <row r="1293">
      <c r="A1293" s="1">
        <v>4.1</v>
      </c>
      <c r="B1293" s="5" t="s">
        <v>12071</v>
      </c>
      <c r="C1293" s="5" t="s">
        <v>12072</v>
      </c>
      <c r="D1293" s="9" t="str">
        <f>IFERROR(__xludf.DUMMYFUNCTION("""COMPUTED_VALUE"""),"no there should be a fan speed control option overall very good little noisy but expected fan is slightly noiseoperating switch is too hard for aged person best in market good product easy to use received days ago looks color r good heating nice adjustmen"&amp;"ts for heating w w w whichever u requireno auto cut or over heat protection available")</f>
        <v>no there should be a fan speed control option overall very good little noisy but expected fan is slightly noiseoperating switch is too hard for aged person best in market good product easy to use received days ago looks color r good heating nice adjustments for heating w w w whichever u requireno auto cut or over heat protection available</v>
      </c>
      <c r="E1293" s="1" t="s">
        <v>12063</v>
      </c>
      <c r="F1293" s="9" t="s">
        <v>9151</v>
      </c>
      <c r="G1293" s="9">
        <f>IFERROR(__xludf.DUMMYFUNCTION("""COMPUTED_VALUE"""),0.0)</f>
        <v>0</v>
      </c>
      <c r="H1293" s="9">
        <f>IFERROR(__xludf.DUMMYFUNCTION("""COMPUTED_VALUE"""),0.0)</f>
        <v>0</v>
      </c>
      <c r="I1293" s="9">
        <f>IFERROR(__xludf.DUMMYFUNCTION("""COMPUTED_VALUE"""),0.0)</f>
        <v>0</v>
      </c>
      <c r="J1293" s="9">
        <f>IFERROR(__xludf.DUMMYFUNCTION("""COMPUTED_VALUE"""),0.0)</f>
        <v>0</v>
      </c>
    </row>
    <row r="1294">
      <c r="A1294" s="1">
        <v>3.4</v>
      </c>
      <c r="B1294" s="5" t="s">
        <v>12081</v>
      </c>
      <c r="C1294" s="5" t="s">
        <v>12082</v>
      </c>
      <c r="D1294" s="9" t="str">
        <f>IFERROR(__xludf.DUMMYFUNCTION("""COMPUTED_VALUE"""),"everything is fine about the product light weight good air blower and good heating most important price is good best you can in this winter without doubt go for it thanks amazon for this heater built quality as per description haneul brand same as mention"&amp;"ed amazing product at amazing price work as per the description same brand received build quality is also superb great for winter pocket freindly as compare to other brand recommended it is good product weight and heating process so easy and movable value"&amp;" for money and quality is also good i am not satisfied because product bilt quality poor and use that on heter semll very iterating high consumption electric")</f>
        <v>everything is fine about the product light weight good air blower and good heating most important price is good best you can in this winter without doubt go for it thanks amazon for this heater built quality as per description haneul brand same as mentioned amazing product at amazing price work as per the description same brand received build quality is also superb great for winter pocket freindly as compare to other brand recommended it is good product weight and heating process so easy and movable value for money and quality is also good i am not satisfied because product bilt quality poor and use that on heter semll very iterating high consumption electric</v>
      </c>
      <c r="E1294" s="1" t="s">
        <v>12075</v>
      </c>
      <c r="F1294" s="9" t="s">
        <v>9151</v>
      </c>
      <c r="G1294" s="9">
        <f>IFERROR(__xludf.DUMMYFUNCTION("""COMPUTED_VALUE"""),0.0)</f>
        <v>0</v>
      </c>
      <c r="H1294" s="9">
        <f>IFERROR(__xludf.DUMMYFUNCTION("""COMPUTED_VALUE"""),0.0)</f>
        <v>0</v>
      </c>
      <c r="I1294" s="9">
        <f>IFERROR(__xludf.DUMMYFUNCTION("""COMPUTED_VALUE"""),0.0)</f>
        <v>0</v>
      </c>
      <c r="J1294" s="9">
        <f>IFERROR(__xludf.DUMMYFUNCTION("""COMPUTED_VALUE"""),0.0)</f>
        <v>0</v>
      </c>
    </row>
    <row r="1295">
      <c r="A1295" s="1">
        <v>4.6</v>
      </c>
      <c r="B1295" s="5" t="s">
        <v>12092</v>
      </c>
      <c r="C1295" s="5" t="s">
        <v>12093</v>
      </c>
      <c r="D1295" s="9" t="str">
        <f>IFERROR(__xludf.DUMMYFUNCTION("""COMPUTED_VALUE"""),"it s good nd amazing product very nice product very low noise leaves no dryness in air elegant in looks very fastly heat the room safely design happy to purchase this heater 🤩⭐👍 it maintain the room temperature and provides sufficient heat it was really"&amp;" excellent product i like it awesome product product is very good")</f>
        <v>it s good nd amazing product very nice product very low noise leaves no dryness in air elegant in looks very fastly heat the room safely design happy to purchase this heater 🤩⭐👍 it maintain the room temperature and provides sufficient heat it was really excellent product i like it awesome product product is very good</v>
      </c>
      <c r="E1295" s="1" t="s">
        <v>12085</v>
      </c>
      <c r="F1295" s="9" t="s">
        <v>9151</v>
      </c>
      <c r="G1295" s="9">
        <f>IFERROR(__xludf.DUMMYFUNCTION("""COMPUTED_VALUE"""),0.0)</f>
        <v>0</v>
      </c>
      <c r="H1295" s="9">
        <f>IFERROR(__xludf.DUMMYFUNCTION("""COMPUTED_VALUE"""),0.0)</f>
        <v>0</v>
      </c>
      <c r="I1295" s="9">
        <f>IFERROR(__xludf.DUMMYFUNCTION("""COMPUTED_VALUE"""),0.0)</f>
        <v>0</v>
      </c>
      <c r="J1295" s="9">
        <f>IFERROR(__xludf.DUMMYFUNCTION("""COMPUTED_VALUE"""),0.0)</f>
        <v>0</v>
      </c>
    </row>
    <row r="1296">
      <c r="A1296" s="1">
        <v>4.2</v>
      </c>
      <c r="B1296" s="5" t="s">
        <v>12104</v>
      </c>
      <c r="C1296" s="5" t="s">
        <v>12105</v>
      </c>
      <c r="D1296" s="9" t="str">
        <f>IFERROR(__xludf.DUMMYFUNCTION("""COMPUTED_VALUE"""),"it s a good product for strong daily laundry clothes fine quality flimsy and the lid alignment is not good design colour is sober which i liked better and not bright brown i ve milton and size is almost same though milton bottom is a bit wider i liked thi"&amp;"s colour better so bought this as shown in the image the basket quality is good expected a little thicker lid its not as sturdy as expected given the brand and price good good for home looks cute too i like this product 👌")</f>
        <v>it s a good product for strong daily laundry clothes fine quality flimsy and the lid alignment is not good design colour is sober which i liked better and not bright brown i ve milton and size is almost same though milton bottom is a bit wider i liked this colour better so bought this as shown in the image the basket quality is good expected a little thicker lid its not as sturdy as expected given the brand and price good good for home looks cute too i like this product 👌</v>
      </c>
      <c r="E1296" s="1" t="s">
        <v>12096</v>
      </c>
      <c r="F1296" s="9" t="s">
        <v>9495</v>
      </c>
      <c r="G1296" s="9">
        <f>IFERROR(__xludf.DUMMYFUNCTION("""COMPUTED_VALUE"""),0.0)</f>
        <v>0</v>
      </c>
      <c r="H1296" s="9">
        <f>IFERROR(__xludf.DUMMYFUNCTION("""COMPUTED_VALUE"""),0.0)</f>
        <v>0</v>
      </c>
      <c r="I1296" s="9">
        <f>IFERROR(__xludf.DUMMYFUNCTION("""COMPUTED_VALUE"""),0.0)</f>
        <v>0</v>
      </c>
      <c r="J1296" s="9">
        <f>IFERROR(__xludf.DUMMYFUNCTION("""COMPUTED_VALUE"""),0.0)</f>
        <v>0</v>
      </c>
    </row>
    <row r="1297">
      <c r="A1297" s="1">
        <v>3.9</v>
      </c>
      <c r="B1297" s="5" t="s">
        <v>12114</v>
      </c>
      <c r="C1297" s="5" t="s">
        <v>12115</v>
      </c>
      <c r="D1297" s="9" t="str">
        <f>IFERROR(__xludf.DUMMYFUNCTION("""COMPUTED_VALUE"""),"a good fan very sad no regulator and had to spend money for a regulator iam like this prodect amazing i’ve been using it since last months and it doesn’t have any issues so far product came with all the necessary items and it works perfectly fine rod was "&amp;"missing kindly resend good performance and good fan just upper cap not given by company rest is good at this price i hope it long lasts good one just okay don t get too much hype")</f>
        <v>a good fan very sad no regulator and had to spend money for a regulator iam like this prodect amazing i’ve been using it since last months and it doesn’t have any issues so far product came with all the necessary items and it works perfectly fine rod was missing kindly resend good performance and good fan just upper cap not given by company rest is good at this price i hope it long lasts good one just okay don t get too much hype</v>
      </c>
      <c r="E1297" s="1" t="s">
        <v>12108</v>
      </c>
      <c r="F1297" s="9" t="s">
        <v>9933</v>
      </c>
      <c r="G1297" s="9">
        <f>IFERROR(__xludf.DUMMYFUNCTION("""COMPUTED_VALUE"""),0.0)</f>
        <v>0</v>
      </c>
      <c r="H1297" s="9">
        <f>IFERROR(__xludf.DUMMYFUNCTION("""COMPUTED_VALUE"""),0.0)</f>
        <v>0</v>
      </c>
      <c r="I1297" s="9">
        <f>IFERROR(__xludf.DUMMYFUNCTION("""COMPUTED_VALUE"""),0.0)</f>
        <v>0</v>
      </c>
      <c r="J1297" s="9">
        <f>IFERROR(__xludf.DUMMYFUNCTION("""COMPUTED_VALUE"""),0.0)</f>
        <v>0</v>
      </c>
    </row>
    <row r="1298">
      <c r="A1298" s="1">
        <v>4.2</v>
      </c>
      <c r="B1298" s="5" t="s">
        <v>12124</v>
      </c>
      <c r="C1298" s="5" t="s">
        <v>12125</v>
      </c>
      <c r="D1298" s="9" t="str">
        <f>IFERROR(__xludf.DUMMYFUNCTION("""COMPUTED_VALUE"""),"product works very well easy to use i recommend to this product shakti s to all to noise vary good washer product work vary well go for it paisa vasool awesome car washer for domestic use good pressure for superior cleaning but inlet pipe should have more"&amp;" length than it has good pressure washer and easy to use i think inlet pipe need to be more long other wise all good pressure is very good but mtr shows bar used this product for wash my roof as well as to wash my car product is very good with low noise a"&amp;"nd good pressure recommend to have this product for personal use to wash your car floor roof etc")</f>
        <v>product works very well easy to use i recommend to this product shakti s to all to noise vary good washer product work vary well go for it paisa vasool awesome car washer for domestic use good pressure for superior cleaning but inlet pipe should have more length than it has good pressure washer and easy to use i think inlet pipe need to be more long other wise all good pressure is very good but mtr shows bar used this product for wash my roof as well as to wash my car product is very good with low noise and good pressure recommend to have this product for personal use to wash your car floor roof etc</v>
      </c>
      <c r="E1298" s="1" t="s">
        <v>12118</v>
      </c>
      <c r="F1298" s="9" t="s">
        <v>10031</v>
      </c>
      <c r="G1298" s="9">
        <f>IFERROR(__xludf.DUMMYFUNCTION("""COMPUTED_VALUE"""),0.0)</f>
        <v>0</v>
      </c>
      <c r="H1298" s="9">
        <f>IFERROR(__xludf.DUMMYFUNCTION("""COMPUTED_VALUE"""),0.0)</f>
        <v>0</v>
      </c>
      <c r="I1298" s="9">
        <f>IFERROR(__xludf.DUMMYFUNCTION("""COMPUTED_VALUE"""),0.0)</f>
        <v>0</v>
      </c>
      <c r="J1298" s="9">
        <f>IFERROR(__xludf.DUMMYFUNCTION("""COMPUTED_VALUE"""),0.0)</f>
        <v>0</v>
      </c>
    </row>
    <row r="1299">
      <c r="A1299" s="1">
        <v>4.2</v>
      </c>
      <c r="B1299" s="5" t="s">
        <v>12136</v>
      </c>
      <c r="C1299" s="5" t="s">
        <v>12137</v>
      </c>
      <c r="D1299" s="9" t="str">
        <f>IFERROR(__xludf.DUMMYFUNCTION("""COMPUTED_VALUE"""),"purchased from amazon for full price under no offers still beat competitors by rs order was placed on thursday late in the evening at pm was to be delivered on thursday but arrived early on monday at am quite satisfied with the delivery packaging conditio"&amp;"n of the item and also happy with the early arrival along with the vacuum we received a basic instruction manual and warranty card the invoice was missing from the parcel so it had to be downloaded from amazon to register your warranty you require to scan"&amp;" the bar code on the invoice and whatsapp the details without any delay excitedly we got to assemble the unit which was a fairly easy task took approximately minutes which i guess is ok for the first time while getting familiar with all various attachment"&amp;"s etc first impressions the vacuum itself looks sturdy built wise but some attachments could be a little stronger especially the extension pipes could be stainless steel same as the drum and telescopic in feature operation the main vacuuming head attachme"&amp;"nt used for floor hard surfaces could also be stainless steel as it gets used the most and gets banged around quite a bit would extend its life its a pin plug instead of a pin which could have been better with a surge protector fuse the cord is of decent "&amp;"length quite impressed with the quality of the cord also the cord which has no autowind and cannot be inserted within the body of the unit after use can be rested on top of the drum in a winding fashion it kinda works and does keep in place without being "&amp;"a nuisance hose same solution the side latches are reasonably strong wheels are easy to install insert and work fine it would be absolutely fantastic if the various attachments could be stored latched to the main unit while not in use storage wise but can"&amp;" understand the limitations in this regard first demo was for the vacuum noise average not too loud or unbearable reasonable with any other domestic vacuum of similar power inside the lid the dust bag clings on to its inlet would be better if it could be "&amp;"secured locked with a clip in vacuum suction mode the air gets forced out of the blower outlet this outlet is directed on the opposite side of the unit and is directed straight onto the floor level now imagine if you had not yet cleaned that part of the r"&amp;"oom and that dust gets thrown around or blown onto the already cleaned surfaces it would be an unending job like a dog chasing its tail if this outlet had a removable or having the ability to rotate something like a flap or adjustable ac vents like in car"&amp;"s then it could direct the blown out air upwards while vacuuming the surfaces and this could have been of great design sense suction is at par with as described or claimed in the adverts nothing too exciting but definitely not disappointing does the job w"&amp;"hich is important then follows the demo for the blower this feature should technically be equally as strong as the vacuum because the force of the air sucked in while vacuuming is supposedly the same force leaving the blower outlet to make things interest"&amp;"ing there are fish gill like vents on either sides of the lid these vents are the fixed kind cannot be closed or opened one of the vent very faintly can be felt taking in air while the other vent blows out air at a significant force this particular phenom"&amp;"ena i am bewildered with cause as i understand the escaping rate of air through this vent will weaken the force supposed to leave the blower outlet so make of it what you will still does the job if you re looking at blowing leaves or scaring the neighbour"&amp;"s pet finally the demo for the wet performance is at par with as described or claimed in the adverts and as other customers have described in their video demonstrations again nothing too exciting but definitely not disappointing does the job which is impo"&amp;"rtant may need to dry mop even after using the wet function in closingdefinitely do purchase it use it often as required and also helps keeping fit do not allow dust to settle on your vacuum blower also ordered extra i american micronic replacement dust b"&amp;"ag for ami vcd wdx ami vcd wdxii rodak mm mattress and upholstery nozzle for vacuum cleaner wet and dry cleaning eu import it have the best suction power among the wet and dry vaccum cleaner even better than some of the dry vaccum cleaners i bought this f"&amp;"or my mother in law she likes it for being easy to use it s simple and easy to connect and remove dust covers and pipes extension pipes are little loose though it s easy to clean those cat hairs now and don t have to worry about accidentally sucking the w"&amp;"ater from the floor because it s wet and dry vaccum cleaner hope the customer care is a good one incase of any needs arise they send me already opened package but not used i think they could have send us a fresh unopened perfectly sealed package no compla"&amp;"ints untill now i liked the reusable dust cover feature also it s easy to connect it inside easy to handle don t have too much weight it would have been better if there was an auto winding of power cables with a switch this is a domestic beast great sucti"&amp;"on only thing that should had been ther is speed control noise level is high but with such suction is ok as long as it cleans it all without ne to redo it again and again i am ok rest how it will stay with time will be something to see it is very easy to "&amp;"clean as the suction power is great 👍 very powerful machine indeed i have been looking for a good vaccum cleaner for a long time now i recently came across this and read the reviews etc some were good and some were bad but at the same time i couldn t fin"&amp;"d any better specifications in any of the other vaccum cleaners in this price segment so i finally bought it it came in a big amazon box well packed and secured unboxed and it was as perfect as in the stock images here is the list for you to understand th"&amp;"e pros and cons as easily as possible ⁠ ⁠ • very good quality steel and plastic build💯• the suction kpa is really really good even with the thick carpets etc💯• the wheels are really good too they move effortlessly 💯• you get a lot of accessories to cle"&amp;"an different surfaces and they re good quality 💯• the blower function is really powerful 💯• the bag inside which collects the dust dirt is big and can be cleaned washed easily 💯• the noise level isn t much its okay not loud💯• the cord length is mtrs w"&amp;"hich is enough 💯• the overheating protection is good💯• all the accessories can be stored at the given spaces on the base💯cons • the only thing that i think should be improved is the locking mechanism of the extension pipes they are good and fit well bu"&amp;"t if its a carpet or some other mats you re cleaning you need to tighten it well otherwise it loosens and needs to be tightened again and again 🌟 overall a product which fits all your needs wet and dry cleaning of course ⁠ better than any other vaccum cl"&amp;"eaners in under k price range go for it 💯 p s i ve tried some other vaccum cleaners too which are in the k and above range but this is the all in one op vaccum cleaner💯 good suction with great built quality good durability good suction power and quality"&amp;" product vacuum cleaner is very fine suction power is quite good drying power is also just ok noise level is high as i expected cost is high as compared to other brands overall i rated it four star")</f>
        <v>purchased from amazon for full price under no offers still beat competitors by rs order was placed on thursday late in the evening at pm was to be delivered on thursday but arrived early on monday at am quite satisfied with the delivery packaging condition of the item and also happy with the early arrival along with the vacuum we received a basic instruction manual and warranty card the invoice was missing from the parcel so it had to be downloaded from amazon to register your warranty you require to scan the bar code on the invoice and whatsapp the details without any delay excitedly we got to assemble the unit which was a fairly easy task took approximately minutes which i guess is ok for the first time while getting familiar with all various attachments etc first impressions the vacuum itself looks sturdy built wise but some attachments could be a little stronger especially the extension pipes could be stainless steel same as the drum and telescopic in feature operation the main vacuuming head attachment used for floor hard surfaces could also be stainless steel as it gets used the most and gets banged around quite a bit would extend its life its a pin plug instead of a pin which could have been better with a surge protector fuse 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 the side latches are reasonably strong wheels are easy to install insert and work fine it would be absolutely fantastic if the various attachments could be stored latched to the main unit while not in use storage wise but can understand the limitations in this regard first demo was for the vacuum noise average not too loud or unbearable reasonable with any other domestic vacuum of similar power inside the lid the dust bag clings on to its inlet would be better if it could be secured locked with a clip 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 suction is at par with as described or claimed in the adverts nothing too exciting but definitely not disappointing does the job which is important then follows the demo for the blower this feature should technically be equally as strong as the vacuum because the force of the air sucked in while vacuuming is supposedly the same force leaving the blower outlet to make things interesting there are fish gill like vents on either sides of the lid these vents are the fixed kind cannot be closed or opened one of the vent very faintly can be felt taking 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 re looking at blowing leaves or scaring the neighbours pet finally the demo for the wet performance is at par with as described or claimed in the adverts and as other customers have described in their video demonstrations again nothing too exciting but definitely not disappointing does the job which is important may need to dry mop even after using the wet function in closingdefinitely do purchase it use it often as required and also helps keeping fit do not allow dust to settle on your vacuum blower also ordered extra i american micronic replacement dust bag for ami vcd wdx ami vcd wdxii rodak mm mattress and upholstery nozzle for vacuum cleaner wet and dry cleaning eu import it have the best suction power among the wet and dry vaccum cleaner even better than some of the dry vaccum cleaners i bought this for my mother in law she likes it for being easy to use it s simple and easy to connect and remove dust covers and pipes extension pipes are little loose though it s easy to clean those cat hairs now and don t have to worry about accidentally sucking the water from the floor because it 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 s easy to connect it inside easy to handle don t have too much weight it would have been better if there was an auto winding of power cables with a switch this is a domestic beast great suction only thing that should had been ther is speed control noise level is high but with such suction is ok as long as it cleans it all without ne to redo it again and again i am ok rest how it will stay with time will be something to see it is very easy to clean as the suction power is great 👍 very powerful machine indeed i have been looking for a good vaccum cleaner for a long time now i recently came across this and read the reviews etc some were good and some were bad but at the same time i couldn t find any better specifications in any of the other vaccum cleaners in this price segment so i finally bought it it came in a big amazon box well packed and secured unboxed and it was as perfect as in the stock images here is the list for you to understand the pros and cons as easily as possible ⁠ ⁠ • very good quality steel and plastic build💯• the suction kpa is really really good even with the thick carpets etc💯• the wheels are really good too they move effortlessly 💯• you get a lot of accessories to clean different surfaces and they re good quality 💯• the blower function is really powerful 💯• the bag inside which collects the dust dirt is big and can be cleaned washed easily 💯• the noise level isn t much its okay not loud💯• the cord length is mtrs which is enough 💯• the overheating protection is good💯• all the accessories can be stored at the given spaces on the base💯cons • the only thing that i think should be improved is the locking mechanism of the extension pipes they are good and fit well but if its a carpet or some other mats you re cleaning you need to tighten it well otherwise it loosens and needs to be tightened again and again 🌟 overall a product which fits all your needs wet and dry cleaning of course ⁠ better than any other vaccum cleaners in under k price range go for it 💯 p s i ve tried some other vaccum cleaners too which are in the k and above range but this is the all in one op vaccum cleaner💯 good suction with great built quality good durability good suction power and quality product vacuum cleaner is very fine suction power is quite good drying power is also just ok noise level is high as i expected cost is high as compared to other brands overall i rated it four star</v>
      </c>
      <c r="E1299" s="1" t="s">
        <v>12128</v>
      </c>
      <c r="F1299" s="9" t="s">
        <v>10633</v>
      </c>
      <c r="G1299" s="9">
        <f>IFERROR(__xludf.DUMMYFUNCTION("""COMPUTED_VALUE"""),0.0)</f>
        <v>0</v>
      </c>
      <c r="H1299" s="9">
        <f>IFERROR(__xludf.DUMMYFUNCTION("""COMPUTED_VALUE"""),1.0)</f>
        <v>1</v>
      </c>
      <c r="I1299" s="9">
        <f>IFERROR(__xludf.DUMMYFUNCTION("""COMPUTED_VALUE"""),1.0)</f>
        <v>1</v>
      </c>
      <c r="J1299" s="9">
        <f>IFERROR(__xludf.DUMMYFUNCTION("""COMPUTED_VALUE"""),1.0)</f>
        <v>1</v>
      </c>
    </row>
    <row r="1300">
      <c r="A1300" s="1">
        <v>4.1</v>
      </c>
      <c r="B1300" s="5" t="s">
        <v>12146</v>
      </c>
      <c r="C1300" s="5" t="s">
        <v>12147</v>
      </c>
      <c r="D1300" s="9" t="str">
        <f>IFERROR(__xludf.DUMMYFUNCTION("""COMPUTED_VALUE"""),"plastic is not of very good quality thought but it does the job well and it is easy to use nice product i bought this product at a price of rs at this price product is good but don t know how long will it work as blades are quite low quality plastic of th"&amp;"e body is good cord length is also quite good i have used it on my old woolen clothes they have become like new used on cotton trouser too it is also like new i like this product only makers should improve its quality value for money the product is litera"&amp;"lly magical it gave a new life life to all my discarded old winter clothes must must must buy thing highly recommended i am very glad that i purchased this as my all clothes became new purchase 💖 it s easy to use and useful especially in winters")</f>
        <v>plastic is not of very good quality thought but it does the job well and it is easy to use nice product i bought this product at a price of rs at this price product is good but don 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 value for money the product is literally magical it gave a new life life to all my discarded old winter clothes must must must buy thing highly recommended i am very glad that i purchased this as my all clothes became new purchase 💖 it s easy to use and useful especially in winters</v>
      </c>
      <c r="E1300" s="1" t="s">
        <v>12140</v>
      </c>
      <c r="F1300" s="9" t="s">
        <v>9162</v>
      </c>
      <c r="G1300" s="9">
        <f>IFERROR(__xludf.DUMMYFUNCTION("""COMPUTED_VALUE"""),0.0)</f>
        <v>0</v>
      </c>
      <c r="H1300" s="9">
        <f>IFERROR(__xludf.DUMMYFUNCTION("""COMPUTED_VALUE"""),0.0)</f>
        <v>0</v>
      </c>
      <c r="I1300" s="9">
        <f>IFERROR(__xludf.DUMMYFUNCTION("""COMPUTED_VALUE"""),0.0)</f>
        <v>0</v>
      </c>
      <c r="J1300" s="9">
        <f>IFERROR(__xludf.DUMMYFUNCTION("""COMPUTED_VALUE"""),0.0)</f>
        <v>0</v>
      </c>
    </row>
    <row r="1301">
      <c r="A1301" s="1">
        <v>4.8</v>
      </c>
      <c r="B1301" s="5" t="s">
        <v>12157</v>
      </c>
      <c r="C1301" s="5" t="s">
        <v>12158</v>
      </c>
      <c r="D1301" s="9" t="str">
        <f>IFERROR(__xludf.DUMMYFUNCTION("""COMPUTED_VALUE"""),"i have used multiple air fryers but this one is best and value for money good product and a excellent demo was given by manikandan on video call however we returned this to get a higher version of this it s a good product worth the money the virtual insta"&amp;"llation and demo given by manikandan was very helpful and made it easy to use easy to use easy to clean easy to maintain good product value for money must recommend to everyone thanks a lot this airfryer as expected is an alternative for people who hate d"&amp;"eep frying and oil less food not only that instant pot could be better than other airfryers out in the market manikandan gave a demo of the product thank you very good explanation about product and it s function then safety precautions and clarify our dou"&amp;"bts by manikandan and this demo was very useful to us nice product user friendly got video session for demo installation given today by zafar he explained all the options very well ready to support even after demo i am giving star for product installation"&amp;" this airfryer is most satisfying compact not over sized and easy to clean i was worried it will be too large worth the cost")</f>
        <v>i have used multiple air fryers but this one is best and value for money good product and a excellent demo was given by manikandan on video call however we returned this to get a higher version of this it s a good product worth the money the virtual installation and demo given by manikandan was very helpful and made it easy to use easy to use easy to clean easy to maintain good product value for money must recommend to everyone thanks a lot this airfryer as expected is an alternative for people who hate deep frying and oil less food not only that instant pot could be better than other airfryers out in the market manikandan gave a demo of the product thank you very good explanation about product and it s function then safety precautions and clarify our doubts by manikandan and this demo was very useful to us nice product user friendly got video session for demo installation given today by zafar he explained all the options very well ready to support even after demo i am giving star for product installation this airfryer is most satisfying compact not over sized and easy to clean i was worried it will be too large worth the cost</v>
      </c>
      <c r="E1301" s="1" t="s">
        <v>12150</v>
      </c>
      <c r="F1301" s="9" t="s">
        <v>9483</v>
      </c>
      <c r="G1301" s="9">
        <f>IFERROR(__xludf.DUMMYFUNCTION("""COMPUTED_VALUE"""),0.0)</f>
        <v>0</v>
      </c>
      <c r="H1301" s="9">
        <f>IFERROR(__xludf.DUMMYFUNCTION("""COMPUTED_VALUE"""),0.0)</f>
        <v>0</v>
      </c>
      <c r="I1301" s="9">
        <f>IFERROR(__xludf.DUMMYFUNCTION("""COMPUTED_VALUE"""),0.0)</f>
        <v>0</v>
      </c>
      <c r="J1301" s="9">
        <f>IFERROR(__xludf.DUMMYFUNCTION("""COMPUTED_VALUE"""),0.0)</f>
        <v>0</v>
      </c>
    </row>
    <row r="1302">
      <c r="A1302" s="1">
        <v>4.4</v>
      </c>
      <c r="B1302" s="5" t="s">
        <v>12168</v>
      </c>
      <c r="C1302" s="5" t="s">
        <v>12169</v>
      </c>
      <c r="D1302" s="9" t="str">
        <f>IFERROR(__xludf.DUMMYFUNCTION("""COMPUTED_VALUE"""),"mission is to purify drinking water and make it safe to drink in that case this eco water saver l is very useful tds of my bore well water is ppm and tds of purified water is ppm and test very good rejected water is out of company is very careful in terms"&amp;" of service but local service is lax it is our misfortune that there is no service agent in our district headquarters i am very happy and will tell everyone to buy thank you amazon yes the product is good and installation was very good the service provide"&amp;"r’s behaviour was vry good overall very good experience good good product by timely delivery of amazon instalation took day s time but pureit sent a very humble and knowledgeble person for installation thanks team amazon and pureit for delivery and instal"&amp;"lation of good quality product at affordable price the tap for water dispenser is at the mid of the purifier by that i mean when the product is wall mounted the tap of the purifier is also at a height causing a bit of inconvenience rest it’s a nice mid bu"&amp;"dget product good product great company service support hul keep it up👍🏻")</f>
        <v>mission is to purify drinking water and make it safe to drink in that case this eco water saver l is very useful tds of my bore well water is ppm and tds of purified water is ppm and test very good rejected water is out of company is very careful in terms of service but local service is lax it is our misfortune that there is no service agent in our district headquarters i am very happy and will tell everyone to buy thank you amazon yes the product is good and installation was very good the service provider’s behaviour was vry good overall very good experience good good product by timely delivery of amazon instalation took day s time but pureit sent a very humble and knowledgeble person for installation thanks team amazon and pureit for delivery and installation of good quality product at affordable price the tap for water dispenser is at the mid of the purifier by that i mean when the product is wall mounted the tap of the purifier is also at a height causing a bit of inconvenience rest it’s a nice mid budget product good product great company service support hul keep it up👍🏻</v>
      </c>
      <c r="E1302" s="1" t="s">
        <v>12161</v>
      </c>
      <c r="F1302" s="9" t="s">
        <v>10791</v>
      </c>
      <c r="G1302" s="9">
        <f>IFERROR(__xludf.DUMMYFUNCTION("""COMPUTED_VALUE"""),0.0)</f>
        <v>0</v>
      </c>
      <c r="H1302" s="9">
        <f>IFERROR(__xludf.DUMMYFUNCTION("""COMPUTED_VALUE"""),1.0)</f>
        <v>1</v>
      </c>
      <c r="I1302" s="9">
        <f>IFERROR(__xludf.DUMMYFUNCTION("""COMPUTED_VALUE"""),0.0)</f>
        <v>0</v>
      </c>
      <c r="J1302" s="9">
        <f>IFERROR(__xludf.DUMMYFUNCTION("""COMPUTED_VALUE"""),0.0)</f>
        <v>0</v>
      </c>
    </row>
    <row r="1303">
      <c r="A1303" s="1">
        <v>4.3</v>
      </c>
      <c r="B1303" s="5" t="s">
        <v>12179</v>
      </c>
      <c r="C1303" s="5" t="s">
        <v>12180</v>
      </c>
      <c r="D1303" s="9" t="str">
        <f>IFERROR(__xludf.DUMMYFUNCTION("""COMPUTED_VALUE"""),"good product initially a duplicate product was sent by the seller we found out this using the barcode printed to check the genuineness after a replacement request we got a original product but the plug was not working after a service request technician ca"&amp;"me very next day and fixed the plug and leakage problem you can go for it but don’t forget to check the genuineness at first defective product recived got fixed by instalation person overall good product works great going going till now amazed and happy w"&amp;"ith this purchase i replaced my old purit top model with this excellent price k has all latest features of current high end over expensive ros in market like in tank uv mineralizer no prefilter required tds adjuster taste enhancer beautiful design water d"&amp;"ispensing speed is fast so less waiting for filling glass press and hold lever tap is great overall excellent and best model that carries all latest features of other brand expensive model latest features in low cost simply amazing the product was good in"&amp;" this range fantastic water purifier and pocket friendly too very good but water test not good")</f>
        <v>good product initially a duplicate product was sent by the seller we found out this using the barcode printed to check the genuineness after a replacement request we got a original product but the plug was not working after a service request technician came very next day and fixed the plug and leakage problem you can go for it but don’t forget to check the genuineness at first defective product recived got fixed by instalation person overall good product works great going going till now amazed and happy with this purchase i replaced my old purit top model with this excellent price k has all latest features of current high end over expensive ros in market like in tank uv mineralizer no prefilter required tds adjuster taste enhancer beautiful design water dispensing speed is fast so less waiting for filling glass press and hold lever tap is great overall excellent and best model that carries all latest features of other brand expensive model latest features in low cost simply amazing the product was good in this range fantastic water purifier and pocket friendly too very good but water test not good</v>
      </c>
      <c r="E1303" s="1" t="s">
        <v>12172</v>
      </c>
      <c r="F1303" s="9" t="s">
        <v>10791</v>
      </c>
      <c r="G1303" s="9">
        <f>IFERROR(__xludf.DUMMYFUNCTION("""COMPUTED_VALUE"""),1.0)</f>
        <v>1</v>
      </c>
      <c r="H1303" s="9">
        <f>IFERROR(__xludf.DUMMYFUNCTION("""COMPUTED_VALUE"""),1.0)</f>
        <v>1</v>
      </c>
      <c r="I1303" s="9">
        <f>IFERROR(__xludf.DUMMYFUNCTION("""COMPUTED_VALUE"""),0.0)</f>
        <v>0</v>
      </c>
      <c r="J1303" s="9">
        <f>IFERROR(__xludf.DUMMYFUNCTION("""COMPUTED_VALUE"""),0.0)</f>
        <v>0</v>
      </c>
    </row>
    <row r="1304">
      <c r="A1304" s="1">
        <v>4.3</v>
      </c>
      <c r="B1304" s="5" t="s">
        <v>12190</v>
      </c>
      <c r="C1304" s="5" t="s">
        <v>12191</v>
      </c>
      <c r="D1304" s="9" t="str">
        <f>IFERROR(__xludf.DUMMYFUNCTION("""COMPUTED_VALUE"""),"it s okay product good all ok but heat is less on full speed today is october if u replace it with better quality i will be thankful today is last day overall good quality product like it and recommend it i trust the philips iron and this has delivered as"&amp;" expected very nice 👌👌 पसंद है good")</f>
        <v>it s okay product good all ok but heat is less on full speed today is october if u replace it with better quality i will be thankful today is last day overall good quality product like it and recommend it i trust the philips iron and this has delivered as expected very nice 👌👌 पसंद है good</v>
      </c>
      <c r="E1304" s="1" t="s">
        <v>12183</v>
      </c>
      <c r="F1304" s="9" t="s">
        <v>9293</v>
      </c>
      <c r="G1304" s="9">
        <f>IFERROR(__xludf.DUMMYFUNCTION("""COMPUTED_VALUE"""),0.0)</f>
        <v>0</v>
      </c>
      <c r="H1304" s="9">
        <f>IFERROR(__xludf.DUMMYFUNCTION("""COMPUTED_VALUE"""),0.0)</f>
        <v>0</v>
      </c>
      <c r="I1304" s="9">
        <f>IFERROR(__xludf.DUMMYFUNCTION("""COMPUTED_VALUE"""),0.0)</f>
        <v>0</v>
      </c>
      <c r="J1304" s="9">
        <f>IFERROR(__xludf.DUMMYFUNCTION("""COMPUTED_VALUE"""),0.0)</f>
        <v>0</v>
      </c>
    </row>
    <row r="1305">
      <c r="A1305" s="1">
        <v>4.0</v>
      </c>
      <c r="B1305" s="5" t="s">
        <v>12200</v>
      </c>
      <c r="C1305" s="5" t="s">
        <v>12201</v>
      </c>
      <c r="D1305" s="9" t="str">
        <f>IFERROR(__xludf.DUMMYFUNCTION("""COMPUTED_VALUE"""),"do you expect from laundry bag to store clothes or something like thatso yeah it s doing the job 😂 it s big nd good good little small can take shirts nice it is of small size same as shown i got this product three days back and it comes with small packag"&amp;"ing but when i opened this actually it was bigger than my expectation it comes with standard material and with nice quote written over it this product is durable sturdiness and value for money")</f>
        <v>do you expect from laundry bag to store clothes or something like thatso yeah it s doing the job 😂 it s big nd good good little small can take shirts nice it is of small size same as shown i got this product three days back and it comes with small packaging but when i opened this actually it was bigger than my expectation it comes with standard material and with nice quote written over it this product is durable sturdiness and value for money</v>
      </c>
      <c r="E1305" s="1" t="s">
        <v>12194</v>
      </c>
      <c r="F1305" s="9" t="s">
        <v>9495</v>
      </c>
      <c r="G1305" s="9">
        <f>IFERROR(__xludf.DUMMYFUNCTION("""COMPUTED_VALUE"""),0.0)</f>
        <v>0</v>
      </c>
      <c r="H1305" s="9">
        <f>IFERROR(__xludf.DUMMYFUNCTION("""COMPUTED_VALUE"""),0.0)</f>
        <v>0</v>
      </c>
      <c r="I1305" s="9">
        <f>IFERROR(__xludf.DUMMYFUNCTION("""COMPUTED_VALUE"""),0.0)</f>
        <v>0</v>
      </c>
      <c r="J1305" s="9">
        <f>IFERROR(__xludf.DUMMYFUNCTION("""COMPUTED_VALUE"""),0.0)</f>
        <v>0</v>
      </c>
    </row>
    <row r="1306">
      <c r="A1306" s="1">
        <v>4.3</v>
      </c>
      <c r="B1306" s="5" t="s">
        <v>12212</v>
      </c>
      <c r="C1306" s="5" t="s">
        <v>12213</v>
      </c>
      <c r="D1306" s="9" t="str">
        <f>IFERROR(__xludf.DUMMYFUNCTION("""COMPUTED_VALUE"""),"you can buy a good product purchased this spare jar after yrs of use good product it s nice not cheaper same cost of shop good result when using this jar best but not the same as the original one which we get in the box when we buy a mixxer like quality i"&amp;"s good same as original")</f>
        <v>you can buy a good product purchased this spare jar after yrs of use good product it s nice not cheaper same cost of shop good result when using this jar best but not the same as the original one which we get in the box when we buy a mixxer like quality is good same as original</v>
      </c>
      <c r="E1306" s="1" t="s">
        <v>12204</v>
      </c>
      <c r="F1306" s="9" t="s">
        <v>12206</v>
      </c>
      <c r="G1306" s="9">
        <f>IFERROR(__xludf.DUMMYFUNCTION("""COMPUTED_VALUE"""),1.0)</f>
        <v>1</v>
      </c>
      <c r="H1306" s="9">
        <f>IFERROR(__xludf.DUMMYFUNCTION("""COMPUTED_VALUE"""),0.0)</f>
        <v>0</v>
      </c>
      <c r="I1306" s="9">
        <f>IFERROR(__xludf.DUMMYFUNCTION("""COMPUTED_VALUE"""),1.0)</f>
        <v>1</v>
      </c>
      <c r="J1306" s="9">
        <f>IFERROR(__xludf.DUMMYFUNCTION("""COMPUTED_VALUE"""),0.0)</f>
        <v>0</v>
      </c>
    </row>
    <row r="1307">
      <c r="A1307" s="1">
        <v>4.0</v>
      </c>
      <c r="B1307" s="5" t="s">
        <v>12222</v>
      </c>
      <c r="C1307" s="5" t="s">
        <v>12223</v>
      </c>
      <c r="D1307" s="9" t="str">
        <f>IFERROR(__xludf.DUMMYFUNCTION("""COMPUTED_VALUE"""),"the iron plate coating isn t good sticks on clothes especially on printed shirts good to use value for money value for money v good nice product fast heating very good product gets through everyday work easily temp control is good the indicator is brillia"&amp;"nt the cord is easy with the movement at the joint everything is good")</f>
        <v>the iron plate coating isn t good sticks on clothes especially on printed shirts good to use value for money value for money v good nice product fast heating very good product gets through everyday work easily temp control is good the indicator is brilliant the cord is easy with the movement at the joint everything is good</v>
      </c>
      <c r="E1307" s="1" t="s">
        <v>12216</v>
      </c>
      <c r="F1307" s="9" t="s">
        <v>9293</v>
      </c>
      <c r="G1307" s="9">
        <f>IFERROR(__xludf.DUMMYFUNCTION("""COMPUTED_VALUE"""),0.0)</f>
        <v>0</v>
      </c>
      <c r="H1307" s="9">
        <f>IFERROR(__xludf.DUMMYFUNCTION("""COMPUTED_VALUE"""),1.0)</f>
        <v>1</v>
      </c>
      <c r="I1307" s="9">
        <f>IFERROR(__xludf.DUMMYFUNCTION("""COMPUTED_VALUE"""),0.0)</f>
        <v>0</v>
      </c>
      <c r="J1307" s="9">
        <f>IFERROR(__xludf.DUMMYFUNCTION("""COMPUTED_VALUE"""),0.0)</f>
        <v>0</v>
      </c>
    </row>
    <row r="1308">
      <c r="A1308" s="1">
        <v>4.4</v>
      </c>
      <c r="B1308" s="5" t="s">
        <v>12234</v>
      </c>
      <c r="C1308" s="5" t="s">
        <v>12235</v>
      </c>
      <c r="D1308" s="9" t="str">
        <f>IFERROR(__xludf.DUMMYFUNCTION("""COMPUTED_VALUE"""),"very happy with the product performance installation very easy to start using had to wait for days for the technician but with the instructions from box you can start yourself without waiting in the box disposable mops washable mops side brushes main brus"&amp;"h mopping plate deebot dust chamber with hepa filter charging dock cable user manual cleaning brushcleaning performance superb cleaning with power options quiet normal max and max lower suction means lower battery consumption with higher suction power eve"&amp;"n the minutest dust particles will be cleaned up good if you have children in the house higher suction also means you need to clean the dust chamber more frequently in all the power options the house will look clean and will collect most visible dust the "&amp;"higher options are for deep cleaning also if you have groves or areas that accumulate dust over time in the flooring the higher power will pull out dust from these tiny places cleaning pattern st edges of the room are cleaned and then it will run a north "&amp;"south or east west cleaning pattern inside the edges no specific patterns like y or spiral mopping performance the mopping also has electronically controlled water usage low medium high ultra high the app shows warnings when using high and ultra high the "&amp;"robot may slip due to water on the floor but i have been using high water flow on ceramic tiles and have not faced such a problem the wheels of the robot have good grip which help with the higher water settings the mopping will become more and more effect"&amp;"ive over time with usage of the reusable mopping pad as it gets older more area will touch the floor than a new mopping pad for the st week the mopping is not as good as the mopping pad does not entirely touch the floor but with usage the shape of pad wil"&amp;"l adapt and you will get better results corner cleaning cms of wall corners may not be cleaned esp if you don t have straight walls e g if you have a bathroom door which has a cm cutout in the wall then the corner area around the door might not be cleaned"&amp;" degree wall corners may have a cm area which is not cleaned however the side brushes are large enough for most of these corners all other areas with obstacles such as chair or table legs will be properly cleaned deebot may run around them or times corner"&amp;" mopping as the deebot s mop is round it will not reach the corners expect a cm area in the degree wall corners not being mopped however on straight walls the cleaning is very effective as it may only miss cms which however will be cleaned by side brushes"&amp;" important if you have black furniture black stone wall tiles mirrors or any reflective furniture at the height where deebot s top mounted laser is located the corner area near that black furniture will not be cleaned by deebot the laser is not able to pr"&amp;"operly recognize that it is a wall and will run a few centimeters away from that wall this is important to consider if you have substantial amount of blacks in your house as the cleaning will be less effective mapping the st run will map the entire house "&amp;"and you need to follow deebot as it maps so that no areas are obstructed subsequent runs will update the map with any obstacles e g chairs and tables if they were not initially mapped the n version does not have additional sensors as the pro version so it"&amp;" may crash into smaller items that the top mounted laser cannot directly see also you can save at maximum of maps at a time floors the st run will be a very random cleaning pattern after the st run you can edit the rooms divide or merge areas and rename t"&amp;"he rooms based on some preset options like living room bed room kitchen etc once the rooms are mapped deebot will clean each room in the subsequent run and then you will be able to see proper cleaning pattern the created maps are not editable you cannot m"&amp;"ove or adjust boundaries you have option to add virtual boundaries as a line or as a rectangle box where the robot should not go this is extremely useful if you have mirrors or reflecting furniture at the height of deebot deebot s laser reflects off the m"&amp;"irrors and assumes there is area of the house where it may be able to go behind the mirror so you need to manually block this mapped area behind the mirror with a virtual boundary or box deebot will automatically detect carpets and not mop over them if yo"&amp;"u have installed mopping plate then deebot will ignore carpet area also there is an option to mark areas as no mop areas similar to virtual boundary application use i used the android application for setup and regular cleaning functions the app has an adv"&amp;"anced mode which works as per the stored map if you turn it off deebot will start cleaning wherever you place it e g i have a balcony which can t be accessed by the deebot directly i can pickup and place it in the balcony turn advanced mode off and start "&amp;"cleaning once it is done it will return to the place where you put it and notify that docking station is not accessible the app also has cleaning modes with advanced mode turned on area cleaning select a room or multiple rooms to clean auto clean clean th"&amp;"e entire house custom cleaning select an area on the map to clean you can preset the sequence in which you want to clean the rooms you can also set different vacuum and water levels for each room or can use a common setting for the entire house you can al"&amp;"so preset how many times options are once or twice you want to clean a specific room you can also set multiple cleaning schedules based on which room you want to clean at what time of the day deebot will start working automatically however this is not adv"&amp;"isable if you are mopping as per the technician you must remove mopping plate after use if any water leaks onto the parts it may void warranty there is an option to auto boost suction on carpets to max you can set the option for continuous cleaning i e wh"&amp;"ether you want deebot to auto restart cleaning if it runs out of charge midway deebot will only recharge partially based on the remaining cleaning area resume the cleaning and then return to recharge this saves time the app also shows usage period of acce"&amp;"ssories in hours and the total expected usage time it is an ecovacs recommendation to replace the accessories side brush main brush hepa filter this area of the app also shows how to clean or maintain with images which is really helpful the app shows a hi"&amp;"story of cleaning cycles with maps this helps to check if any areas were not cleaned cleaning and maintenance expect that instead of cleaning the house daily you will be washing the mopping pad every day and cleaning deebot once every week depending on th"&amp;"e size of your house cleaning will take around to minutes remove all hairs from side brush main brush and wheels remove the dust chamber remove the hepa filter and wash the dust chamber wash the main and side brushes if needed clean all the sensors of dee"&amp;"bot with a dry cloth let the washed accessories dry and then reinstall them also remember that the investment in a robot is not a onetime cost you will need to replace the accessories every months based on the usage and maintenance consider the replacemen"&amp;"t cost also while evaluating a price point for investment in a robot vacuum overall rating the cleaning and mopping performance is very good and better than a house maid in most circumstances e g deebot goes under the sofas expect manual work such as clea"&amp;"ring the rooms before running the cleaning cycle and cleaning areas out of reach of deebot in this price range i am very satisfied with the performance")</f>
        <v>very happy with the product performance installation very easy to start using had to wait for days for the technician but with the instructions from box you can start yourself without waiting in the box disposable mops washable mops side brushes main brush mopping plate deebot dust chamber with hepa filter charging dock cable user manual cleaning brushcleaning performance superb cleaning with power options quiet normal max and max lower suction means lower battery consumption with higher suction power even the minutest dust particles will be cleaned up good if you have children in the house higher suction also means you need to clean the dust chamber more frequently in all the power options the house will look clean and will collect most visible dust the higher options are for deep cleaning also if you have groves or areas that accumulate dust over time in the flooring the higher power will pull out dust from these tiny places cleaning pattern st edges of the room are cleaned and then it will run a north south or east west cleaning pattern inside the edges no specific patterns like y or spiral mopping performance the mopping also has electronically controlled water usage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st week the mopping is not as good as the mopping pad does not entirely touch the floor but with usage the shape of pad will adapt and you will get better results corner cleaning cms of wall corners may not be cleaned esp if you don t have straight walls e g if you have a bathroom door which has a cm cutout in the wall then the corner area around the door might not be cleaned degree wall corners may have a cm area which is not cleaned however the side brushes are large enough for most of these corners all other areas with obstacles such as chair or table legs will be properly cleaned deebot may run around them or times corner mopping as the deebot s mop is round it will not reach the corners expect a cm area in the degree wall corners not being mopped however on straight walls the cleaning is very effective as it may only miss cms which however will be cleaned by side brushes important if you have black furniture black stone wall tiles mirrors or any reflective furniture at the height where deebot 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 mapping the st run will map the entire house and you need to follow deebot as it maps so that no areas are obstructed subsequent runs will update the map with any obstacles e g chairs and tables if they were not initially mapped the n version does not have additional sensors as the pro version so it may crash into smaller items that the top mounted laser cannot directly see also you can save at maximum of maps at a time floors the st run will be a very random cleaning pattern after the st run you can edit the rooms divide or merge areas and rename the rooms based on some preset options like living room bed room kitchen etc once the rooms are mapped deebot will clean each room in the subsequent run and then you will be able to see proper cleaning pattern the created maps are not editable you cannot move or adjust boundaries you have option to add virtual boundaries as a line or as a rectangle box where the robot should not go this is extremely useful if you have mirrors or reflecting furniture at the height of deebot deebot 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 application use i used the android application for setup and regular cleaning functions the app has an advanced mode which works as per the stored map if you turn it off deebot will start cleaning wherever you place it e g i have a balcony which can t be accessed by the deebot directly i can pickup and place it in the balcony turn advanced mode off and start cleaning once it is done it will return to the place where you put it and notify that docking station is not accessible the app also has cleaning modes with advanced mode turned on area cleaning select a room or multiple rooms to clean auto clean clean the entire house custom cleaning select an area on the map to clean 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 there is an option to auto boost suction on carpets to max you can set the option for continuous cleaning i e whether you want deebot to auto restart cleaning if it runs out of charge midway deebot will only recharge partially based on the remaining cleaning area resume the cleaning and then return to recharge this saves time the app also shows usage period of accessories in hours and the total expected usage time it is an ecovacs recommendation to replace the accessories side brush main brush hepa filter this area of the app also shows how to clean or maintain with images which is really helpful the app shows a history of cleaning cycles with maps this helps to check if any areas were not cleaned cleaning and maintenance expect that instead of cleaning the house daily you will be washing the mopping pad every day and cleaning deebot once every week depending on the size of your house cleaning will take around to minutes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months based on the usage and maintenance consider the replacement cost also while evaluating a price point for investment in a robot vacuum overall rating the cleaning and mopping performance is very good and better than a house maid in most circumstances e g deebot goes under the sofas expect manual work such as clearing the rooms before running the cleaning cycle and cleaning areas out of reach of deebot in this price range i am very satisfied with the performance</v>
      </c>
      <c r="E1308" s="1" t="s">
        <v>12226</v>
      </c>
      <c r="F1308" s="9" t="s">
        <v>12228</v>
      </c>
      <c r="G1308" s="9">
        <f>IFERROR(__xludf.DUMMYFUNCTION("""COMPUTED_VALUE"""),0.0)</f>
        <v>0</v>
      </c>
      <c r="H1308" s="9">
        <f>IFERROR(__xludf.DUMMYFUNCTION("""COMPUTED_VALUE"""),1.0)</f>
        <v>1</v>
      </c>
      <c r="I1308" s="9">
        <f>IFERROR(__xludf.DUMMYFUNCTION("""COMPUTED_VALUE"""),1.0)</f>
        <v>1</v>
      </c>
      <c r="J1308" s="9">
        <f>IFERROR(__xludf.DUMMYFUNCTION("""COMPUTED_VALUE"""),0.0)</f>
        <v>0</v>
      </c>
    </row>
    <row r="1309">
      <c r="A1309" s="1">
        <v>4.1</v>
      </c>
      <c r="B1309" s="5" t="s">
        <v>12244</v>
      </c>
      <c r="C1309" s="5" t="s">
        <v>12245</v>
      </c>
      <c r="D1309" s="9" t="str">
        <f>IFERROR(__xludf.DUMMYFUNCTION("""COMPUTED_VALUE"""),"quality very good but injection syringe must be add in this kit it is an original product got it at a discounted price everybody should consider it genuine product from kent kent gold optima gold spare kit is a very good product i purchase this product nd"&amp;" time it is very good for use nice good product i bought it for second time good product with no complaints ಉತ್ತಮ")</f>
        <v>quality very good but injection syringe must be add in this kit it is an original product got it at a discounted price everybody should consider it genuine product from kent kent gold optima gold spare kit is a very good product i purchase this product nd time it is very good for use nice good product i bought it for second time good product with no complaints ಉತ್ತಮ</v>
      </c>
      <c r="E1309" s="1" t="s">
        <v>12238</v>
      </c>
      <c r="F1309" s="9" t="s">
        <v>10308</v>
      </c>
      <c r="G1309" s="9">
        <f>IFERROR(__xludf.DUMMYFUNCTION("""COMPUTED_VALUE"""),0.0)</f>
        <v>0</v>
      </c>
      <c r="H1309" s="9">
        <f>IFERROR(__xludf.DUMMYFUNCTION("""COMPUTED_VALUE"""),0.0)</f>
        <v>0</v>
      </c>
      <c r="I1309" s="9">
        <f>IFERROR(__xludf.DUMMYFUNCTION("""COMPUTED_VALUE"""),0.0)</f>
        <v>0</v>
      </c>
      <c r="J1309" s="9">
        <f>IFERROR(__xludf.DUMMYFUNCTION("""COMPUTED_VALUE"""),0.0)</f>
        <v>0</v>
      </c>
    </row>
    <row r="1310">
      <c r="A1310" s="1">
        <v>3.6</v>
      </c>
      <c r="B1310" s="5" t="s">
        <v>12255</v>
      </c>
      <c r="C1310" s="5" t="s">
        <v>12256</v>
      </c>
      <c r="D1310" s="9" t="str">
        <f>IFERROR(__xludf.DUMMYFUNCTION("""COMPUTED_VALUE"""),"filter not effective the best water purifier i have ever seen it purifies the water and their is no impurities present in it i have used other products but this is the best the quality is also very good and durable highly recommended i m literally value f"&amp;"or money very easy to install everything written on the description box also it s budget friendly value for money and easy to install this thing doesn’t hold on to the tap even if you use the attachments given the screw cannot be tightened and as such it "&amp;"does not hold on to the tap once the tap is opened it slips and falls away a very cheap product and i am unable to return it now filters well extremely poor quality with no manufacturer s identity useless product i advise everyone to not buy this product "&amp;"don t buy this product don t serve the purpose")</f>
        <v>filter not effective the best water purifier i have ever seen it purifies the water and their is no impurities present in it i have used other products but this is the best the quality is also very good and durable highly recommended i m literally value for money very easy to install everything written on the description box also it s budget friendly value for money and easy to install this thing doesn’t hold on to the tap even if you use the attachments given the screw cannot be tightened and as such it does not hold on to the tap once the tap is opened it slips and falls away a very cheap product and i am unable to return it now filters well extremely poor quality with no manufacturer s identity useless product i advise everyone to not buy this product don t buy this product don t serve the purpose</v>
      </c>
      <c r="E1310" s="1" t="s">
        <v>12248</v>
      </c>
      <c r="F1310" s="9" t="s">
        <v>10297</v>
      </c>
      <c r="G1310" s="9">
        <f>IFERROR(__xludf.DUMMYFUNCTION("""COMPUTED_VALUE"""),1.0)</f>
        <v>1</v>
      </c>
      <c r="H1310" s="9">
        <f>IFERROR(__xludf.DUMMYFUNCTION("""COMPUTED_VALUE"""),0.0)</f>
        <v>0</v>
      </c>
      <c r="I1310" s="9">
        <f>IFERROR(__xludf.DUMMYFUNCTION("""COMPUTED_VALUE"""),1.0)</f>
        <v>1</v>
      </c>
      <c r="J1310" s="9">
        <f>IFERROR(__xludf.DUMMYFUNCTION("""COMPUTED_VALUE"""),0.0)</f>
        <v>0</v>
      </c>
    </row>
    <row r="1311">
      <c r="A1311" s="1">
        <v>2.0</v>
      </c>
      <c r="B1311" s="5" t="s">
        <v>12265</v>
      </c>
      <c r="C1311" s="5" t="s">
        <v>12266</v>
      </c>
      <c r="D1311" s="9" t="str">
        <f>IFERROR(__xludf.DUMMYFUNCTION("""COMPUTED_VALUE"""),"the heating capacity is zero moreover i have initiated return request noone has come to collect it best heater at this price quality is very good suggest everyone to purchase this heater amazing product to buy")</f>
        <v>the heating capacity is zero moreover i have initiated return request noone has come to collect it best heater at this price quality is very good suggest everyone to purchase this heater amazing product to buy</v>
      </c>
      <c r="E1311" s="1" t="s">
        <v>12259</v>
      </c>
      <c r="F1311" s="9" t="s">
        <v>9151</v>
      </c>
      <c r="G1311" s="9">
        <f>IFERROR(__xludf.DUMMYFUNCTION("""COMPUTED_VALUE"""),0.0)</f>
        <v>0</v>
      </c>
      <c r="H1311" s="9">
        <f>IFERROR(__xludf.DUMMYFUNCTION("""COMPUTED_VALUE"""),0.0)</f>
        <v>0</v>
      </c>
      <c r="I1311" s="9">
        <f>IFERROR(__xludf.DUMMYFUNCTION("""COMPUTED_VALUE"""),0.0)</f>
        <v>0</v>
      </c>
      <c r="J1311" s="9">
        <f>IFERROR(__xludf.DUMMYFUNCTION("""COMPUTED_VALUE"""),0.0)</f>
        <v>0</v>
      </c>
    </row>
    <row r="1312">
      <c r="A1312" s="1">
        <v>4.0</v>
      </c>
      <c r="B1312" s="5" t="s">
        <v>12277</v>
      </c>
      <c r="C1312" s="5" t="s">
        <v>12278</v>
      </c>
      <c r="D1312" s="9" t="str">
        <f>IFERROR(__xludf.DUMMYFUNCTION("""COMPUTED_VALUE"""),"good product to buy value for money easy to use good product mixer grinder is good easy to use and sound bit high but all the jar lid is not good so cheap quality lid it s get removed top lid plastic handle comes out from top but overall is good and easy "&amp;"to use his cap system is not good good nice 👌👌👌👌")</f>
        <v>good product to buy value for money easy to use good product mixer grinder is good easy to use and sound bit high but all the jar lid is not good so cheap quality lid it s get removed top lid plastic handle comes out from top but overall is good and easy to use his cap system is not good good nice 👌👌👌👌</v>
      </c>
      <c r="E1312" s="1" t="s">
        <v>12269</v>
      </c>
      <c r="F1312" s="9" t="s">
        <v>9305</v>
      </c>
      <c r="G1312" s="9">
        <f>IFERROR(__xludf.DUMMYFUNCTION("""COMPUTED_VALUE"""),1.0)</f>
        <v>1</v>
      </c>
      <c r="H1312" s="9">
        <f>IFERROR(__xludf.DUMMYFUNCTION("""COMPUTED_VALUE"""),0.0)</f>
        <v>0</v>
      </c>
      <c r="I1312" s="9">
        <f>IFERROR(__xludf.DUMMYFUNCTION("""COMPUTED_VALUE"""),0.0)</f>
        <v>0</v>
      </c>
      <c r="J1312" s="9">
        <f>IFERROR(__xludf.DUMMYFUNCTION("""COMPUTED_VALUE"""),0.0)</f>
        <v>0</v>
      </c>
    </row>
    <row r="1313">
      <c r="A1313" s="1">
        <v>3.7</v>
      </c>
      <c r="B1313" s="5" t="s">
        <v>12286</v>
      </c>
      <c r="C1313" s="5" t="s">
        <v>12287</v>
      </c>
      <c r="D1313" s="9" t="str">
        <f>IFERROR(__xludf.DUMMYFUNCTION("""COMPUTED_VALUE"""),"to use items tap is not good for users very good 😊 value for money working fine it is not suitable for my tap i liked so product good so happy amazon liked amazon products provided sum like this")</f>
        <v>to use items tap is not good for users very good 😊 value for money working fine it is not suitable for my tap i liked so product good so happy amazon liked amazon products provided sum like this</v>
      </c>
      <c r="E1313" s="1" t="s">
        <v>12281</v>
      </c>
      <c r="F1313" s="9" t="s">
        <v>9316</v>
      </c>
      <c r="G1313" s="9">
        <f>IFERROR(__xludf.DUMMYFUNCTION("""COMPUTED_VALUE"""),0.0)</f>
        <v>0</v>
      </c>
      <c r="H1313" s="9">
        <f>IFERROR(__xludf.DUMMYFUNCTION("""COMPUTED_VALUE"""),0.0)</f>
        <v>0</v>
      </c>
      <c r="I1313" s="9">
        <f>IFERROR(__xludf.DUMMYFUNCTION("""COMPUTED_VALUE"""),0.0)</f>
        <v>0</v>
      </c>
      <c r="J1313" s="9">
        <f>IFERROR(__xludf.DUMMYFUNCTION("""COMPUTED_VALUE"""),0.0)</f>
        <v>0</v>
      </c>
    </row>
    <row r="1314">
      <c r="A1314" s="1">
        <v>3.8</v>
      </c>
      <c r="B1314" s="5" t="s">
        <v>12296</v>
      </c>
      <c r="C1314" s="5" t="s">
        <v>12297</v>
      </c>
      <c r="D1314" s="9" t="str">
        <f>IFERROR(__xludf.DUMMYFUNCTION("""COMPUTED_VALUE"""),"plastic material not good just ok nice pedestal fan for havells company supplied without remote i cannot fit the oscillating knob of of the fan so the fan cannot be made steady i am afraid that the inside fitting for this knob is broken or misfitted hence"&amp;" the problem please rectify the problem immediately if unable to rectify please give me replacement fan safety grill clamp very low quality plastic i m impressed with this fan good quality")</f>
        <v>plastic material not good just ok nice pedestal fan for havells company supplied without remote i cannot fit the oscillating knob of of the fan so the fan cannot be made steady i am afraid that the inside fitting for this knob is broken or misfitted hence the problem please rectify the problem immediately if unable to rectify please give me replacement fan safety grill clamp very low quality plastic i m impressed with this fan good quality</v>
      </c>
      <c r="E1314" s="1" t="s">
        <v>12290</v>
      </c>
      <c r="F1314" s="9" t="s">
        <v>11758</v>
      </c>
      <c r="G1314" s="9">
        <f>IFERROR(__xludf.DUMMYFUNCTION("""COMPUTED_VALUE"""),1.0)</f>
        <v>1</v>
      </c>
      <c r="H1314" s="9">
        <f>IFERROR(__xludf.DUMMYFUNCTION("""COMPUTED_VALUE"""),0.0)</f>
        <v>0</v>
      </c>
      <c r="I1314" s="9">
        <f>IFERROR(__xludf.DUMMYFUNCTION("""COMPUTED_VALUE"""),1.0)</f>
        <v>1</v>
      </c>
      <c r="J1314" s="9">
        <f>IFERROR(__xludf.DUMMYFUNCTION("""COMPUTED_VALUE"""),0.0)</f>
        <v>0</v>
      </c>
    </row>
    <row r="1315">
      <c r="A1315" s="1">
        <v>3.9</v>
      </c>
      <c r="B1315" s="5" t="s">
        <v>12307</v>
      </c>
      <c r="C1315" s="5" t="s">
        <v>12308</v>
      </c>
      <c r="D1315" s="9" t="str">
        <f>IFERROR(__xludf.DUMMYFUNCTION("""COMPUTED_VALUE"""),"nice product low noise and good suction power in price range received damaged packet and without hose pipe but over all product is good worth of money received the product on time have used it once to clean and its easy to use works well the heating conce"&amp;"rn mentioned by prior reviewers is apt however don t a damper for a purchase at this price it s a decent product in the affordable category the floor attachment particularly works very well it is light weight and so cleaning lower end of ceiling fans was "&amp;"easy the suction power when using sofa attachment is quite good in cleaning dust stuck in stitching corners overall if you want to spend minimally and get all relevant attachments and your usage is for a bed or a smaller sized apartment this product is a "&amp;"good start carpet bohot ache se clean nhi kar paata baaki normal cleaning ache se kar deta he got this vacuum cleaner after a lot of research and it has been a good choice till now i wanted a handheld vacuum cleaner for both car and home cleaning purposes"&amp;" my primary requirements were cleaning my car and gaming chairs sofas a car vacuum cleaner only wouldn t have suited the purpose also i wanted a power plugged vacuum cleaner as the one with a battery can be used only for a certain amount of time and there"&amp;" is a long charging period of wait this product ticks all the requirements it has a m power cable that is long enough to use comfortably the suction power is good at kpa unlike the kpa of most battery powered cleaners noise is okay i mean it isn t so much"&amp;" to disturb someone until and unless someone is really allergic to noise it has several components that helped clean my car and even my fabric gaming chair and i was also able to see a visible difference in the window meshes yes it gets heated after sever"&amp;"al minutes of usage but i could use it with a wait of minutes each time its weight is ample for horizontal and downwards usage i haven t used the stick provided and i think it might be a little bit difficult to use it upwards on walls if i need to use it "&amp;"continuously for minutes or more i had to be sure that the accessories were available after purchase such as the filter which i was able to confirm with customer care it s a good buy let s see in the long run it s made in china the company provides months"&amp;" of an extended warranty if a review is given and shared with them this is a bit weird requirement to go ahead with however this isn t a sponsored review and is based on hardly a month s usage some photos are attached for help nice product but the filter "&amp;"strain was teared in one place it needed to repair but otherwise satisfactory build quality is very deplorable they are just forcing the buyers to give star by any means to give better service and warrenty assistance by a card inside the box this seems re"&amp;"ally threatening but overall working of this machine is somehow ok i would rather suggest if you have options to not choose it then go for that option good for surface cleaning build quality is not adequate but good to have at this price")</f>
        <v>nice product low noise and good suction power in price range received damaged packet and without hose pipe but over all product is good worth of money received the product on time have used it once to clean and its easy to use works well the heating concern mentioned by prior reviewers is apt however don t a damper for a purchase at this price it 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bed or a smaller sized apartment this product is a good start carpet bohot ache se clean nhi kar paata baaki normal cleaning ache se kar deta he got this vacuum cleaner after a lot of research and it has been a good choice till now i wanted a handheld vacuum cleaner for both car and home cleaning purposes my primary requirements were cleaning my car and gaming chairs sofas a car vacuum cleaner only wouldn t have suited the purpose also i wanted a power plugged vacuum cleaner as the one with a battery can be used only for a certain amount of time and there is a long charging period of wait this product ticks all the requirements it has a m power cable that is long enough to use comfortably the suction power is good at kpa unlike the kpa of most battery powered cleaners noise is okay i mean it isn t so much to disturb someone until and unless someone is really allergic to noise it has several components that helped clean my car and even my fabric gaming chair and i was also able to see a visible difference in the window meshes yes it gets heated after several minutes of usage but i could use it with a wait of minutes each time its weight is ample for horizontal and downwards usage i haven t used the stick provided and i think it might be a little bit difficult to use it upwards on walls if i need to use it continuously for minutes or more i had to be sure that the accessories were available after purchase such as the filter which i was able to confirm with customer care it s a good buy let s see in the long run it s made in china the company provides months of an extended warranty if a review is given and shared with them this is a bit weird requirement to go ahead with however this isn t a sponsored review and is based on hardly a month s usage some photos are attached for help nice product but the filter strain was teared in one place it needed to repair but otherwise satisfactory build quality is very deplorable they are just forcing the buyers to give star by any means to give better service and warrenty assistance by a card inside the box this seems really threatening but overall working of this machine is somehow ok i would rather suggest if you have options to not choose it then go for that option good for surface cleaning build quality is not adequate but good to have at this price</v>
      </c>
      <c r="E1315" s="1" t="s">
        <v>12300</v>
      </c>
      <c r="F1315" s="9" t="s">
        <v>9587</v>
      </c>
      <c r="G1315" s="9">
        <f>IFERROR(__xludf.DUMMYFUNCTION("""COMPUTED_VALUE"""),0.0)</f>
        <v>0</v>
      </c>
      <c r="H1315" s="9">
        <f>IFERROR(__xludf.DUMMYFUNCTION("""COMPUTED_VALUE"""),0.0)</f>
        <v>0</v>
      </c>
      <c r="I1315" s="9">
        <f>IFERROR(__xludf.DUMMYFUNCTION("""COMPUTED_VALUE"""),1.0)</f>
        <v>1</v>
      </c>
      <c r="J1315" s="9">
        <f>IFERROR(__xludf.DUMMYFUNCTION("""COMPUTED_VALUE"""),0.0)</f>
        <v>0</v>
      </c>
    </row>
    <row r="1316">
      <c r="A1316" s="1">
        <v>3.1</v>
      </c>
      <c r="B1316" s="5" t="s">
        <v>12317</v>
      </c>
      <c r="C1316" s="5" t="s">
        <v>12318</v>
      </c>
      <c r="D1316" s="9" t="str">
        <f>IFERROR(__xludf.DUMMYFUNCTION("""COMPUTED_VALUE"""),"average products this isn’t useful for smoothies good for lassi or cold coffee that too was leaking nice for light fruits not continue works overall good but can blend only softer food or fruits i am using this blender for weeks and now i must say it s wo"&amp;"rth you money go for it i am college student and i usually make oat banana milkshake for breakfast which to my surprise it did really good job in blending thembattery full charge will give you blendsbuild quality really goodso just don t think it s perfec"&amp;"t for college students go for it product is not good it s very very worest item banana also not griding atleast nd charging issues battery is completed min and it will stops automatically")</f>
        <v>average products this isn’t useful for smoothies good for lassi or cold coffee that too was leaking nice for light fruits not continue works overall good but can blend only softer food or fruits i am using this blender for weeks and now i must say it s worth you money go for it i am college student and i usually make oat banana milkshake for breakfast which to my surprise it did really good job in blending thembattery full charge will give you blendsbuild quality really goodso just don t think it s perfect for college students go for it product is not good it s very very worest item banana also not griding atleast nd charging issues battery is completed min and it will stops automatically</v>
      </c>
      <c r="E1316" s="1" t="s">
        <v>12311</v>
      </c>
      <c r="F1316" s="9" t="s">
        <v>11298</v>
      </c>
      <c r="G1316" s="9">
        <f>IFERROR(__xludf.DUMMYFUNCTION("""COMPUTED_VALUE"""),0.0)</f>
        <v>0</v>
      </c>
      <c r="H1316" s="9">
        <f>IFERROR(__xludf.DUMMYFUNCTION("""COMPUTED_VALUE"""),0.0)</f>
        <v>0</v>
      </c>
      <c r="I1316" s="9">
        <f>IFERROR(__xludf.DUMMYFUNCTION("""COMPUTED_VALUE"""),0.0)</f>
        <v>0</v>
      </c>
      <c r="J1316" s="9">
        <f>IFERROR(__xludf.DUMMYFUNCTION("""COMPUTED_VALUE"""),0.0)</f>
        <v>0</v>
      </c>
    </row>
    <row r="1317">
      <c r="A1317" s="1">
        <v>3.0</v>
      </c>
      <c r="B1317" s="5" t="s">
        <v>12327</v>
      </c>
      <c r="C1317" s="5" t="s">
        <v>12328</v>
      </c>
      <c r="D1317" s="9" t="str">
        <f>IFERROR(__xludf.DUMMYFUNCTION("""COMPUTED_VALUE"""),"hi viewers so i bought this product after watching the endless hauls of amazonfinds as much as i was excited for the use of the product it did not prove to be as useful the sealing side does not heat enough for a packet to be sealed well the cutter side w"&amp;"orks fine but mostly the heating side has to be pressed upon so hard that the cell case opens up as it slides with the pressure of the thumb so i feel we can totally work without this product in our house its definitely stylish comes with a manual cells a"&amp;"nd a hook to hang it but the slipping cell cover fails my convinience with it gud easy to use worth the money when we press to seal lower part get open automatically not heating enamous power to heat and pack the plastic cover quality of the product is no"&amp;"t good the hold and press part for heating and sealing is not consistent sometimes it seals sometimes it burns the plastic also the seal comes off of right pressure is applied so it is not reliable too the sealer quality is too good and it’s sealing well "&amp;"the only thing is you hv to press it hard while sealing takes only few seconds to seal an entire packet good when you are travelling with a toddler and carrying lots of snack packets pocket friendly and cute average working")</f>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 gud easy to use worth the money when we press to seal lower part get open automatically not heating enamous power to heat and pack the plastic cover quality of the product is not good the hold and press part for heating and sealing is not consistent sometimes it seals sometimes it burns the plastic also the seal comes off of right pressure is applied so it is not reliable too the sealer quality is too good and it’s sealing well the only thing is you hv to press it hard while sealing takes only few seconds to seal an entire packet good when you are travelling with a toddler and carrying lots of snack packets pocket friendly and cute average working</v>
      </c>
      <c r="E1317" s="1" t="s">
        <v>12321</v>
      </c>
      <c r="F1317" s="9" t="s">
        <v>9922</v>
      </c>
      <c r="G1317" s="9">
        <f>IFERROR(__xludf.DUMMYFUNCTION("""COMPUTED_VALUE"""),1.0)</f>
        <v>1</v>
      </c>
      <c r="H1317" s="9">
        <f>IFERROR(__xludf.DUMMYFUNCTION("""COMPUTED_VALUE"""),0.0)</f>
        <v>0</v>
      </c>
      <c r="I1317" s="9">
        <f>IFERROR(__xludf.DUMMYFUNCTION("""COMPUTED_VALUE"""),1.0)</f>
        <v>1</v>
      </c>
      <c r="J1317" s="9">
        <f>IFERROR(__xludf.DUMMYFUNCTION("""COMPUTED_VALUE"""),0.0)</f>
        <v>0</v>
      </c>
    </row>
    <row r="1318">
      <c r="A1318" s="1">
        <v>4.0</v>
      </c>
      <c r="B1318" s="5" t="s">
        <v>12337</v>
      </c>
      <c r="C1318" s="5" t="s">
        <v>12338</v>
      </c>
      <c r="D1318" s="9" t="str">
        <f>IFERROR(__xludf.DUMMYFUNCTION("""COMPUTED_VALUE"""),"very good product only thing i found lacking was quality of non stick should be little more better good to use nice but lock has little rust as shown in picture performs as expected good product it s a light weight product good product toasts well size al"&amp;"so a little bigger comparatively to other products happy with the purchase product is non sticky but not upto the mark rs this is great purchase from amazon after four unsuessful or failed purchase finally this item get delivered to me before this i order"&amp;"ed four different items not this one which were of very low price for one minute but after my order and payment the order get cancelled automatically on the very next day but this time it get delivered i am very satisfied")</f>
        <v>very good product only thing i found lacking was quality of non stick should be little more better good to use nice but lock has little rust as shown in picture performs as expected good product it s a light weight product good product toasts well size also a little bigger comparatively to other products happy with the purchase product is non sticky but not upto the mark rs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v>
      </c>
      <c r="E1318" s="1" t="s">
        <v>12331</v>
      </c>
      <c r="F1318" s="9" t="s">
        <v>9686</v>
      </c>
      <c r="G1318" s="9">
        <f>IFERROR(__xludf.DUMMYFUNCTION("""COMPUTED_VALUE"""),1.0)</f>
        <v>1</v>
      </c>
      <c r="H1318" s="9">
        <f>IFERROR(__xludf.DUMMYFUNCTION("""COMPUTED_VALUE"""),0.0)</f>
        <v>0</v>
      </c>
      <c r="I1318" s="9">
        <f>IFERROR(__xludf.DUMMYFUNCTION("""COMPUTED_VALUE"""),0.0)</f>
        <v>0</v>
      </c>
      <c r="J1318" s="9">
        <f>IFERROR(__xludf.DUMMYFUNCTION("""COMPUTED_VALUE"""),0.0)</f>
        <v>0</v>
      </c>
    </row>
    <row r="1319">
      <c r="A1319" s="1">
        <v>4.4</v>
      </c>
      <c r="B1319" s="5" t="s">
        <v>12348</v>
      </c>
      <c r="C1319" s="5" t="s">
        <v>12349</v>
      </c>
      <c r="D1319" s="9" t="str">
        <f>IFERROR(__xludf.DUMMYFUNCTION("""COMPUTED_VALUE"""),"like the product with decent look newely installed now there is no issue batter than buying k k branded ro just use yrs and buy a new one best 👍💯hai switch should be there after water is filtered satisfactory performance i have purchased this item weeks"&amp;" ago u have to call authorised technician to install the system as it is complex and cannot be fixed by local person also to check the tds the system work well although lots of waste water is been flushed out during the water purification")</f>
        <v>like the product with decent look newely installed now there is no issue batter than buying k k branded ro just use yrs and buy a new one best 👍💯hai switch should be there after water is filtered satisfactory performance i have purchased this item weeks ago u have to call authorised technician to install the system as it is complex and cannot be fixed by local person also to check the tds the system work well although lots of waste water is been flushed out during the water purification</v>
      </c>
      <c r="E1319" s="1" t="s">
        <v>12341</v>
      </c>
      <c r="F1319" s="9" t="s">
        <v>10791</v>
      </c>
      <c r="G1319" s="9">
        <f>IFERROR(__xludf.DUMMYFUNCTION("""COMPUTED_VALUE"""),0.0)</f>
        <v>0</v>
      </c>
      <c r="H1319" s="9">
        <f>IFERROR(__xludf.DUMMYFUNCTION("""COMPUTED_VALUE"""),0.0)</f>
        <v>0</v>
      </c>
      <c r="I1319" s="9">
        <f>IFERROR(__xludf.DUMMYFUNCTION("""COMPUTED_VALUE"""),0.0)</f>
        <v>0</v>
      </c>
      <c r="J1319" s="9">
        <f>IFERROR(__xludf.DUMMYFUNCTION("""COMPUTED_VALUE"""),0.0)</f>
        <v>0</v>
      </c>
    </row>
    <row r="1320">
      <c r="A1320" s="1">
        <v>4.1</v>
      </c>
      <c r="B1320" s="5" t="s">
        <v>12360</v>
      </c>
      <c r="C1320" s="5" t="s">
        <v>12361</v>
      </c>
      <c r="D1320" s="9" t="str">
        <f>IFERROR(__xludf.DUMMYFUNCTION("""COMPUTED_VALUE"""),"i take it my food habits in three weeks better result lightgreat designeasy manouverabilityfast heatingwhat else can one want absolute go for product go for it good simple light and easy to use best at its price temperature control pr its too light to han"&amp;"dle and works good with this sole plate as dry iron this iron box does the job its light weight and irons well")</f>
        <v>i take it my food habits in three weeks better result lightgreat designeasy manouverabilityfast heatingwhat else can one want absolute go for product go for it good simple light and easy to use best at its price temperature control pr its too light to handle and works good with this sole plate as dry iron this iron box does the job its light weight and irons well</v>
      </c>
      <c r="E1320" s="1" t="s">
        <v>12352</v>
      </c>
      <c r="F1320" s="9" t="s">
        <v>9293</v>
      </c>
      <c r="G1320" s="9">
        <f>IFERROR(__xludf.DUMMYFUNCTION("""COMPUTED_VALUE"""),0.0)</f>
        <v>0</v>
      </c>
      <c r="H1320" s="9">
        <f>IFERROR(__xludf.DUMMYFUNCTION("""COMPUTED_VALUE"""),1.0)</f>
        <v>1</v>
      </c>
      <c r="I1320" s="9">
        <f>IFERROR(__xludf.DUMMYFUNCTION("""COMPUTED_VALUE"""),1.0)</f>
        <v>1</v>
      </c>
      <c r="J1320" s="9">
        <f>IFERROR(__xludf.DUMMYFUNCTION("""COMPUTED_VALUE"""),0.0)</f>
        <v>0</v>
      </c>
    </row>
    <row r="1321">
      <c r="A1321" s="1">
        <v>3.6</v>
      </c>
      <c r="B1321" s="5" t="s">
        <v>12371</v>
      </c>
      <c r="C1321" s="5" t="s">
        <v>12372</v>
      </c>
      <c r="D1321" s="9" t="str">
        <f>IFERROR(__xludf.DUMMYFUNCTION("""COMPUTED_VALUE"""),"very short wire to connect to my switch nice very good product good turns on heat initially and then doesn’t heat up eventually needs to cool down completely to again start heating again wouldn’t recommend buying excellent product pls buy nice")</f>
        <v>very short wire to connect to my switch nice very good product good turns on heat initially and then doesn’t heat up eventually needs to cool down completely to again start heating again wouldn’t recommend buying excellent product pls buy nice</v>
      </c>
      <c r="E1321" s="1" t="s">
        <v>12364</v>
      </c>
      <c r="F1321" s="9" t="s">
        <v>9293</v>
      </c>
      <c r="G1321" s="9">
        <f>IFERROR(__xludf.DUMMYFUNCTION("""COMPUTED_VALUE"""),0.0)</f>
        <v>0</v>
      </c>
      <c r="H1321" s="9">
        <f>IFERROR(__xludf.DUMMYFUNCTION("""COMPUTED_VALUE"""),0.0)</f>
        <v>0</v>
      </c>
      <c r="I1321" s="9">
        <f>IFERROR(__xludf.DUMMYFUNCTION("""COMPUTED_VALUE"""),0.0)</f>
        <v>0</v>
      </c>
      <c r="J1321" s="9">
        <f>IFERROR(__xludf.DUMMYFUNCTION("""COMPUTED_VALUE"""),0.0)</f>
        <v>0</v>
      </c>
    </row>
    <row r="1322">
      <c r="A1322" s="1">
        <v>4.4</v>
      </c>
      <c r="B1322" s="5" t="s">
        <v>12382</v>
      </c>
      <c r="C1322" s="5" t="s">
        <v>12383</v>
      </c>
      <c r="D1322" s="9" t="str">
        <f>IFERROR(__xludf.DUMMYFUNCTION("""COMPUTED_VALUE"""),"very good product go for it and save for your money nice product good and easy to use good work done with a whole family must buy genuinely i would recommend this for boiling eggs it boils egg so fast and i wonder how does it peel so perfectly 🥰 just on "&amp;"love with this 😍 it really makes my work easy also i don t need vessels or cooker for boiling eggs it also boils the egg so fast love to recommend it just boils in less then minutes every easy to use no need of much water and has an auto off option so do"&amp;"n t have to keep and an eye on itreally love this product it s a good product")</f>
        <v>very good product go for it and save for your money nice product good and easy to use good work done with a whole family must buy genuinely i would recommend this for boiling eggs it boils egg so fast and i wonder how does it peel so perfectly 🥰 just on love with this 😍 it really makes my work easy also i don t need vessels or cooker for boiling eggs it also boils the egg so fast love to recommend it just boils in less then minutes every easy to use no need of much water and has an auto off option so don t have to keep and an eye on itreally love this product it s a good product</v>
      </c>
      <c r="E1322" s="1" t="s">
        <v>12375</v>
      </c>
      <c r="F1322" s="9" t="s">
        <v>9655</v>
      </c>
      <c r="G1322" s="9">
        <f>IFERROR(__xludf.DUMMYFUNCTION("""COMPUTED_VALUE"""),0.0)</f>
        <v>0</v>
      </c>
      <c r="H1322" s="9">
        <f>IFERROR(__xludf.DUMMYFUNCTION("""COMPUTED_VALUE"""),0.0)</f>
        <v>0</v>
      </c>
      <c r="I1322" s="9">
        <f>IFERROR(__xludf.DUMMYFUNCTION("""COMPUTED_VALUE"""),0.0)</f>
        <v>0</v>
      </c>
      <c r="J1322" s="9">
        <f>IFERROR(__xludf.DUMMYFUNCTION("""COMPUTED_VALUE"""),0.0)</f>
        <v>0</v>
      </c>
    </row>
    <row r="1323">
      <c r="A1323" s="1">
        <v>4.2</v>
      </c>
      <c r="B1323" s="5" t="s">
        <v>12394</v>
      </c>
      <c r="C1323" s="5" t="s">
        <v>12395</v>
      </c>
      <c r="D1323" s="9" t="str">
        <f>IFERROR(__xludf.DUMMYFUNCTION("""COMPUTED_VALUE"""),"it gives hot water but only after min of running which i feel a bit slow let s wait for years now to come up with it s performance good very good i am already using liter of the same geyser but no issues till date good product one con very noisy like boil"&amp;"ing water good product this is my second purchase ao smith geyser are amazing but sad to share that their techician are very rude and never came for installation so i had to get it installed from my own electrical person please work on the technician part"&amp;" otherwise ao smith geyser is quick installments very easy i have been using this geyser for more than months it has been working great without any hiccups so far it heats the water pretty fast it stay in high rise and no issues due to high water pressure"&amp;" i have never tried its temperature control feature so no clue how it performs i have set it at max temperature and it meets my requirements buyers may go ahead buying this without a seconds thought")</f>
        <v>it gives hot water but only after min of running which i feel a bit slow let s wait for years now to come up with it s performance good very good i am already using liter of the same geyser but no issues till date good product one con very noisy like boiling water good product this is my second purchase ao smith geyser are amazing but sad to share that their techician are very rude and never came for installation so i had to get it installed from my own electrical person please work on the technician part otherwise ao smith geyser is quick installments very easy i have been using this geyser for more than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v>
      </c>
      <c r="E1323" s="1" t="s">
        <v>12386</v>
      </c>
      <c r="F1323" s="9" t="s">
        <v>9375</v>
      </c>
      <c r="G1323" s="9">
        <f>IFERROR(__xludf.DUMMYFUNCTION("""COMPUTED_VALUE"""),0.0)</f>
        <v>0</v>
      </c>
      <c r="H1323" s="9">
        <f>IFERROR(__xludf.DUMMYFUNCTION("""COMPUTED_VALUE"""),0.0)</f>
        <v>0</v>
      </c>
      <c r="I1323" s="9">
        <f>IFERROR(__xludf.DUMMYFUNCTION("""COMPUTED_VALUE"""),0.0)</f>
        <v>0</v>
      </c>
      <c r="J1323" s="9">
        <f>IFERROR(__xludf.DUMMYFUNCTION("""COMPUTED_VALUE"""),0.0)</f>
        <v>0</v>
      </c>
    </row>
    <row r="1324">
      <c r="A1324" s="1">
        <v>4.3</v>
      </c>
      <c r="B1324" s="5" t="s">
        <v>12405</v>
      </c>
      <c r="C1324" s="5" t="s">
        <v>12406</v>
      </c>
      <c r="D1324" s="9" t="str">
        <f>IFERROR(__xludf.DUMMYFUNCTION("""COMPUTED_VALUE"""),"fan with perfect performance great air with no voice as in picture looking same months in using product good looking dust resistant only issue i think of its heavy by normal fan standard fans are easy to install but no remote control price is little high "&amp;"i think for this it should be around rupees nice product product is good but colour is dull if colour is light then look really nice overall good colour showing in app is not same in physical looks classy")</f>
        <v>fan with perfect performance great air with no voice as in picture looking same months in using product good looking dust resistant only issue i think of its heavy by normal fan standard fans are easy to install but no remote control price is little high i think for this it should be around rupees nice product product is good but colour is dull if colour is light then look really nice overall good colour showing in app is not same in physical looks classy</v>
      </c>
      <c r="E1324" s="1" t="s">
        <v>12398</v>
      </c>
      <c r="F1324" s="9" t="s">
        <v>9933</v>
      </c>
      <c r="G1324" s="9">
        <f>IFERROR(__xludf.DUMMYFUNCTION("""COMPUTED_VALUE"""),0.0)</f>
        <v>0</v>
      </c>
      <c r="H1324" s="9">
        <f>IFERROR(__xludf.DUMMYFUNCTION("""COMPUTED_VALUE"""),0.0)</f>
        <v>0</v>
      </c>
      <c r="I1324" s="9">
        <f>IFERROR(__xludf.DUMMYFUNCTION("""COMPUTED_VALUE"""),0.0)</f>
        <v>0</v>
      </c>
      <c r="J1324" s="9">
        <f>IFERROR(__xludf.DUMMYFUNCTION("""COMPUTED_VALUE"""),0.0)</f>
        <v>0</v>
      </c>
    </row>
    <row r="1325">
      <c r="A1325" s="1">
        <v>3.8</v>
      </c>
      <c r="B1325" s="5" t="s">
        <v>12415</v>
      </c>
      <c r="C1325" s="5" t="s">
        <v>12416</v>
      </c>
      <c r="D1325" s="9" t="str">
        <f>IFERROR(__xludf.DUMMYFUNCTION("""COMPUTED_VALUE"""),"device was sturdy and handy suction power is quite strong all the attachments are good except the extension pipe was so weak that it gets crumpled when it comes in contact with any object i bought this to get rid of dog hair on my bed and it does the job "&amp;"quite nicely it gets rid of dust very easily very handy and durable product this is very strong so while that is good for certain things it can also be a little difficult to vacuum as the it sucks in the surface making it difficult to glide along the surf"&amp;"ace also it does heat quickly so you have to keep pausing however overall for this price it s quite an amazing buy a good product that cleans dust from upholstery and floors variety of attachments help for different surface cleaning good suction capacity "&amp;"long cord makes it more useful since you can reach greater distances from the plug point only reason for stars overall is that when using it some dust comes out from the collection compartment the closing seal could be made more firm so that there is no a"&amp;"ir leakage out easy to suction the spider nest on the wall and other corner dust great product works great for the price it is coming for as usual it is not a heavy duty vaccum so that means it is will get heated up give mins break and use affordable and "&amp;"easy to use fits the purpose good nice cozy machine easy to use and good looking")</f>
        <v>device was sturdy and handy suction power is quite strong all the attachments are good except the extension pipe was so weak that it gets crumpled when it comes in contact with any object i bought this to get rid of dog hair on my bed and it does the job quite nicely it gets rid of dust very easily very handy and durable product this is very strong so while that is good for certain things it can also be a little difficult to vacuum as the it sucks in the surface making it difficult to glide along the surface also it does heat quickly so you have to keep pausing however overall for this price it s quite an amazing buy a good product that cleans dust from upholstery and floors variety of attachments help for different surface cleaning good suction capacity long cord makes it more useful since you can reach greater distances from the plug point only reason for stars overall is that when using it some dust comes out from the collection compartment the closing seal could be made more firm so that there is no air leakage out easy to suction the spider nest on the wall and other corner dust great product works great for the price it is coming for as usual it is not a heavy duty vaccum so that means it is will get heated up give mins break and use affordable and easy to use fits the purpose good nice cozy machine easy to use and good looking</v>
      </c>
      <c r="E1325" s="1" t="s">
        <v>12409</v>
      </c>
      <c r="F1325" s="9" t="s">
        <v>9587</v>
      </c>
      <c r="G1325" s="9">
        <f>IFERROR(__xludf.DUMMYFUNCTION("""COMPUTED_VALUE"""),0.0)</f>
        <v>0</v>
      </c>
      <c r="H1325" s="9">
        <f>IFERROR(__xludf.DUMMYFUNCTION("""COMPUTED_VALUE"""),0.0)</f>
        <v>0</v>
      </c>
      <c r="I1325" s="9">
        <f>IFERROR(__xludf.DUMMYFUNCTION("""COMPUTED_VALUE"""),1.0)</f>
        <v>1</v>
      </c>
      <c r="J1325" s="9">
        <f>IFERROR(__xludf.DUMMYFUNCTION("""COMPUTED_VALUE"""),0.0)</f>
        <v>0</v>
      </c>
    </row>
    <row r="1326">
      <c r="A1326" s="1">
        <v>4.1</v>
      </c>
      <c r="B1326" s="5" t="s">
        <v>12427</v>
      </c>
      <c r="C1326" s="5" t="s">
        <v>12428</v>
      </c>
      <c r="D1326" s="9" t="str">
        <f>IFERROR(__xludf.DUMMYFUNCTION("""COMPUTED_VALUE"""),"the product is working fine but at this price range there should be a temperature regulator we are always using silicon spatula but the teflon coating is coming off on its own product is functioning with in the described specifications compact good and re"&amp;"asonable easy to use the machine is super easy to operate and use watt is hood enough and works fast as expected happy with the product very good product all and every think is good only cord wire is very short so company have look i like to all features "&amp;"and service from i bell customer care service i can reffer to another person for buy this brand the product is good following cons according to mecord length could be longer the toaster doesn’t closed fully which is something that should be mentioned in t"&amp;"he product description na")</f>
        <v>the product is working fine but at this price range there should be a temperature regulator we are always using silicon spatula but the teflon coating is coming off on its own product is functioning with in the described specifications compact good and reasonable easy to use the machine is super easy to operate and use watt is hood enough and works fast as expected happy with the product very good product all and every think is good only cord wire is very short so company have look i like to all features and service from i bell customer care service i can reffer to another person for buy this brand the product is good following cons according to mecord length could be longer the toaster doesn’t closed fully which is something that should be mentioned in the product description na</v>
      </c>
      <c r="E1326" s="1" t="s">
        <v>12419</v>
      </c>
      <c r="F1326" s="9" t="s">
        <v>9686</v>
      </c>
      <c r="G1326" s="9">
        <f>IFERROR(__xludf.DUMMYFUNCTION("""COMPUTED_VALUE"""),0.0)</f>
        <v>0</v>
      </c>
      <c r="H1326" s="9">
        <f>IFERROR(__xludf.DUMMYFUNCTION("""COMPUTED_VALUE"""),0.0)</f>
        <v>0</v>
      </c>
      <c r="I1326" s="9">
        <f>IFERROR(__xludf.DUMMYFUNCTION("""COMPUTED_VALUE"""),0.0)</f>
        <v>0</v>
      </c>
      <c r="J1326" s="9">
        <f>IFERROR(__xludf.DUMMYFUNCTION("""COMPUTED_VALUE"""),0.0)</f>
        <v>0</v>
      </c>
    </row>
    <row r="1327">
      <c r="A1327" s="1">
        <v>4.0</v>
      </c>
      <c r="B1327" s="5" t="s">
        <v>12438</v>
      </c>
      <c r="C1327" s="5" t="s">
        <v>12439</v>
      </c>
      <c r="D1327" s="9" t="str">
        <f>IFERROR(__xludf.DUMMYFUNCTION("""COMPUTED_VALUE"""),"good service good i like this product taste is also good 👍👍 worth for money product ok i am updating my review hope it will get published and the who s and who of the brand will pay attention to it after every two to three months the unit is having prob"&amp;"lem with the inlet system many a times the inlet stops taking water but the indicator shows tank filling it was rectified by the service person again now the indicator showing tank filling while the inlet valve is shut it should show the purple light mean"&amp;"s low or no pressure it s a faulty unit the installation guy and the service persons were right who stated that the faulty and low quality units are sold online whose statement i ignored thinking that every offline seller says so alas i was wrong i want t"&amp;"his unit to be removed immediately and want my hard earned money back at this price this product is very suitable esy to install")</f>
        <v>good service good i like this product taste is also good 👍👍 worth for money product ok i am updating my review hope it will get published and the who 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 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 at this price this product is very suitable esy to install</v>
      </c>
      <c r="E1327" s="1" t="s">
        <v>12431</v>
      </c>
      <c r="F1327" s="9" t="s">
        <v>10791</v>
      </c>
      <c r="G1327" s="9">
        <f>IFERROR(__xludf.DUMMYFUNCTION("""COMPUTED_VALUE"""),0.0)</f>
        <v>0</v>
      </c>
      <c r="H1327" s="9">
        <f>IFERROR(__xludf.DUMMYFUNCTION("""COMPUTED_VALUE"""),0.0)</f>
        <v>0</v>
      </c>
      <c r="I1327" s="9">
        <f>IFERROR(__xludf.DUMMYFUNCTION("""COMPUTED_VALUE"""),0.0)</f>
        <v>0</v>
      </c>
      <c r="J1327" s="9">
        <f>IFERROR(__xludf.DUMMYFUNCTION("""COMPUTED_VALUE"""),0.0)</f>
        <v>0</v>
      </c>
    </row>
    <row r="1328">
      <c r="A1328" s="1">
        <v>4.2</v>
      </c>
      <c r="B1328" s="5" t="s">
        <v>12449</v>
      </c>
      <c r="C1328" s="5" t="s">
        <v>12450</v>
      </c>
      <c r="D1328" s="9" t="str">
        <f>IFERROR(__xludf.DUMMYFUNCTION("""COMPUTED_VALUE"""),"i bought havells lts instant geyser kw white blue and i m really happy i made this decision let me start with why i went for instant geyser instead of storage geyser storage geyser s have a tank to store water and heat it for example a litre storage geyse"&amp;"r fills up the litre tank and then heats the water as it has to heat high volume lts of water it takes time of about to minutes instant geyser s on the other hand heat water instantly within to minutes however the catch is they dont have a huge capacity t"&amp;"ank which means at a given instant it has only small volume depending on tank capacity of hot waternow who should opt for instant geyser and who should opt for storage geyser is the question if you like to have a shower bath for which you require more tha"&amp;"n litres of hot water continously then you should go for storage geyser since storage geyser of capacity more than lts will store lts of hot water and provide it to you as soon as you turn on the shower without any pauses instead if we consider instant ge"&amp;"yser of lts capacity for shower bath it cant provide you lts of hot water continously because for every lts it takes time to heat water again hence for a shower bath better to go for storage geysers if you like to have a bathtub bath then instant geyser s"&amp;" are good to go because consider using a bathtub a bathtub generally is of capacity lts if you even use a storage geyser of high capacity as much as lts still you will have pauses of to minutes each because at one shot this storage geyser can provide you "&amp;"only lts of hot water continously and then you will have to wait for mins for the next lts to heat so to fill the entire bath tub you need to have times lts of hot water lts so the total wait time would be times mins on an average mins in this scenario of"&amp;" bathtub bath its better to go for instant geysers since they provide hot water almost instantly and eventhough there will be pauses for every lts of hot water still the pauses being very small you ll have a bathtub full of water with enough amount of hea"&amp;"t hotnessthen you might ask what should we consider for bucket bath both storage geysers of lts or above and instant geysers of lts or above are good to go just choose based on price time taken to heat instant takes less time energy consumption instant co"&amp;"msumes less now coming to havells lts instan geyser of kw why i bought this havells is a great brand i wanted to have it for bathtub bath kw heats lts of water in just to secondswhat i liked about this product i have been testing it from a week and it is "&amp;"really ossum as it is heating lts of water in just seconds i have used a timer to note that the installation was totally free however remember you will be charged if there is any plumbing work do be done no need to buy any extra accesories like pipes ever"&amp;"ything is provided in the box you just need to buy a amp plug which would be less than rs as soon as the product was delivered by amazon i got a message from havells saying they have registered my installation request and the very next day the instalaltio"&amp;"n was done thanks a lot havells this might differ for you based on your location i live in hyderabad i really like havells customer service the geyser comes with years of warrenty for the whole and yrs of warrenty on the tank it has auto cutoff feature to"&amp;" stop further heating or wastage of electricity if you forgot to switch off however please switch it off once done because eventhough it has auto cutoff still once the water in the tank cools down it will again start heating and the cycle repeats it shows"&amp;" color indication blue when its heating and orange when it has done heating have a look at the pictures i have attached note go for the kw model if you want hot water instantly in to seconds the kw model might take to mins to heat lts of water make sure i"&amp;"t is kw model because i see reviews from other customers who say the mustard colored geyser is not kw but kw better go for white and blue color to be sure very nice product good product kw rated heater is able to heat water in minutes and maintain that te"&amp;"mperature for continuous flow of hot water good product great product at great price value for money and instantly warm water comes in just min havella water heater water heats up in secs depending on the weather this review is after using this water heat"&amp;"er continuously for days in december in kolkata with one of the days being extremely windy and lowest temperature at degree celsius during afternoon early evening hours on the coldest day so far it took around min seconds to heat up completely if you don "&amp;"t have chronic pain or arthritis or this is not going to be used for very old people whereby really hot water is required for bathing i think it can work perfectly for winters with lowest temperatures upto degrees because i have chronic pain and use this "&amp;"to get really hot water and for a shower not using a bucket and it s manageable obviously can t be compared to steaming hot showers using a storage geyser but this heats quite quickly so can be used in the shower even with the low capacity for that same r"&amp;"eason it can be used for multiple people because by the time one person leaves the bathroom and the next enters you ll have fully hot water only of lesser quantity so if you don t live someplace cold or don t need very hot water but mildly hot water this "&amp;"can be used for multiple people as well installation support was also good no cons only that if havells introduces a l instant heater in the kw range then that would be a game changer and might give storage geysers a run for their money because this is pe"&amp;"rfect for anyone who doesn t have their own home and might need to move around because it s compact and provides instant hot water")</f>
        <v>i bought havells lts instant geyser kw white blue and i m really happy i made this decision let me start with why i went for instant geyser instead of storage geyser storage geyser s have a tank to store water and heat it for example a litre storage geyser fills up the litre tank and then heats the water as it has to heat high volume lts of water it takes time of about to minutes instant geyser s on the other hand heat water instantly within to minutes however the catch is they dont have a huge capacity tank which means at a given instant it has only small volume depending on tank capacity of hot waternow who should opt for instant geyser and who should opt for storage geyser is the question if you like to have a shower bath for which you require more than litres of hot water continously then you should go for storage geyser since storage geyser of capacity more than lts will store lts of hot water and provide it to you as soon as you turn on the shower without any pauses instead if we consider instant geyser of lts capacity for shower bath it cant provide you lts of hot water continously because for every lts it takes time to heat water again hence for a shower bath better to go for storage geysers if you like to have a bathtub bath then instant geyser s are good to go because consider using a bathtub a bathtub generally is of capacity lts if you even use a storage geyser of high capacity as much as lts still you will have pauses of to minutes each because at one shot this storage geyser can provide you only lts of hot water continously and then you will have to wait for mins for the next lts to heat so to fill the entire bath tub you need to have times lts of hot water lts so the total wait time would be times mins on an average mins in this scenario of bathtub bath its better to go for instant geysers since they provide hot water almost instantly and eventhough there will be pauses for every lts of hot water still the pauses being very small you ll have a bathtub full of water with enough amount of heat hotnessthen you might ask what should we consider for bucket bath both storage geysers of lts or above and instant geysers of lts or above are good to go just choose based on price time taken to heat instant takes less time energy consumption instant comsumes less now coming to havells lts instan geyser of kw why i bought this havells is a great brand i wanted to have it for bathtub bath kw heats lts of water in just to secondswhat i liked about this product i have been testing it from a week and it is really ossum as it is heating lts of water in just seconds i have used a timer to note that the installation was totally free however remember you will be charged if there is any plumbing work do be done no need to buy any extra accesories like pipes everything is provided in the box you just need to buy a amp plug which would be less than rs as soon as the product was delivered by amazon i got a message from havells saying they have registered my installation request and the very next day the instalaltion was done thanks a lot havells this might differ for you based on your location i live in hyderabad i really like havells customer service the geyser comes with years of warrenty for the whole and yrs of warrenty on the tank it has auto cutoff feature to stop further heating or wastage of electricity if you forgot to switch off however please switch it off once done because eventhough it has auto cutoff still once the water in the tank cools down it will again start heating and the cycle repeats it shows color indication blue when its heating and orange when it has done heating have a look at the pictures i have attached note go for the kw model if you want hot water instantly in to seconds the kw model might take to mins to heat lts of water make sure it is kw model because i see reviews from other customers who say the mustard colored geyser is not kw but kw better go for white and blue color to be sure very nice product good product kw rated heater is able to heat water in minutes and maintain that temperature for continuous flow of hot water good product great product at great price value for money and instantly warm water comes in just min havella water heater water heats up in secs depending on the weather this review is after using this water heater continuously for days in december in kolkata with one of the days being extremely windy and lowest temperature at degree celsius during afternoon early evening hours on the coldest day so far it took around min seconds to heat up completely if you don t have chronic pain or arthritis or this is not going to be used for very old people whereby really hot water is required for bathing i think it can work perfectly for winters with lowest temperatures upto degrees because i have chronic pain and use this to get really hot water and for a shower not using a bucket and it s manageable obviously can t be compared to steaming hot showers using a storage geyser but this heats quite quickly so can be used in the shower even with the low capacity for that same reason it can be used for multiple people because by the time one person leaves the bathroom and the next enters you ll have fully hot water only of lesser quantity so if you don t live someplace cold or don t need very hot water but mildly hot water this can be used for multiple people as well installation support was also good no cons only that if havells introduces a l instant heater in the kw range then that would be a game changer and might give storage geysers a run for their money because this is perfect for anyone who doesn t have their own home and might need to move around because it s compact and provides instant hot water</v>
      </c>
      <c r="E1328" s="1" t="s">
        <v>12442</v>
      </c>
      <c r="F1328" s="9" t="s">
        <v>9316</v>
      </c>
      <c r="G1328" s="9">
        <f>IFERROR(__xludf.DUMMYFUNCTION("""COMPUTED_VALUE"""),0.0)</f>
        <v>0</v>
      </c>
      <c r="H1328" s="9">
        <f>IFERROR(__xludf.DUMMYFUNCTION("""COMPUTED_VALUE"""),0.0)</f>
        <v>0</v>
      </c>
      <c r="I1328" s="9">
        <f>IFERROR(__xludf.DUMMYFUNCTION("""COMPUTED_VALUE"""),1.0)</f>
        <v>1</v>
      </c>
      <c r="J1328" s="9">
        <f>IFERROR(__xludf.DUMMYFUNCTION("""COMPUTED_VALUE"""),0.0)</f>
        <v>0</v>
      </c>
    </row>
    <row r="1329">
      <c r="A1329" s="1">
        <v>3.6</v>
      </c>
      <c r="B1329" s="5" t="s">
        <v>12459</v>
      </c>
      <c r="C1329" s="5" t="s">
        <v>12460</v>
      </c>
      <c r="D1329" s="9" t="str">
        <f>IFERROR(__xludf.DUMMYFUNCTION("""COMPUTED_VALUE"""),"good product received and i give you this full review after days value for money easy and handy to operate i received my frother machine it s good for price and the motor is also good works well have different speed one can adjust as per requirement howev"&amp;"er i have received a different variant frother not as per images which is displayed but is working fine let s see now how many days it survives easy to clean and it makes quick froth can also be used for eggs i must say area of improvement would be sellin"&amp;"g details need to be update build quality area off improvement and the battery charging indicator as well should also show how much battery is remaining that feature is also missing in the variant i received can purchase this product and can give it try f"&amp;"or me it s working doing the job i ordered black one but get a white build is not good as i think easy to clean it is indeed a good product the only thing that can be improved is speed adjustment buttons as it starts directly at the full speed you can red"&amp;"uce the speed but it should be in an increasing order speed button the power adjusting buttons are great froths in only two minutes one charge can hold up to times od frothing totally worth the price i ordered this product for beating coffee but this prod"&amp;"uct is also best for mashing eggs lassi making and other kitchen works also great battery life and rechargeable in short time period")</f>
        <v>good product received and i give you this full review after days value for money easy and handy to operate i received my frother machine it s good for price and the motor is also good works well have different speed one can adjust as per requirement however i have received a different variant frother not as per images which is displayed but is working fine let 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 can purchase this product and can give it try for me it s working doing the job i ordered black one but get a white build is not good as i think easy to clean it is indeed a good product the only thing that can be improved is speed adjustment buttons as it starts directly at the full speed you can reduce the speed but it should be in an increasing order speed button the power adjusting buttons are great froths in only two minutes one charge can hold up to times od frothing totally worth the price i ordered this product for beating coffee but this product is also best for mashing eggs lassi making and other kitchen works also great battery life and rechargeable in short time period</v>
      </c>
      <c r="E1329" s="1" t="s">
        <v>12453</v>
      </c>
      <c r="F1329" s="9" t="s">
        <v>9282</v>
      </c>
      <c r="G1329" s="9">
        <f>IFERROR(__xludf.DUMMYFUNCTION("""COMPUTED_VALUE"""),0.0)</f>
        <v>0</v>
      </c>
      <c r="H1329" s="9">
        <f>IFERROR(__xludf.DUMMYFUNCTION("""COMPUTED_VALUE"""),0.0)</f>
        <v>0</v>
      </c>
      <c r="I1329" s="9">
        <f>IFERROR(__xludf.DUMMYFUNCTION("""COMPUTED_VALUE"""),0.0)</f>
        <v>0</v>
      </c>
      <c r="J1329" s="9">
        <f>IFERROR(__xludf.DUMMYFUNCTION("""COMPUTED_VALUE"""),0.0)</f>
        <v>0</v>
      </c>
    </row>
    <row r="1330">
      <c r="A1330" s="1">
        <v>4.2</v>
      </c>
      <c r="B1330" s="5" t="s">
        <v>12470</v>
      </c>
      <c r="C1330" s="5" t="s">
        <v>12471</v>
      </c>
      <c r="D1330" s="9" t="str">
        <f>IFERROR(__xludf.DUMMYFUNCTION("""COMPUTED_VALUE"""),"good adequate and efficient are the most apt words its really of excellent quality usage and vfm i recommend it to all small families from one to five extremely functional excellent quality easy to maintain clean takes little space it doubles up as a momo"&amp;" maker idly maker odiyapithaa maker steamer and of course a rice maker i have gifted three bought three for my larger family by now one for self one for my parents one for my village house the earliest one is now five years old and is still cooking great "&amp;"product go for it only single rice bowl comes with this product good nice to use go and buy it nice handsome looking rice cooker especially the green color looks great could have been tagged at rs")</f>
        <v>good adequate and efficient are the most apt words its really of excellent quality usage and vfm i recommend it to all small families from one to five extremely functional excellent quality easy to maintain clean takes little space it doubles up as a momo maker idly maker odiyapithaa maker steamer and of course a rice maker i have gifted three bought three for my larger family by now one for self one for my parents one for my village house the earliest one is now five years old and is still cooking great product go for it only single rice bowl comes with this product good nice to use go and buy it nice handsome looking rice cooker especially the green color looks great could have been tagged at rs</v>
      </c>
      <c r="E1330" s="1" t="s">
        <v>12463</v>
      </c>
      <c r="F1330" s="9" t="s">
        <v>10362</v>
      </c>
      <c r="G1330" s="9">
        <f>IFERROR(__xludf.DUMMYFUNCTION("""COMPUTED_VALUE"""),0.0)</f>
        <v>0</v>
      </c>
      <c r="H1330" s="9">
        <f>IFERROR(__xludf.DUMMYFUNCTION("""COMPUTED_VALUE"""),0.0)</f>
        <v>0</v>
      </c>
      <c r="I1330" s="9">
        <f>IFERROR(__xludf.DUMMYFUNCTION("""COMPUTED_VALUE"""),0.0)</f>
        <v>0</v>
      </c>
      <c r="J1330" s="9">
        <f>IFERROR(__xludf.DUMMYFUNCTION("""COMPUTED_VALUE"""),0.0)</f>
        <v>0</v>
      </c>
    </row>
    <row r="1331">
      <c r="A1331" s="1">
        <v>4.1</v>
      </c>
      <c r="B1331" s="5" t="s">
        <v>12480</v>
      </c>
      <c r="C1331" s="5" t="s">
        <v>12481</v>
      </c>
      <c r="D1331" s="9" t="str">
        <f>IFERROR(__xludf.DUMMYFUNCTION("""COMPUTED_VALUE"""),"it is a nice product it does what as it says but the only thing is it does not have a great speed if you put a dura cell battery then only it will show the speed and second thing is the frother my friend recieved from insta cuppa is another and what i rec"&amp;"ieved is another she has a thing or a button where you don t have to keep pressing the button to froth but in my product i countinuesly have to press the button to froth indispensable tool for coffee lovers – specifically for making a professional tasting"&amp;" latte cappuccino or espresso it produces soft creamy foamy milk froth in a jiffy highly recommended to use full cream milk for best results it is handy easy to use lightweight easy to clean with a convenient stand to park it when not in use no hassle of "&amp;"wires or charging simply insert two aa batteries and you are good to go best results with duracell attractive and secure packaging express delivery very satisfied first hand experience with this product is quite good it does the task with ease will use th"&amp;"is product more than month then will edit this review but for now the product is simply amazing at this price range it was working well and suddenly after four months it stopped working at first i thought i needed new batteries but even with new batteries"&amp;" it s not working just in months i haven t even used it completely for days in the months i ve had it great product and easy to use hoping i will not face any issues as mentioned in some comments easy to use the quality and speed of the product are just a"&amp;"mazing i thought it was costly but it s worth the money blindly go with this thank u so much product is good till now i have used it times but still to use more and if anything goes wrong have to check their customer service detailed review will give afte"&amp;"r months of use")</f>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 t have to keep pressing the button to froth but in my product i countinuesly have to press the button to froth indispensable tool for coffee lovers – specifically for making a professional tasting latte cappuccino or espresso it produces soft creamy foamy milk froth in a jiffy highly recommended to use full cream milk for best results it is handy easy to use lightweight easy to clean with a convenient stand to park it when not in use no hassle of wires or charging simply insert two aa batteries and you are good to go best results with duracell attractive and secure packaging express delivery very satisfied first hand experience with this product is quite good it does the task with ease will use this product more than month then will edit this review but for now the product is simply amazing at this price range it was working well and suddenly after four months it stopped working at first i thought i needed new batteries but even with new batteries it s not working just in months i haven t even used it completely for days in the months i ve had it great product and easy to use hoping i will not face any issues as mentioned in some comments easy to use the quality and speed of the product are just amazing i thought it was costly but it s worth the money blindly go with this thank u so much product is good till now i have used it times but still to use more and if anything goes wrong have to check their customer service detailed review will give after months of use</v>
      </c>
      <c r="E1331" s="1" t="s">
        <v>12474</v>
      </c>
      <c r="F1331" s="9" t="s">
        <v>11835</v>
      </c>
      <c r="G1331" s="9">
        <f>IFERROR(__xludf.DUMMYFUNCTION("""COMPUTED_VALUE"""),1.0)</f>
        <v>1</v>
      </c>
      <c r="H1331" s="9">
        <f>IFERROR(__xludf.DUMMYFUNCTION("""COMPUTED_VALUE"""),1.0)</f>
        <v>1</v>
      </c>
      <c r="I1331" s="9">
        <f>IFERROR(__xludf.DUMMYFUNCTION("""COMPUTED_VALUE"""),0.0)</f>
        <v>0</v>
      </c>
      <c r="J1331" s="9">
        <f>IFERROR(__xludf.DUMMYFUNCTION("""COMPUTED_VALUE"""),0.0)</f>
        <v>0</v>
      </c>
    </row>
    <row r="1332">
      <c r="A1332" s="1">
        <v>4.2</v>
      </c>
      <c r="B1332" s="5" t="s">
        <v>12492</v>
      </c>
      <c r="C1332" s="5" t="s">
        <v>12493</v>
      </c>
      <c r="D1332" s="9" t="str">
        <f>IFERROR(__xludf.DUMMYFUNCTION("""COMPUTED_VALUE"""),"the product does it’s job really well just feels a little heavy it is easy to use and wrinkle free and happy for using first time thank you amazon good product first of all i really like the color of this iron this is so cute to hold and use it i was litt"&amp;"le worried about the performance but i tried this on daily basis for good days so far and the cloths are really neat and wrinkle free i feel this is little bulky as compared to the iron that i used from my friends in the past but otherwise this is a good "&amp;"travel iron now i don t have to worry about ironing lots of cloths before travelling to somewhere level steam adjustment allows better control to obtain optimal results and easy refill large ltr water tank suitable for long steaming sessions and powerful "&amp;"watt all aluminium heating element for fast even heating and double anti dry design for comprehensive heat damage protection i m really satisfied the product this steamer works like magic i just used hanger for cloths and used it very useful for fast inst"&amp;"ant ironing need to press button for steam all you need is little patience do it slowly wall on background helps don t put hands on opposite sides of clothes it s temperate is high the results are evident all your bulky clothes can be ironed pretty easily"&amp;" with this a small amount of water is enough to iron a blazer or even a lehenga the efforts have become minimal it s a modern day treat to have this at your home the price when compared to others is kept minimum the warranty is pretty much handy extra six"&amp;" months i used it for the first time in my life and wow it just worked like any normal iron it is handy portable and fast enough to do the wrinkle free garments")</f>
        <v>the product does it’s job really well just feels a little heavy it is easy to use and wrinkle free and happy for using first time thank you amazon good product first of all i really like the color of this iron this is so cute to hold and use it i was little worried about the performance but i tried this on daily basis for good days so far and the cloths are really neat and wrinkle free i feel this is little bulky as compared to the iron that i used from my friends in the past but otherwise this is a good travel iron now i don t have to worry about ironing lots of cloths before travelling to somewhere level steam adjustment allows better control to obtain optimal results and easy refill large ltr water tank suitable for long steaming sessions and powerful watt all aluminium heating element for fast even heating and double anti dry design for comprehensive heat damage protection i m really satisfied the product this steamer works like magic i just used hanger for cloths and used it very useful for fast instant ironing need to press button for steam all you need is little patience do it slowly wall on background helps don t put hands on opposite sides of clothes it s temperate is high 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 i used it for the first time in my life and wow it just worked like any normal iron it is handy portable and fast enough to do the wrinkle free garments</v>
      </c>
      <c r="E1332" s="1" t="s">
        <v>12484</v>
      </c>
      <c r="F1332" s="9" t="s">
        <v>9507</v>
      </c>
      <c r="G1332" s="9">
        <f>IFERROR(__xludf.DUMMYFUNCTION("""COMPUTED_VALUE"""),0.0)</f>
        <v>0</v>
      </c>
      <c r="H1332" s="9">
        <f>IFERROR(__xludf.DUMMYFUNCTION("""COMPUTED_VALUE"""),0.0)</f>
        <v>0</v>
      </c>
      <c r="I1332" s="9">
        <f>IFERROR(__xludf.DUMMYFUNCTION("""COMPUTED_VALUE"""),1.0)</f>
        <v>1</v>
      </c>
      <c r="J1332" s="9">
        <f>IFERROR(__xludf.DUMMYFUNCTION("""COMPUTED_VALUE"""),0.0)</f>
        <v>0</v>
      </c>
    </row>
    <row r="1333">
      <c r="A1333" s="1">
        <v>3.9</v>
      </c>
      <c r="B1333" s="5" t="s">
        <v>12503</v>
      </c>
      <c r="C1333" s="5" t="s">
        <v>12504</v>
      </c>
      <c r="D1333" s="9" t="str">
        <f>IFERROR(__xludf.DUMMYFUNCTION("""COMPUTED_VALUE"""),"ok product ma bast product a little family productnot resturant not hotel no nice product good product for dry grinding of spices motor heats up 👍 भाई कभी मत लेना नहीं तो पछतायो गे महीना ईयूज किया हू और ये लोग वारंटी भी नहीं देते हैं कभी को कस्टमर नम्बर "&amp;"देगे कोई सुनता ही नहीं है बोलेंगे कंप्लेन दर्ज हो गया है और कोई सुनवाई नहीं हुई")</f>
        <v>ok product ma bast product a little family productnot resturant not hotel no nice product good product for dry grinding of spices motor heats up 👍 भाई कभी मत लेना नहीं तो पछतायो गे महीना ईयूज किया हू और ये लोग वारंटी भी नहीं देते हैं कभी को कस्टमर नम्बर देगे कोई सुनता ही नहीं है बोलेंगे कंप्लेन दर्ज हो गया है और कोई सुनवाई नहीं हुई</v>
      </c>
      <c r="E1333" s="1" t="s">
        <v>12496</v>
      </c>
      <c r="F1333" s="9" t="s">
        <v>9305</v>
      </c>
      <c r="G1333" s="9">
        <f>IFERROR(__xludf.DUMMYFUNCTION("""COMPUTED_VALUE"""),0.0)</f>
        <v>0</v>
      </c>
      <c r="H1333" s="9">
        <f>IFERROR(__xludf.DUMMYFUNCTION("""COMPUTED_VALUE"""),0.0)</f>
        <v>0</v>
      </c>
      <c r="I1333" s="9">
        <f>IFERROR(__xludf.DUMMYFUNCTION("""COMPUTED_VALUE"""),0.0)</f>
        <v>0</v>
      </c>
      <c r="J1333" s="9">
        <f>IFERROR(__xludf.DUMMYFUNCTION("""COMPUTED_VALUE"""),0.0)</f>
        <v>0</v>
      </c>
    </row>
    <row r="1334">
      <c r="A1334" s="1">
        <v>4.0</v>
      </c>
      <c r="B1334" s="5" t="s">
        <v>12513</v>
      </c>
      <c r="C1334" s="5" t="s">
        <v>12514</v>
      </c>
      <c r="D1334" s="9" t="str">
        <f>IFERROR(__xludf.DUMMYFUNCTION("""COMPUTED_VALUE"""),"in this price worth to go for yet to use it but looks quite classy and sturdy design is nice and base is detachable for easy cleaning nice product strong and finish easy to use and clean like it good the quality of the product is good and it s very easy t"&amp;"o use value for money use it every day for mashing cooked vegetables to make soup easy to wash and store seems to be reliable splashes and little power this amazon basic hand blender so easy to use and clean best of other compani blenders product so easy "&amp;"to clean easily use best of price in amazon basic 🥰")</f>
        <v>in this price worth to go for yet to use it but looks quite classy and sturdy design is nice and base is detachable for easy cleaning nice product strong and finish easy to use and clean like it good the quality of the product is good and it s very easy to use value for money use it every day for mashing cooked vegetables to make soup easy to wash and store seems to be reliable splashes and little power this amazon basic hand blender so easy to use and clean best of other compani blenders product so easy to clean easily use best of price in amazon basic 🥰</v>
      </c>
      <c r="E1334" s="1" t="s">
        <v>12507</v>
      </c>
      <c r="F1334" s="9" t="s">
        <v>9282</v>
      </c>
      <c r="G1334" s="9">
        <f>IFERROR(__xludf.DUMMYFUNCTION("""COMPUTED_VALUE"""),0.0)</f>
        <v>0</v>
      </c>
      <c r="H1334" s="9">
        <f>IFERROR(__xludf.DUMMYFUNCTION("""COMPUTED_VALUE"""),0.0)</f>
        <v>0</v>
      </c>
      <c r="I1334" s="9">
        <f>IFERROR(__xludf.DUMMYFUNCTION("""COMPUTED_VALUE"""),0.0)</f>
        <v>0</v>
      </c>
      <c r="J1334" s="9">
        <f>IFERROR(__xludf.DUMMYFUNCTION("""COMPUTED_VALUE"""),0.0)</f>
        <v>0</v>
      </c>
    </row>
    <row r="1335">
      <c r="A1335" s="1">
        <v>4.2</v>
      </c>
      <c r="B1335" s="5" t="s">
        <v>12524</v>
      </c>
      <c r="C1335" s="5" t="s">
        <v>12525</v>
      </c>
      <c r="D1335" s="9" t="str">
        <f>IFERROR(__xludf.DUMMYFUNCTION("""COMPUTED_VALUE"""),"pros looking at the picture i thought it would just be the blender with some cap to cover the blade turns out the cap was actually a pretty nice container to blend small amounts of anything the container itself seems of great quality has measurements on t"&amp;"he side and also comes with a lid so that nothing splatters outside when you re using the blender there is also a holder with some nails if you wanna mount the blender on a wall the blender itself is amazing to hold looks great and is pretty easy to use t"&amp;"he blender can even stand on its own if you have to leave it and attend to something else if you place it vertically you can leave it as it is cons after over seconds of continuous blending that is if i m not just pulsing it but continuously blending ther"&amp;"e is this smell of some sort that starts to come from the blender i m not sure if that s a sign of overheating or if it s normal there s this groove right above the blade and every time i m done washing there s always a little residue that was hiding in t"&amp;"hat groove which always comes out a few seconds after i m done washing and i always have to go back to clean that so that s a small inconvenience but it s overall great and i d highly recommend getting this product good making the life easy great durabili"&amp;"ty and original products very nice product for small or moderate usage good product very good very useful product in day to day work")</f>
        <v>pros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 re using the blender there is also a holder with some nails if you wanna mount the blender on a wall the blender itself is amazing to hold looks great and is pretty easy to use the blender can even stand on its own if you have to leave it and attend to something else if you place it vertically you can leave it as it is cons after over seconds of continuous blending that is if i m not just pulsing it but continuously blending there is this smell of some sort that starts to come from the blender i m not sure if that s a sign of overheating or if it s normal there s this groove right above the blade and every time i m done washing there s always a little residue that was hiding in that groove which always comes out a few seconds after i m done washing and i always have to go back to clean that so that s a small inconvenience but it s overall great and i d highly recommend getting this product good making the life easy great durability and original products very nice product for small or moderate usage good product very good very useful product in day to day work</v>
      </c>
      <c r="E1335" s="1" t="s">
        <v>12517</v>
      </c>
      <c r="F1335" s="9" t="s">
        <v>9282</v>
      </c>
      <c r="G1335" s="9">
        <f>IFERROR(__xludf.DUMMYFUNCTION("""COMPUTED_VALUE"""),0.0)</f>
        <v>0</v>
      </c>
      <c r="H1335" s="9">
        <f>IFERROR(__xludf.DUMMYFUNCTION("""COMPUTED_VALUE"""),0.0)</f>
        <v>0</v>
      </c>
      <c r="I1335" s="9">
        <f>IFERROR(__xludf.DUMMYFUNCTION("""COMPUTED_VALUE"""),0.0)</f>
        <v>0</v>
      </c>
      <c r="J1335" s="9">
        <f>IFERROR(__xludf.DUMMYFUNCTION("""COMPUTED_VALUE"""),0.0)</f>
        <v>0</v>
      </c>
    </row>
    <row r="1336">
      <c r="A1336" s="1">
        <v>4.2</v>
      </c>
      <c r="B1336" s="5" t="s">
        <v>12534</v>
      </c>
      <c r="C1336" s="5" t="s">
        <v>12535</v>
      </c>
      <c r="D1336" s="9" t="str">
        <f>IFERROR(__xludf.DUMMYFUNCTION("""COMPUTED_VALUE"""),"like loved the product alot after cleaning off the lint clothes looked good as new this lint remover is just too good very easy to use and easy to clean it removes the lint completely and gives a fresh look to the clothes absolutely love the product very "&amp;"useful no gimmicks i like it when the product does what it says the brush at the back is just cherry highly recommended blessing for winter clothing it does work on any kind of cloth which has lint fuzz on it super works well as designed cord free allows "&amp;"flexibility but the lint collector is a bit small requiring frequent emptying also the collector could have been transparent to allow easy view nonetheless this is a fine aid for day to day use is really very good product and easy to use and clean i used "&amp;"it on my old winter clothes having lints and used them with confidence as it really improved the look even my relatives used it when visited me and were happy to use it also bought it at in dec now at is a very good price it came with a charging cable and"&amp;" a cleaning brush")</f>
        <v>like loved the product alot after cleaning off the lint clothes looked good as new this lint remover is just too good very easy to use and easy to clean it removes the lint completely and gives a fresh look to the clothes absolutely love the product very useful no gimmicks i like it when the product does what it says the brush at the back is just cherry highly recommended blessing for winter clothing it does work on any kind of cloth which has lint fuzz on it super works well as designed cord free allows flexibility but the lint collector is a bit small requiring frequent emptying also the collector could have been transparent to allow easy view nonetheless this is a fine aid for day to day use is really very good product and easy to use and clean i used it on my old winter clothes having lints and used them with confidence as it really improved the look even my relatives used it when visited me and were happy to use it also bought it at in dec now at is a very good price it came with a charging cable and a cleaning brush</v>
      </c>
      <c r="E1336" s="1" t="s">
        <v>12528</v>
      </c>
      <c r="F1336" s="9" t="s">
        <v>9162</v>
      </c>
      <c r="G1336" s="9">
        <f>IFERROR(__xludf.DUMMYFUNCTION("""COMPUTED_VALUE"""),0.0)</f>
        <v>0</v>
      </c>
      <c r="H1336" s="9">
        <f>IFERROR(__xludf.DUMMYFUNCTION("""COMPUTED_VALUE"""),0.0)</f>
        <v>0</v>
      </c>
      <c r="I1336" s="9">
        <f>IFERROR(__xludf.DUMMYFUNCTION("""COMPUTED_VALUE"""),0.0)</f>
        <v>0</v>
      </c>
      <c r="J1336" s="9">
        <f>IFERROR(__xludf.DUMMYFUNCTION("""COMPUTED_VALUE"""),0.0)</f>
        <v>0</v>
      </c>
    </row>
    <row r="1337">
      <c r="A1337" s="1">
        <v>4.1</v>
      </c>
      <c r="B1337" s="5" t="s">
        <v>12546</v>
      </c>
      <c r="C1337" s="5" t="s">
        <v>12547</v>
      </c>
      <c r="D1337" s="9" t="str">
        <f>IFERROR(__xludf.DUMMYFUNCTION("""COMPUTED_VALUE"""),"it s very useful in winter when it gets cold and curd does not form properly it maintains fixed temperature enabling fermentation process i gave one star less because it does not have any handles so holding the apparatus can be tricky as it has this smoot"&amp;"h surface so it might slip off from hands you have to be very careful while holding and handling this curd maker if they give side handles and auto cut off feature then it would be best package arrived in good condition now need to contact company for war"&amp;"ranty good product to settle hassle free yogurt only thing is it should automatically cut of power once yogurt is ready else yogurt tastes amazing got the product looks good checking now i am writing this review after using the product for three weeks i h"&amp;"ave chosen this as agaro brand seems to be more trustworthy and has years warranty year months extra after registering good things it works as expected for my taste and local weather conditions it takes nearly hours this will vary based on individual tast"&amp;"e and local weather conditions very light weight cleaning is easy and there is no problem even if there is a bit of spill not so good things quantity is not liters it is few ml more than liter plastic covers are delicate and there is chance of them gettin"&amp;"g damaged while cleaning in my opinion manufacturer should have a provided a optional spare set of covers considering the cost build quality is sufficient as it is made in china length of the wire is cms and usually requires an extension good product good"&amp;" product it s just amazing this sentence is enough to comment for this unique thing i never ever had ever imagined to make yogurt in quick time and even in winter without any compromise in taste")</f>
        <v>it 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 cut off feature then it would be best package arrived in good condition now need to contact company for warranty good product to settle hassle free yogurt only thing is it should automatically cut of power once yogurt is ready else yogurt tastes amazing got the product looks good checking now i am writing this review after using the product for three weeks i have chosen this as agaro brand seems to be more trustworthy and has years warranty year months extra after registering good things it works as expected for my taste and local weather conditions it takes nearly hours this will vary based on individual taste and local weather conditions very light weight cleaning is easy and there is no problem even if there is a bit of spill not so good things quantity is not liters it is few ml more than liter plastic covers are delicate and there is chance of them getting damaged while cleaning in my opinion manufacturer should have a provided a optional spare set of covers considering the cost build quality is sufficient as it is made in china length of the wire is cms and usually requires an extension good product good product it s just amazing this sentence is enough to comment for this unique thing i never ever had ever imagined to make yogurt in quick time and even in winter without any compromise in taste</v>
      </c>
      <c r="E1337" s="1" t="s">
        <v>12538</v>
      </c>
      <c r="F1337" s="9" t="s">
        <v>12540</v>
      </c>
      <c r="G1337" s="9">
        <f>IFERROR(__xludf.DUMMYFUNCTION("""COMPUTED_VALUE"""),0.0)</f>
        <v>0</v>
      </c>
      <c r="H1337" s="9">
        <f>IFERROR(__xludf.DUMMYFUNCTION("""COMPUTED_VALUE"""),0.0)</f>
        <v>0</v>
      </c>
      <c r="I1337" s="9">
        <f>IFERROR(__xludf.DUMMYFUNCTION("""COMPUTED_VALUE"""),1.0)</f>
        <v>1</v>
      </c>
      <c r="J1337" s="9">
        <f>IFERROR(__xludf.DUMMYFUNCTION("""COMPUTED_VALUE"""),0.0)</f>
        <v>0</v>
      </c>
    </row>
    <row r="1338">
      <c r="A1338" s="1">
        <v>4.4</v>
      </c>
      <c r="B1338" s="5" t="s">
        <v>12558</v>
      </c>
      <c r="C1338" s="5" t="s">
        <v>12559</v>
      </c>
      <c r="D1338" s="9" t="str">
        <f>IFERROR(__xludf.DUMMYFUNCTION("""COMPUTED_VALUE"""),"it s a nice product does the needful was easy to assemble and it s technology is really getting the juice from the fruits or vegetables properly and there is very less waste easy to make any kind of juice just love it product is good the juice from this j"&amp;"uicer is so tasty and natural good product good product nice product juicing very easy good quality")</f>
        <v>it s a nice product does the needful was easy to assemble and it s technology is really getting the juice from the fruits or vegetables properly and there is very less waste easy to make any kind of juice just love it product is good the juice from this juicer is so tasty and natural good product good product nice product juicing very easy good quality</v>
      </c>
      <c r="E1338" s="1" t="s">
        <v>12550</v>
      </c>
      <c r="F1338" s="9" t="s">
        <v>12552</v>
      </c>
      <c r="G1338" s="9">
        <f>IFERROR(__xludf.DUMMYFUNCTION("""COMPUTED_VALUE"""),0.0)</f>
        <v>0</v>
      </c>
      <c r="H1338" s="9">
        <f>IFERROR(__xludf.DUMMYFUNCTION("""COMPUTED_VALUE"""),0.0)</f>
        <v>0</v>
      </c>
      <c r="I1338" s="9">
        <f>IFERROR(__xludf.DUMMYFUNCTION("""COMPUTED_VALUE"""),0.0)</f>
        <v>0</v>
      </c>
      <c r="J1338" s="9">
        <f>IFERROR(__xludf.DUMMYFUNCTION("""COMPUTED_VALUE"""),0.0)</f>
        <v>0</v>
      </c>
    </row>
    <row r="1339">
      <c r="A1339" s="1">
        <v>4.1</v>
      </c>
      <c r="B1339" s="5" t="s">
        <v>12568</v>
      </c>
      <c r="C1339" s="5" t="s">
        <v>12569</v>
      </c>
      <c r="D1339" s="9" t="str">
        <f>IFERROR(__xludf.DUMMYFUNCTION("""COMPUTED_VALUE"""),"its light weight easy to use but is not worth for the value very good product good very good quality easy to to use good and very happy with this product value for money ₹ easy to use")</f>
        <v>its light weight easy to use but is not worth for the value very good product good very good quality easy to to use good and very happy with this product value for money ₹ easy to use</v>
      </c>
      <c r="E1339" s="1" t="s">
        <v>12562</v>
      </c>
      <c r="F1339" s="9" t="s">
        <v>9293</v>
      </c>
      <c r="G1339" s="9">
        <f>IFERROR(__xludf.DUMMYFUNCTION("""COMPUTED_VALUE"""),0.0)</f>
        <v>0</v>
      </c>
      <c r="H1339" s="9">
        <f>IFERROR(__xludf.DUMMYFUNCTION("""COMPUTED_VALUE"""),0.0)</f>
        <v>0</v>
      </c>
      <c r="I1339" s="9">
        <f>IFERROR(__xludf.DUMMYFUNCTION("""COMPUTED_VALUE"""),0.0)</f>
        <v>0</v>
      </c>
      <c r="J1339" s="9">
        <f>IFERROR(__xludf.DUMMYFUNCTION("""COMPUTED_VALUE"""),1.0)</f>
        <v>1</v>
      </c>
    </row>
    <row r="1340">
      <c r="A1340" s="1">
        <v>4.2</v>
      </c>
      <c r="B1340" s="5" t="s">
        <v>12578</v>
      </c>
      <c r="C1340" s="5" t="s">
        <v>12579</v>
      </c>
      <c r="D1340" s="9" t="str">
        <f>IFERROR(__xludf.DUMMYFUNCTION("""COMPUTED_VALUE"""),"suction power mentioned no where on product spec or packaging but surprisingly it s having good suction do most of the cleaning effortlessly i purchase ltr version which having button to control suction it s some what true that suction reduced when dust c"&amp;"ylinder is somewhat full but i resolved issue by emptying dust cylinder and cleaning filters it s somewhat tricky to remove cylinder itself for cleaning do it carefully ow u will break plastic locks it s very similar to midea vaccum cleaner available in u"&amp;"k with kpa all extension pipes are of steel make is it difficult to work with due to weight btw it don t have blower function the price of product and performance make it best buy vacuum it s worth for the price given and does it s job perfectly only conc"&amp;"ern on my personal experience i had was the extension cord provided is made of steel and it s bit heavy and we can t hold it for long while cleaning the spider webs in roofs rest all good suction power is okayish its a good product value for money but can"&amp;" do much better with a good suction power it doesn’t remove most of the dust takes too much effort it is a good choice if you are looking for a vacuum cleaner under k it is worth for the price nice product worth the money suction power is good cord length"&amp;" sufficient for home purpose noise level is also low right now please go for it it has excellent suction power easy to carry around and has different options for cleaning things good product for this price very usefull and comparatively very good when com"&amp;"pared with costly vaccum cleaners in k dust cup is just awesome only drawback is no blowing out")</f>
        <v>suction power mentioned no where on product spec or packaging but surprisingly it s having good suction do most of the cleaning effortlessly i purchase ltr version which having button to control suction it s some what true that suction reduced when dust cylinder is somewhat full but i resolved issue by emptying dust cylinder and cleaning filters it s somewhat tricky to remove cylinder itself for cleaning do it carefully ow u will break plastic locks it s very similar to midea vaccum cleaner available in uk with kpa all extension pipes are of steel make is it difficult to work with due to weight btw it don t have blower function the price of product and performance make it best buy vacuum it s worth for the price given and does it s job perfectly only concern on my personal experience i had was the extension cord provided is made of steel and it s bit heavy and we can t hold it for long while cleaning the spider webs in roofs rest all good suction power is okayish its a good product value for money but can do much better with a good suction power it doesn’t remove most of the dust takes too much effort it is a good choice if you are looking for a vacuum cleaner under k it is worth for the price nice product worth the money suction power is good cord length sufficient for home purpose noise level is also low right now please go for it it has excellent suction power easy to carry around and has different options for cleaning things good product for this price very usefull and comparatively very good when compared with costly vaccum cleaners in k dust cup is just awesome only drawback is no blowing out</v>
      </c>
      <c r="E1340" s="1" t="s">
        <v>12572</v>
      </c>
      <c r="F1340" s="9" t="s">
        <v>9968</v>
      </c>
      <c r="G1340" s="9">
        <f>IFERROR(__xludf.DUMMYFUNCTION("""COMPUTED_VALUE"""),0.0)</f>
        <v>0</v>
      </c>
      <c r="H1340" s="9">
        <f>IFERROR(__xludf.DUMMYFUNCTION("""COMPUTED_VALUE"""),0.0)</f>
        <v>0</v>
      </c>
      <c r="I1340" s="9">
        <f>IFERROR(__xludf.DUMMYFUNCTION("""COMPUTED_VALUE"""),0.0)</f>
        <v>0</v>
      </c>
      <c r="J1340" s="9">
        <f>IFERROR(__xludf.DUMMYFUNCTION("""COMPUTED_VALUE"""),0.0)</f>
        <v>0</v>
      </c>
    </row>
    <row r="1341">
      <c r="A1341" s="1">
        <v>4.1</v>
      </c>
      <c r="B1341" s="5" t="s">
        <v>12588</v>
      </c>
      <c r="C1341" s="5" t="s">
        <v>12589</v>
      </c>
      <c r="D1341" s="9" t="str">
        <f>IFERROR(__xludf.DUMMYFUNCTION("""COMPUTED_VALUE"""),"awesome i am purchase july month product was repaired i informed to customer service he assigned technic said this product was replaced with days but still issue was resolved again call with customer care he said not in our control we asain one more time "&amp;"good the rod is good overall the only drawback it has is missing power indicator rest it looks fine use this it s worth the heating rod heats litre water with in to minutes the product totally worth its value excellent and perfect रड की लंबाई के अनुसार पा"&amp;"नी ज्यादा डालना पड़ता है इस कारण गर्म पानी होने में टाइम लगता हैं")</f>
        <v>awesome i am purchase july month product was repaired i informed to customer service he assigned technic said this product was replaced with days but still issue was resolved again call with customer care he said not in our control we asain one more time good the rod is good overall the only drawback it has is missing power indicator rest it looks fine use this it s worth the heating rod heats litre water with in to minutes the product totally worth its value excellent and perfect रड की लंबाई के अनुसार पानी ज्यादा डालना पड़ता है इस कारण गर्म पानी होने में टाइम लगता हैं</v>
      </c>
      <c r="E1341" s="1" t="s">
        <v>12582</v>
      </c>
      <c r="F1341" s="9" t="s">
        <v>9449</v>
      </c>
      <c r="G1341" s="9">
        <f>IFERROR(__xludf.DUMMYFUNCTION("""COMPUTED_VALUE"""),0.0)</f>
        <v>0</v>
      </c>
      <c r="H1341" s="9">
        <f>IFERROR(__xludf.DUMMYFUNCTION("""COMPUTED_VALUE"""),0.0)</f>
        <v>0</v>
      </c>
      <c r="I1341" s="9">
        <f>IFERROR(__xludf.DUMMYFUNCTION("""COMPUTED_VALUE"""),0.0)</f>
        <v>0</v>
      </c>
      <c r="J1341" s="9">
        <f>IFERROR(__xludf.DUMMYFUNCTION("""COMPUTED_VALUE"""),0.0)</f>
        <v>0</v>
      </c>
    </row>
    <row r="1342">
      <c r="A1342" s="1">
        <v>3.9</v>
      </c>
      <c r="B1342" s="5" t="s">
        <v>12599</v>
      </c>
      <c r="C1342" s="5" t="s">
        <v>12600</v>
      </c>
      <c r="D1342" s="9" t="str">
        <f>IFERROR(__xludf.DUMMYFUNCTION("""COMPUTED_VALUE"""),"overall heater is good but it s size is small but it can make small area heat within few seconds power cord length very very short and function knobs have no written marking of the functions material used is not of a good quality no after sell service ava"&amp;"ilable at my location this room heater is portable and quiet efficient it warms my room perfectly it was really a good deal it is very useful and easy to handle sufficient heat is blowing with air very nice product in this price best to use for single per"&amp;"son in office and home also not making noise like other products i like it")</f>
        <v>overall heater is good but it s size is small but it can make small area heat within few seconds power cord length very very short and function knobs have no written marking of the functions material used is not of a good quality no after sell service available at my location this room heater is portable and quiet efficient it warms my room perfectly it was really a good deal it is very useful and easy to handle sufficient heat is blowing with air very nice product in this price best to use for single person in office and home also not making noise like other products i like it</v>
      </c>
      <c r="E1342" s="1" t="s">
        <v>12592</v>
      </c>
      <c r="F1342" s="9" t="s">
        <v>9151</v>
      </c>
      <c r="G1342" s="9">
        <f>IFERROR(__xludf.DUMMYFUNCTION("""COMPUTED_VALUE"""),0.0)</f>
        <v>0</v>
      </c>
      <c r="H1342" s="9">
        <f>IFERROR(__xludf.DUMMYFUNCTION("""COMPUTED_VALUE"""),0.0)</f>
        <v>0</v>
      </c>
      <c r="I1342" s="9">
        <f>IFERROR(__xludf.DUMMYFUNCTION("""COMPUTED_VALUE"""),0.0)</f>
        <v>0</v>
      </c>
      <c r="J1342" s="9">
        <f>IFERROR(__xludf.DUMMYFUNCTION("""COMPUTED_VALUE"""),0.0)</f>
        <v>0</v>
      </c>
    </row>
    <row r="1343">
      <c r="A1343" s="1">
        <v>3.9</v>
      </c>
      <c r="B1343" s="5" t="s">
        <v>12611</v>
      </c>
      <c r="C1343" s="5" t="s">
        <v>12612</v>
      </c>
      <c r="D1343" s="9" t="str">
        <f>IFERROR(__xludf.DUMMYFUNCTION("""COMPUTED_VALUE"""),"it s been just a week so yet to know the performance overall but till date it s working fine good good quality battery capacity is very poor of power product is fine but i was disappointed by seeing made in china lable on png version also seller sent lpg "&amp;"model first instead of png so check your model once received product is working fine seems to be working fine till now but very very poor service by bajaj serviceman he came and just hanged the geyser on wall and said his work was limited to that only we "&amp;"had to call another technician on our own to complete the installation and do the plumbing work even pipes cells did not come with the geyser and were sold by bajaj serviceman separately marks to bajaj for service")</f>
        <v>it s been just a week so yet to know the performance overall but till date it s working fine good good quality battery capacity is very poor of power product is fine but i was disappointed by seeing made in china lable on png version also seller sent lpg model first instead of png so check your model once received product is working fine seems to be working fine till now but very very poor service by bajaj serviceman he came and just hanged the geyser on wall and said his work was limited to that only we had to call another technician on our own to complete the installation and do the plumbing work even pipes cells did not come with the geyser and were sold by bajaj serviceman separately marks to bajaj for service</v>
      </c>
      <c r="E1343" s="1" t="s">
        <v>12603</v>
      </c>
      <c r="F1343" s="9" t="s">
        <v>9316</v>
      </c>
      <c r="G1343" s="9">
        <f>IFERROR(__xludf.DUMMYFUNCTION("""COMPUTED_VALUE"""),0.0)</f>
        <v>0</v>
      </c>
      <c r="H1343" s="9">
        <f>IFERROR(__xludf.DUMMYFUNCTION("""COMPUTED_VALUE"""),0.0)</f>
        <v>0</v>
      </c>
      <c r="I1343" s="9">
        <f>IFERROR(__xludf.DUMMYFUNCTION("""COMPUTED_VALUE"""),0.0)</f>
        <v>0</v>
      </c>
      <c r="J1343" s="9">
        <f>IFERROR(__xludf.DUMMYFUNCTION("""COMPUTED_VALUE"""),1.0)</f>
        <v>1</v>
      </c>
    </row>
    <row r="1344">
      <c r="A1344" s="1">
        <v>4.2</v>
      </c>
      <c r="B1344" s="5" t="s">
        <v>12621</v>
      </c>
      <c r="C1344" s="5" t="s">
        <v>12622</v>
      </c>
      <c r="D1344" s="9" t="str">
        <f>IFERROR(__xludf.DUMMYFUNCTION("""COMPUTED_VALUE"""),"good iron loved the cordless way of using it instant heating with steam flow for crisp ironing good iron box steam is as advertised irons well a notch above swivel chord when it comes to cordless convenience ml measuring cup was cracked as it is delivered"&amp;" hence a star less it is good and easy to use go for it for first time users steam ironing can be useful and may love this variant i have used siemens iron already and it s not working so on emergency ordered this model from this brand both brands are var"&amp;"ying in specific parameters bodywise bd iron box is small in size so it took little extra time in closing a single apparel iron weight also lighter steam consumes water very quickly like i used ml twice for apparels color variation observed from image on "&amp;"box and original product inside finally work wise okay and job done this experience is from single use of bd box and first impression have to see and watch rest of the story if any absolutely portable and easy to reach corners steam ironing make easy to i"&amp;"ron cotton cloths but not so heavy good product enjoying using it this iron is good for daily use and easy storage")</f>
        <v>good iron loved the cordless way of using it instant heating with steam flow for crisp ironing good iron box steam is as advertised irons well a notch above swivel chord when it comes to cordless convenience ml measuring cup was cracked as it is delivered hence a star less it is good and easy to use go for it for first time users steam ironing can be useful and may love this variant i have used siemens iron already and it s not working so on emergency ordered this model from this brand both brands are varying in specific parameters bodywise bd iron box is small in size so it took little extra time in closing a single apparel iron weight also lighter steam consumes water very quickly like i used ml twice for apparels color variation observed from image on box and original product inside finally work wise okay and job done this experience is from single use of bd box and first impression have to see and watch rest of the story if any absolutely portable and easy to reach corners steam ironing make easy to iron cotton cloths but not so heavy good product enjoying using it this iron is good for daily use and easy storage</v>
      </c>
      <c r="E1344" s="1" t="s">
        <v>12615</v>
      </c>
      <c r="F1344" s="9" t="s">
        <v>9507</v>
      </c>
      <c r="G1344" s="9">
        <f>IFERROR(__xludf.DUMMYFUNCTION("""COMPUTED_VALUE"""),1.0)</f>
        <v>1</v>
      </c>
      <c r="H1344" s="9">
        <f>IFERROR(__xludf.DUMMYFUNCTION("""COMPUTED_VALUE"""),0.0)</f>
        <v>0</v>
      </c>
      <c r="I1344" s="9">
        <f>IFERROR(__xludf.DUMMYFUNCTION("""COMPUTED_VALUE"""),1.0)</f>
        <v>1</v>
      </c>
      <c r="J1344" s="9">
        <f>IFERROR(__xludf.DUMMYFUNCTION("""COMPUTED_VALUE"""),0.0)</f>
        <v>0</v>
      </c>
    </row>
    <row r="1345">
      <c r="A1345" s="1">
        <v>4.2</v>
      </c>
      <c r="B1345" s="5" t="s">
        <v>12632</v>
      </c>
      <c r="C1345" s="5" t="s">
        <v>12633</v>
      </c>
      <c r="D1345" s="9" t="str">
        <f>IFERROR(__xludf.DUMMYFUNCTION("""COMPUTED_VALUE"""),"beat with hand blander its decent performance thik h good product speed and speed was not working it starts from speed so returned good and value for money not good as per price fast delivery received on small elegant hand mixer with friendly power to bea"&amp;"t the coffee dough etc use twice only too early to respond but still feel inalsa brand will maintain its repo overall like this value for money")</f>
        <v>beat with hand blander its decent performance thik h good product speed and speed was not working it starts from speed so returned good and value for money not good as per price fast delivery received on small elegant hand mixer with friendly power to beat the coffee dough etc use twice only too early to respond but still feel inalsa brand will maintain its repo overall like this value for money</v>
      </c>
      <c r="E1345" s="1" t="s">
        <v>12625</v>
      </c>
      <c r="F1345" s="9" t="s">
        <v>11072</v>
      </c>
      <c r="G1345" s="9">
        <f>IFERROR(__xludf.DUMMYFUNCTION("""COMPUTED_VALUE"""),1.0)</f>
        <v>1</v>
      </c>
      <c r="H1345" s="9">
        <f>IFERROR(__xludf.DUMMYFUNCTION("""COMPUTED_VALUE"""),1.0)</f>
        <v>1</v>
      </c>
      <c r="I1345" s="9">
        <f>IFERROR(__xludf.DUMMYFUNCTION("""COMPUTED_VALUE"""),0.0)</f>
        <v>0</v>
      </c>
      <c r="J1345" s="9">
        <f>IFERROR(__xludf.DUMMYFUNCTION("""COMPUTED_VALUE"""),0.0)</f>
        <v>0</v>
      </c>
    </row>
    <row r="1346">
      <c r="A1346" s="1">
        <v>3.7</v>
      </c>
      <c r="B1346" s="5" t="s">
        <v>12643</v>
      </c>
      <c r="C1346" s="5" t="s">
        <v>12644</v>
      </c>
      <c r="D1346" s="9" t="str">
        <f>IFERROR(__xludf.DUMMYFUNCTION("""COMPUTED_VALUE"""),"rods can not be switched seperately selecting rod always switches on the top rod")</f>
        <v>rods can not be switched seperately selecting rod always switches on the top rod</v>
      </c>
      <c r="E1346" s="1" t="s">
        <v>12636</v>
      </c>
      <c r="F1346" s="9" t="s">
        <v>9139</v>
      </c>
      <c r="G1346" s="9">
        <f>IFERROR(__xludf.DUMMYFUNCTION("""COMPUTED_VALUE"""),0.0)</f>
        <v>0</v>
      </c>
      <c r="H1346" s="9">
        <f>IFERROR(__xludf.DUMMYFUNCTION("""COMPUTED_VALUE"""),0.0)</f>
        <v>0</v>
      </c>
      <c r="I1346" s="9">
        <f>IFERROR(__xludf.DUMMYFUNCTION("""COMPUTED_VALUE"""),0.0)</f>
        <v>0</v>
      </c>
      <c r="J1346" s="9">
        <f>IFERROR(__xludf.DUMMYFUNCTION("""COMPUTED_VALUE"""),0.0)</f>
        <v>0</v>
      </c>
    </row>
    <row r="1347">
      <c r="A1347" s="1">
        <v>3.7</v>
      </c>
      <c r="B1347" s="5" t="s">
        <v>12655</v>
      </c>
      <c r="C1347" s="5" t="s">
        <v>12656</v>
      </c>
      <c r="D1347" s="9" t="str">
        <f>IFERROR(__xludf.DUMMYFUNCTION("""COMPUTED_VALUE"""),"can buy it its really a good product for the price ok very good product is nice i used it for idli dosa barter kindly suggest what to do the device is good but very loud the jar is damaged ok good")</f>
        <v>can buy it its really a good product for the price ok very good product is nice i used it for idli dosa barter kindly suggest what to do the device is good but very loud the jar is damaged ok good</v>
      </c>
      <c r="E1347" s="1" t="s">
        <v>12647</v>
      </c>
      <c r="F1347" s="9" t="s">
        <v>11125</v>
      </c>
      <c r="G1347" s="9">
        <f>IFERROR(__xludf.DUMMYFUNCTION("""COMPUTED_VALUE"""),0.0)</f>
        <v>0</v>
      </c>
      <c r="H1347" s="9">
        <f>IFERROR(__xludf.DUMMYFUNCTION("""COMPUTED_VALUE"""),0.0)</f>
        <v>0</v>
      </c>
      <c r="I1347" s="9">
        <f>IFERROR(__xludf.DUMMYFUNCTION("""COMPUTED_VALUE"""),1.0)</f>
        <v>1</v>
      </c>
      <c r="J1347" s="9">
        <f>IFERROR(__xludf.DUMMYFUNCTION("""COMPUTED_VALUE"""),0.0)</f>
        <v>0</v>
      </c>
    </row>
    <row r="1348">
      <c r="A1348" s="1">
        <v>3.4</v>
      </c>
      <c r="B1348" s="5" t="s">
        <v>12666</v>
      </c>
      <c r="C1348" s="5" t="s">
        <v>12667</v>
      </c>
      <c r="D1348" s="9" t="str">
        <f>IFERROR(__xludf.DUMMYFUNCTION("""COMPUTED_VALUE"""),"has only one blade in jar and the jar quality is very bad after using for one month it stopped working and amazon customer care is asking to reach out pegion customer care but i have been calling several numbers from past week no one s responding no custo"&amp;"mer service don t buy i got two medium jars instead of the large jar after the month of use i gifted this to my mother from my first income till now she dosen t complain anything about this mixer don t know about other costumers but mine product working f"&amp;"ine yeah its true that it makes noise loud but the performance under this price range will cover up the noise good product go for it nice overall meets d purpose in budgetsound of motor is regulargrinder missing blade inside d jar all jars wer given wit b"&amp;"lades only feedbak aftr using for months product have too much scratches on top")</f>
        <v>has only one blade in jar and the jar quality is very bad after using for one month it stopped working and amazon customer care is asking to reach out pegion customer care but i have been calling several numbers from past week no one s responding no customer service don t buy i got two medium jars instead of the large jar after the month of use i gifted this to my mother from my first income till now she dosen t complain anything about this mixer don t know about other costumers but mine product working fine yeah its true that it makes noise loud but the performance under this price range will cover up the noise good product go for it nice overall meets d purpose in budgetsound of motor is regulargrinder missing blade inside d jar all jars wer given wit blades only feedbak aftr using for months product have too much scratches on top</v>
      </c>
      <c r="E1348" s="1" t="s">
        <v>12659</v>
      </c>
      <c r="F1348" s="9" t="s">
        <v>9305</v>
      </c>
      <c r="G1348" s="9">
        <f>IFERROR(__xludf.DUMMYFUNCTION("""COMPUTED_VALUE"""),0.0)</f>
        <v>0</v>
      </c>
      <c r="H1348" s="9">
        <f>IFERROR(__xludf.DUMMYFUNCTION("""COMPUTED_VALUE"""),0.0)</f>
        <v>0</v>
      </c>
      <c r="I1348" s="9">
        <f>IFERROR(__xludf.DUMMYFUNCTION("""COMPUTED_VALUE"""),0.0)</f>
        <v>0</v>
      </c>
      <c r="J1348" s="9">
        <f>IFERROR(__xludf.DUMMYFUNCTION("""COMPUTED_VALUE"""),0.0)</f>
        <v>0</v>
      </c>
    </row>
    <row r="1349">
      <c r="A1349" s="1">
        <v>4.2</v>
      </c>
      <c r="B1349" s="5" t="s">
        <v>12677</v>
      </c>
      <c r="C1349" s="5" t="s">
        <v>12678</v>
      </c>
      <c r="D1349" s="9" t="str">
        <f>IFERROR(__xludf.DUMMYFUNCTION("""COMPUTED_VALUE"""),"perfect for winter meets all my requirement good but expensive product with working process since i have tried bajaj fins oil heater this fin heater is not worth it the quality is good just for the looks however the fins are very thin and unable to produc"&amp;"e the same heat with same power as bajaj although i am comparing it with bajaj fins still the room size was x ft and borosil heater really struggled to even put the room to a comfortable temperature with bajaj it was done within half hour however borosil "&amp;"took even hrs and still we were feeling uncomfortable the fan placement is low and it doesn t converts that much heat for faster heater even with max settings please check both physically if possible bajaj is on a heavier side and fins are of good quality"&amp;" though i received defective bajaj heater physical dent on body from cloudtail i have again ordered the same hope this time it turns out to be good no company is providing the details of the oil quality used in their product good luck i have used bajaj oi"&amp;"l filled heater before this feels more sturdy i think havells and borosil make the best quality oil filled heater in terms of sturdiness and finish although it’s a simple assembly but still i wanted to buy a good brand as it draws a lot of power and i was"&amp;" concerned about safety it makes the room warm quickly based on the power mode you choose it will make the room dry i have seen people using water vaporiser alongside but on low power i haven’t felt too try in hours of use overall since it was borosil i e"&amp;"xpected an even more beautiful look but since it works well i am happy easily k costlier than its peers using rd party off brand blowers for years i finally took the leap and bought the fin volcano from borosil it has transformed the way with its reliabil"&amp;"ity and efficiency packaging the item was secured and packed very well with amazon packaging along with the original borosil packaging assembly using the provided guidebook was easy to understand the unit comes as assembled but you have to attach the cast"&amp;"or wheels which was pretty easy then all was left was to plug it in usage the heater warmed up the ftx ft room with relative ease it has power levels for the fan attached and a temperature regulator the heater takes minutes to heat up and bring the room u"&amp;"p to temperature looks the product looks very well and the black fin structure helps meld well with any decor you have in your room additionally the two year warranty and the safety features make it a must buy product for winters would buy again did not g"&amp;"ive the expected result ordered this ofr a month ago and have had used it since then it is a powerful product to warm up the room pretty quickly although the first few minutes are slow but then it picks up the pace and evenly heats up the entire room it i"&amp;"s quite and doesn t even vibrate i already own an otg and an egg boiler and now the ofr borosil has stood up to the mark providing good quality appliances at a decent price tag")</f>
        <v>perfect for winter meets all my requirement good but expensive product with working process since i have tried bajaj fins oil heater this fin heater is not worth it the quality is good just for the looks however the fins are very thin and unable to produce the same heat with same power as bajaj although i am comparing it with bajaj fins still the room size was x ft and borosil heater really struggled to even put the room to a comfortable temperature with bajaj it was done within half hour however borosil took even hrs and still we were feeling uncomfortable the fan placement is low and it doesn t converts that much heat for faster heater even with max settings please check both physically if possible bajaj is on a heavier side and fins are of good quality though i received defective bajaj heater physical dent on body from cloudtail i have again ordered the same hope this time it turns out to be good no company is providing the details of the oil quality used in their product good luck 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 it makes the room warm quickly based on the power mode you choose it will make the room dry i have seen people using water vaporiser alongside but on low power i haven’t felt too try in hours of use overall since it was borosil i expected an even more beautiful look but since it works well i am happy easily k costlier than its peers using rd party off brand blowers for years i finally took the leap and bought the fin volcano from borosil it has transformed the way with its reliability and efficiency packaging the item was secured and packed very well with amazon packaging along with the original borosil packaging assembly using the provided guidebook was easy to understand the unit comes as assembled but you have to attach the castor wheels which was pretty easy then all was left was to plug it in usage the heater warmed up the ftx ft room with relative ease it has power levels for the fan attached and a temperature regulator the heater takes minutes to heat up and bring the room up to temperature looks the product looks very well and the black fin structure helps meld well with any decor you have in your room additionally the two year warranty and the safety features make it a must buy product for winters would buy again did not give the expected result ordered this ofr a month ago and have had used it since then it is a powerful product to warm up the room pretty quickly although the first few minutes are slow but then it picks up the pace and evenly heats up the entire room it is quite and doesn t even vibrate i already own an otg and an egg boiler and now the ofr borosil has stood up to the mark providing good quality appliances at a decent price tag</v>
      </c>
      <c r="E1349" s="1" t="s">
        <v>12670</v>
      </c>
      <c r="F1349" s="9" t="s">
        <v>9139</v>
      </c>
      <c r="G1349" s="9">
        <f>IFERROR(__xludf.DUMMYFUNCTION("""COMPUTED_VALUE"""),1.0)</f>
        <v>1</v>
      </c>
      <c r="H1349" s="9">
        <f>IFERROR(__xludf.DUMMYFUNCTION("""COMPUTED_VALUE"""),0.0)</f>
        <v>0</v>
      </c>
      <c r="I1349" s="9">
        <f>IFERROR(__xludf.DUMMYFUNCTION("""COMPUTED_VALUE"""),0.0)</f>
        <v>0</v>
      </c>
      <c r="J1349" s="9">
        <f>IFERROR(__xludf.DUMMYFUNCTION("""COMPUTED_VALUE"""),1.0)</f>
        <v>1</v>
      </c>
    </row>
    <row r="1350">
      <c r="A1350" s="1">
        <v>4.0</v>
      </c>
      <c r="B1350" s="5" t="s">
        <v>12688</v>
      </c>
      <c r="C1350" s="5" t="s">
        <v>12689</v>
      </c>
      <c r="D1350" s="9" t="str">
        <f>IFERROR(__xludf.DUMMYFUNCTION("""COMPUTED_VALUE"""),"i have been using this geyser for almost two months it heats up the water in just minutes and quite power efficient uses almost half a unit for two person and if you leave it on for the whole day its around unit very power efficient and looks stylish in t"&amp;"he bathroom and due to the form factor doest take much space go for it you get all the pipes and installation material in the box so no need to buy them separately which is the case in some other models i had option while purchasing this geyser havells vs"&amp;" this one i opted this one as this was cheaper then its havell s counterpart but this geyser does not satisfies me at all the only pros is its heats up water very quickly but rest is all cons i keep the know to maximum temperature but still the light does"&amp;" not move from orange to red even if i put on the geyser for hrs it does not holds hot water for long i have used recold ao smith even amica earlier they were not as quick as crompton but they used to hold hot water for long i have another havells at home"&amp;" whose light goes from green to orange to red to display water temperature paisa wasul hai the product is not that good just given star energy efficient but it takes more time to heat the water also don’t holds hot water for atleast hrs temperature contro"&amp;"l also not so good after getting liters itself water becomes cold even if it is on from min i’m using ao smith geyser in our one room from five years no issue again purchased geysers for other two rooms one is ao smith and other is this crompton even thou"&amp;"gh i spend more for this geyser i’m not satisfied better go for ao smith or racold waranty card are missing एक होम गीजर में जो होना चाहिए वो सब कुछ है सबसे अच्छी बात है पावर आफ होने के बाद भी गीजर के टेंक में बचा पानी घंटे तक भी गर्म रहता है। good product"&amp;" using since months working properly")</f>
        <v>i have been using this geyser for almost two months it heats up the water in just minutes and quite power efficient uses almost half a unit for two person and if you leave it on for the whole day its around unit very power efficient and looks stylish in the bathroom and due to the form factor doest take much space go for it you get all the pipes and installation material in the box so no need to buy them separately which is the case in some other models i had option while purchasing this geyser havells vs this one i opted this one as this was cheaper then its havell s counterpart but this geyser does not satisfies me at all the only pros is its heats up water very quickly but rest is all cons i keep the know to maximum temperature but still the light does not move from orange to red even if i put on the geyser for hrs it does not holds hot water for long i have used recold ao smith even amica earlier they were not as quick as crompton but they used to hold hot water for long i have another havells at home whose light goes from green to orange to red to display water temperature paisa wasul hai the product is not that good just given star energy efficient but it takes more time to heat the water also don’t holds hot water for atleast hrs temperature control also not so good after getting liters itself water becomes cold even if it is on from min i’m using ao smith geyser in our one room from five years no issue again purchased geysers for other two rooms one is ao smith and other is this crompton even though i spend more for this geyser i’m not satisfied better go for ao smith or racold waranty card are missing एक होम गीजर में जो होना चाहिए वो सब कुछ है सबसे अच्छी बात है पावर आफ होने के बाद भी गीजर के टेंक में बचा पानी घंटे तक भी गर्म रहता है। good product using since months working properly</v>
      </c>
      <c r="E1350" s="1" t="s">
        <v>12681</v>
      </c>
      <c r="F1350" s="9" t="s">
        <v>9375</v>
      </c>
      <c r="G1350" s="9">
        <f>IFERROR(__xludf.DUMMYFUNCTION("""COMPUTED_VALUE"""),1.0)</f>
        <v>1</v>
      </c>
      <c r="H1350" s="9">
        <f>IFERROR(__xludf.DUMMYFUNCTION("""COMPUTED_VALUE"""),0.0)</f>
        <v>0</v>
      </c>
      <c r="I1350" s="9">
        <f>IFERROR(__xludf.DUMMYFUNCTION("""COMPUTED_VALUE"""),1.0)</f>
        <v>1</v>
      </c>
      <c r="J1350" s="9">
        <f>IFERROR(__xludf.DUMMYFUNCTION("""COMPUTED_VALUE"""),0.0)</f>
        <v>0</v>
      </c>
    </row>
    <row r="1351">
      <c r="A1351" s="1">
        <v>4.1</v>
      </c>
      <c r="B1351" s="5" t="s">
        <v>12699</v>
      </c>
      <c r="C1351" s="5" t="s">
        <v>12700</v>
      </c>
      <c r="D1351" s="9" t="str">
        <f>IFERROR(__xludf.DUMMYFUNCTION("""COMPUTED_VALUE"""),"my only concern is longevity so let s see how long this one lasts otherwise it s quite quite useful especially during winters good looking but light weight not easy to clean nice product i bought this as it is made in india it is light weight which is goo"&amp;"d and does its job well the lid must be manually opened and must be pushed all the way up to hold initially it fell back but it needs to be push back to hold upright position am happy with itafter using it for two days except for the cord length of the ke"&amp;"ttle which should be a bit more otherwise thank you for a good product very nice good working heats well less noisy and looks elegant cord is short and partially opening lid makes it difficult to clean has worked well so far")</f>
        <v>my only concern is longevity so let s see how long this one lasts otherwise it s quite quite useful especially during winters good looking but light weight not easy to clean nice product i bought this as it is made in india it is light weight which is good and does its job well the lid must be manually opened and must be pushed all the way up to hold initially it fell back but it needs to be push back to hold upright position am happy with itafter using it for two days except for the cord length of the kettle which should be a bit more otherwise thank you for a good product very nice good working heats well less noisy and looks elegant cord is short and partially opening lid makes it difficult to clean has worked well so far</v>
      </c>
      <c r="E1351" s="1" t="s">
        <v>12692</v>
      </c>
      <c r="F1351" s="9" t="s">
        <v>9126</v>
      </c>
      <c r="G1351" s="9">
        <f>IFERROR(__xludf.DUMMYFUNCTION("""COMPUTED_VALUE"""),0.0)</f>
        <v>0</v>
      </c>
      <c r="H1351" s="9">
        <f>IFERROR(__xludf.DUMMYFUNCTION("""COMPUTED_VALUE"""),0.0)</f>
        <v>0</v>
      </c>
      <c r="I1351" s="9">
        <f>IFERROR(__xludf.DUMMYFUNCTION("""COMPUTED_VALUE"""),0.0)</f>
        <v>0</v>
      </c>
      <c r="J1351" s="9">
        <f>IFERROR(__xludf.DUMMYFUNCTION("""COMPUTED_VALUE"""),0.0)</f>
        <v>0</v>
      </c>
    </row>
    <row r="1352">
      <c r="A1352" s="1">
        <v>3.9</v>
      </c>
      <c r="B1352" s="5" t="s">
        <v>12710</v>
      </c>
      <c r="C1352" s="5" t="s">
        <v>12711</v>
      </c>
      <c r="D1352" s="9" t="str">
        <f>IFERROR(__xludf.DUMMYFUNCTION("""COMPUTED_VALUE"""),"good product and superb fast heating as it was small tank if u need to get bucket water on geyser and wait till water gets heated mins on tap and fill bucket with hot water off tap and wait for another round of water heating then again fill bucket and lea"&amp;"ve the tap on untill bucket filled with warm water if u need more hot water repeat steps cons one need to purchase inlet outlet pipes which costs around as this was not provided by orient writing review after days usuage heater is so slow as compare to ba"&amp;"jaj heater currently i purchased this but it s not good i have ordered two of them installed in bathroom as well there is a trick to use it in bathroom either turn tap really slowly or by turning on tap at full sppeed whenever the the water get cold again"&amp;" switch of the tap after to minutes again on and fill just this compromise you have to make in place of storage geysers product body fitting is average be prepared to spend another r s on installation pipes a plug and installation charges no installation "&amp;"plate with geyser to be mounted on screws no safety valve supplied with geyser overall average product better go for havells which comes with all accessories easy to install temprature controller is not available with this product till date working good o"&amp;"n th feb received as per delivery date on opening found that the unit is wrapped with plastic and found water droplets maybe they tested the product before delivery coming to the product it heats water to boiling temp in minutes and you can expect jugs of"&amp;" hot water only delivery packing — since no bubble wrap or anything to protect the product product — you should not design a product with such low capacity now i am struck after buyinglooks will update more later first of all this is not a storage geyser "&amp;"this is instant water heater so better to understand the feature before using it just switch it on and wait for min it will start supplying hot water as i told this is not a storage geyser like ltr it comes with lts capacity only with kva so once the set "&amp;"temperature reach then open the hot water tap in normal slow running speed so that it will continue supplying hot water warm water if the hot water tap will be fully opened with full speed then this instant water water will not get sufficient time to warm"&amp;" the water hope this review will be helpful")</f>
        <v>good product and superb fast heating as it was small tank if u need to get bucket water on geyser and wait till water gets heated mins on tap and fill bucket with hot water off tap and wait for another round of water heating then again fill bucket and leave the tap on untill bucket filled with warm water if u need more hot water repeat steps cons one need to purchase inlet outlet pipes which costs around as this was not provided by orient writing review after days usuage heater is so slow as compare to bajaj heater currently i purchased this but it s not good i have ordered two of them installed in bathroom as well there is a trick to use it in bathroom either turn tap really slowly or by turning on tap at full sppeed whenever the the water get cold again switch of the tap after to minutes again on and fill just this compromise you have to make in place of storage geysers product body fitting is average be prepared to spend another r s on installation pipes a plug and installation charges no installation plate with geyser to be mounted on screws no safety valve supplied with geyser overall average product better go for havells which comes with all accessories easy to install temprature controller is not available with this product till date working good on th feb received as per delivery date on opening found that the unit is wrapped with plastic and found water droplets maybe they tested the product before delivery coming to the product it heats water to boiling temp in minutes and you can expect jugs of hot water only delivery packing — since no bubble wrap or anything to protect the product product — you should not design a product with such low capacity now i am struck after buyinglooks will update more later first of all this is not a storage geyser this is instant water heater so better to understand the feature before using it just switch it on and wait for min it will start supplying hot water as i told this is not a storage geyser like ltr it comes with lts capacity only with kva so once the set temperature reach then open the hot water tap in normal slow running speed so that it will continue supplying hot water warm water if the hot water tap will be fully opened with full speed then this instant water water will not get sufficient time to warm the water hope this review will be helpful</v>
      </c>
      <c r="E1352" s="1" t="s">
        <v>12703</v>
      </c>
      <c r="F1352" s="9" t="s">
        <v>9316</v>
      </c>
      <c r="G1352" s="9">
        <f>IFERROR(__xludf.DUMMYFUNCTION("""COMPUTED_VALUE"""),0.0)</f>
        <v>0</v>
      </c>
      <c r="H1352" s="9">
        <f>IFERROR(__xludf.DUMMYFUNCTION("""COMPUTED_VALUE"""),1.0)</f>
        <v>1</v>
      </c>
      <c r="I1352" s="9">
        <f>IFERROR(__xludf.DUMMYFUNCTION("""COMPUTED_VALUE"""),0.0)</f>
        <v>0</v>
      </c>
      <c r="J1352" s="9">
        <f>IFERROR(__xludf.DUMMYFUNCTION("""COMPUTED_VALUE"""),0.0)</f>
        <v>0</v>
      </c>
    </row>
    <row r="1353">
      <c r="A1353" s="1">
        <v>4.0</v>
      </c>
      <c r="B1353" s="5" t="s">
        <v>12721</v>
      </c>
      <c r="C1353" s="5" t="s">
        <v>12722</v>
      </c>
      <c r="D1353" s="9" t="str">
        <f>IFERROR(__xludf.DUMMYFUNCTION("""COMPUTED_VALUE"""),"good for the price compact and lightweight nice nice product easy to use price also good nice chenagidye")</f>
        <v>good for the price compact and lightweight nice nice product easy to use price also good nice chenagidye</v>
      </c>
      <c r="E1353" s="1" t="s">
        <v>12714</v>
      </c>
      <c r="F1353" s="9" t="s">
        <v>9293</v>
      </c>
      <c r="G1353" s="9">
        <f>IFERROR(__xludf.DUMMYFUNCTION("""COMPUTED_VALUE"""),0.0)</f>
        <v>0</v>
      </c>
      <c r="H1353" s="9">
        <f>IFERROR(__xludf.DUMMYFUNCTION("""COMPUTED_VALUE"""),0.0)</f>
        <v>0</v>
      </c>
      <c r="I1353" s="9">
        <f>IFERROR(__xludf.DUMMYFUNCTION("""COMPUTED_VALUE"""),0.0)</f>
        <v>0</v>
      </c>
      <c r="J1353" s="9">
        <f>IFERROR(__xludf.DUMMYFUNCTION("""COMPUTED_VALUE"""),0.0)</f>
        <v>0</v>
      </c>
    </row>
    <row r="1354">
      <c r="A1354" s="1">
        <v>3.9</v>
      </c>
      <c r="B1354" s="5" t="s">
        <v>12733</v>
      </c>
      <c r="C1354" s="5" t="s">
        <v>12734</v>
      </c>
      <c r="D1354" s="9" t="str">
        <f>IFERROR(__xludf.DUMMYFUNCTION("""COMPUTED_VALUE"""),"good quality super 👌 worth for the money but the knob is slippery good product nice ok little bit of noice good")</f>
        <v>good quality super 👌 worth for the money but the knob is slippery good product nice ok little bit of noice good</v>
      </c>
      <c r="E1354" s="1" t="s">
        <v>12725</v>
      </c>
      <c r="F1354" s="9" t="s">
        <v>9305</v>
      </c>
      <c r="G1354" s="9">
        <f>IFERROR(__xludf.DUMMYFUNCTION("""COMPUTED_VALUE"""),0.0)</f>
        <v>0</v>
      </c>
      <c r="H1354" s="9">
        <f>IFERROR(__xludf.DUMMYFUNCTION("""COMPUTED_VALUE"""),0.0)</f>
        <v>0</v>
      </c>
      <c r="I1354" s="9">
        <f>IFERROR(__xludf.DUMMYFUNCTION("""COMPUTED_VALUE"""),0.0)</f>
        <v>0</v>
      </c>
      <c r="J1354" s="9">
        <f>IFERROR(__xludf.DUMMYFUNCTION("""COMPUTED_VALUE"""),0.0)</f>
        <v>0</v>
      </c>
    </row>
    <row r="1355">
      <c r="A1355" s="1">
        <v>4.2</v>
      </c>
      <c r="B1355" s="5" t="s">
        <v>12745</v>
      </c>
      <c r="C1355" s="5" t="s">
        <v>12746</v>
      </c>
      <c r="D1355" s="9" t="str">
        <f>IFERROR(__xludf.DUMMYFUNCTION("""COMPUTED_VALUE"""),"im really satisfied with this geyser im using this geyser for all my home purpose i give to it average rating not bad but good energy efficient value for money product is good and experience has been good after installation of geyser for ltrs we are facin"&amp;"g the voltage issue which occurred couple of times and was repaired instantly can anyone help me to fix this issue permanently regarding voltage issue due to geyser technician has charged for connection pipes he told connection pipes won t come with this "&amp;"l model energy efficient and easy to install attains max temp in about mins from room temp value for money post purchase service is very good electrician from the company installed it very next day upon delivery installation very fast")</f>
        <v>im really satisfied with this geyser im using this geyser for all my home purpose i give to it average rating not bad but good energy efficient value for money product is good and experience has been good after installation of geyser for ltrs we are facing the voltage issue which occurred couple of times and was repaired instantly can anyone help me to fix this issue permanently regarding voltage issue due to geyser technician has charged for connection pipes he told connection pipes won t come with this l model energy efficient and easy to install attains max temp in about mins from room temp value for money post purchase service is very good electrician from the company installed it very next day upon delivery installation very fast</v>
      </c>
      <c r="E1355" s="1" t="s">
        <v>12737</v>
      </c>
      <c r="F1355" s="9" t="s">
        <v>9375</v>
      </c>
      <c r="G1355" s="9">
        <f>IFERROR(__xludf.DUMMYFUNCTION("""COMPUTED_VALUE"""),0.0)</f>
        <v>0</v>
      </c>
      <c r="H1355" s="9">
        <f>IFERROR(__xludf.DUMMYFUNCTION("""COMPUTED_VALUE"""),1.0)</f>
        <v>1</v>
      </c>
      <c r="I1355" s="9">
        <f>IFERROR(__xludf.DUMMYFUNCTION("""COMPUTED_VALUE"""),0.0)</f>
        <v>0</v>
      </c>
      <c r="J1355" s="9">
        <f>IFERROR(__xludf.DUMMYFUNCTION("""COMPUTED_VALUE"""),0.0)</f>
        <v>0</v>
      </c>
    </row>
    <row r="1356">
      <c r="A1356" s="1">
        <v>4.3</v>
      </c>
      <c r="B1356" s="5" t="s">
        <v>12758</v>
      </c>
      <c r="C1356" s="5" t="s">
        <v>12759</v>
      </c>
      <c r="D1356" s="9" t="str">
        <f>IFERROR(__xludf.DUMMYFUNCTION("""COMPUTED_VALUE"""),"very nice efficiency is good cost is little more compared to it s competitors product quality is good but after sales support from lg local services center are grossly disappointing don t misread into the installation charges you will be in for a surprise"&amp;" with discrepancies on installation charges please ensure you check with lg installation service team before hand product is good and no issues with cooling or any other functionality the installation was expensive amazon installation says tax but the tot"&amp;"al installation cost is tax stand cost others also the copper wire was missing and the lg installation person told that i need to contact amazon and they will reimburse i called amazon customer care and they said they will reimburse upto the wire costed m"&amp;"e some amazon reimbursement is in form of amazon pay balance so i actually ended up paying cash as below to the lg installationinstallation cost wire cost total amazon should look into why copper wires are missing from packages it seems to be a regular is"&amp;"sue as installation guys were aware of it even before opening the package it is un necessary issue and headache for customer buying from amazon good noisy at full speed fan mode but quiet enough at medium to low fan speed cooling is good and features are "&amp;"more than enough for normal use room temperature display is useful remote is good enough overall no complains everything is good and fine i love it")</f>
        <v>very nice efficiency is good cost is little more compared to it s competitors product quality is good but after sales support from lg local services center are grossly disappointing don t misread into the installation charges you will be in for a surprise with discrepancies on installation charges please ensure you check with lg installation service team before hand product is good and no issues with cooling or any other functionality the installation was expensive amazon installation says tax but the total installation cost is tax stand cost others also the copper wire was missing and the lg installation person told that i need to contact amazon and they will reimburse i called amazon customer care and they said they will reimburse upto the wire costed me some amazon reimbursement is in form of amazon pay balance so i actually ended up paying cash as below to the lg installationinstallation cost wire cost total amazon should look into why copper wires are missing from packages it seems to be a regular issue as installation guys were aware of it even before opening the package it is un necessary issue and headache for customer buying from amazon good noisy at full speed fan mode but quiet enough at medium to low fan speed cooling is good and features are more than enough for normal use room temperature display is useful remote is good enough overall no complains everything is good and fine i love it</v>
      </c>
      <c r="E1356" s="1" t="s">
        <v>12749</v>
      </c>
      <c r="F1356" s="9" t="s">
        <v>12751</v>
      </c>
      <c r="G1356" s="9">
        <f>IFERROR(__xludf.DUMMYFUNCTION("""COMPUTED_VALUE"""),0.0)</f>
        <v>0</v>
      </c>
      <c r="H1356" s="9">
        <f>IFERROR(__xludf.DUMMYFUNCTION("""COMPUTED_VALUE"""),0.0)</f>
        <v>0</v>
      </c>
      <c r="I1356" s="9">
        <f>IFERROR(__xludf.DUMMYFUNCTION("""COMPUTED_VALUE"""),1.0)</f>
        <v>1</v>
      </c>
      <c r="J1356" s="9">
        <f>IFERROR(__xludf.DUMMYFUNCTION("""COMPUTED_VALUE"""),1.0)</f>
        <v>1</v>
      </c>
    </row>
    <row r="1357">
      <c r="A1357" s="1">
        <v>4.0</v>
      </c>
      <c r="B1357" s="5" t="s">
        <v>12768</v>
      </c>
      <c r="C1357" s="5" t="s">
        <v>12769</v>
      </c>
      <c r="D1357" s="9" t="str">
        <f>IFERROR(__xludf.DUMMYFUNCTION("""COMPUTED_VALUE"""),"though i bought a pack of two after seeing the pictures and checking model i received only one compatible with my aquasure the other is different and not compatible with my unit so essentially my money for the other is wasted because the return window was"&amp;" over using product regularly easy to install poor quality doesn t stay more than month it s kinda duplicate it is available in rs in csd but it s not available there that s why we choose to buy it online but it s duplicate and very expensive hence not sa"&amp;"tisfied give the address where we can buy it offline online also what s the warranty of this product mention it good it s easy to use installation is difficult if you don t or can t understand the fitting procedure but once you do a okay and super easy im"&amp;"portant lasts me well over months but i recommend changing it after you think the flow of water has slowed down a lot or you think the water tastes funny for the last few days of its life the water will not be completely pure and it won t completely stop "&amp;"this filter has a good water flow rate for a family of four it disperses enough water fast within minutes you ll have several liters of water to drink also the main thing about this is it is chemical free it also filters out viruses take a look at who rec"&amp;"ommendation if you fold a cloth ten times over and pour water over it it can filter out cholera virus i would recommend this to all home owners since i got this cartridge delivery i didn t need to run to the store really liked the product but amazon packi"&amp;"ng is really made me disappointed really broken a trust on amazon filter kits were completely separated from the box cause the external box was too small and made the filter kits squeeze completely i just pulled the filter kits to get it s normal size ple"&amp;"ase amazon don t do this kind of weird packing atleast pack in a approximate box not this kind of flat huge box thank you")</f>
        <v>though i bought a pack of two after seeing the pictures and checking model i received only one compatible with my aquasure the other is different and not compatible with my unit so essentially my money for the other is wasted because the return window was over using product regularly easy to install poor quality doesn t stay more than month it s kinda duplicate it is available in rs in csd but it s not available there that s why we choose to buy it online but it s duplicate and very expensive hence not satisfied give the address where we can buy it offline online also what s the warranty of this product mention it good it s easy to use installation is difficult if you don t or can t understand the fitting procedure but once you do a okay and super easy important lasts me well over months but i recommend changing it after you think the flow of water has slowed down a lot or you think the water tastes funny for the last few days of its life the water will not be completely pure and it won t completely stop this filter has a good water flow rate for a family of four it disperses enough water fast within minutes you ll have several liters of water to drink also the main thing about this is it is chemical free it also filters out viruses take a look at who recommendation if you fold a cloth ten times over and pour water over it it can filter out cholera virus i would recommend this to all home owners since i got this cartridge delivery i didn t need to run to the store really liked the product but amazon packing is really made me disappointed really broken a trust on amazon filter kits were completely separated from the box cause the external box was too small and made the filter kits squeeze completely i just pulled the filter kits to get it s normal size please amazon don t do this kind of weird packing atleast pack in a approximate box not this kind of flat huge box thank you</v>
      </c>
      <c r="E1357" s="1" t="s">
        <v>12762</v>
      </c>
      <c r="F1357" s="9" t="s">
        <v>10297</v>
      </c>
      <c r="G1357" s="9">
        <f>IFERROR(__xludf.DUMMYFUNCTION("""COMPUTED_VALUE"""),1.0)</f>
        <v>1</v>
      </c>
      <c r="H1357" s="9">
        <f>IFERROR(__xludf.DUMMYFUNCTION("""COMPUTED_VALUE"""),1.0)</f>
        <v>1</v>
      </c>
      <c r="I1357" s="9">
        <f>IFERROR(__xludf.DUMMYFUNCTION("""COMPUTED_VALUE"""),1.0)</f>
        <v>1</v>
      </c>
      <c r="J1357" s="9">
        <f>IFERROR(__xludf.DUMMYFUNCTION("""COMPUTED_VALUE"""),1.0)</f>
        <v>1</v>
      </c>
    </row>
    <row r="1358">
      <c r="A1358" s="1">
        <v>2.6</v>
      </c>
      <c r="B1358" s="5" t="s">
        <v>12779</v>
      </c>
      <c r="C1358" s="5" t="s">
        <v>12780</v>
      </c>
      <c r="D1358" s="9" t="str">
        <f>IFERROR(__xludf.DUMMYFUNCTION("""COMPUTED_VALUE"""),"it is broken and it is not useful please change this product product is so so the plastic quality is not so good as per the price it claims that it can be stuck in the metallic areas like fridge but the magnet is not working the first one was not working "&amp;"and the replacement was sent without box with a used piece the battery had water while i received it and even the delivery person was shocked this is marvellous product to use such a small product but does wonders and that too given batteries great produc"&amp;"t and lovely packaging i don t like it the product it not working not satisfied")</f>
        <v>it is broken and it is not useful please change this product product is so so the plastic quality is not so good as per the price it claims that it can be stuck in the metallic areas like fridge but the magnet is not working the first one was not working and the replacement was sent without box with a used piece the battery had water while i received it and even the delivery person was shocked this is marvellous product to use such a small product but does wonders and that too given batteries great product and lovely packaging i don t like it the product it not working not satisfied</v>
      </c>
      <c r="E1358" s="1" t="s">
        <v>12772</v>
      </c>
      <c r="F1358" s="9" t="s">
        <v>9922</v>
      </c>
      <c r="G1358" s="9">
        <f>IFERROR(__xludf.DUMMYFUNCTION("""COMPUTED_VALUE"""),1.0)</f>
        <v>1</v>
      </c>
      <c r="H1358" s="9">
        <f>IFERROR(__xludf.DUMMYFUNCTION("""COMPUTED_VALUE"""),1.0)</f>
        <v>1</v>
      </c>
      <c r="I1358" s="9">
        <f>IFERROR(__xludf.DUMMYFUNCTION("""COMPUTED_VALUE"""),1.0)</f>
        <v>1</v>
      </c>
      <c r="J1358" s="9">
        <f>IFERROR(__xludf.DUMMYFUNCTION("""COMPUTED_VALUE"""),0.0)</f>
        <v>0</v>
      </c>
    </row>
    <row r="1359">
      <c r="A1359" s="1">
        <v>3.8</v>
      </c>
      <c r="B1359" s="5" t="s">
        <v>12790</v>
      </c>
      <c r="C1359" s="5" t="s">
        <v>12791</v>
      </c>
      <c r="D1359" s="9" t="str">
        <f>IFERROR(__xludf.DUMMYFUNCTION("""COMPUTED_VALUE"""),"small and compact literally the size of your hand heated up two cups of water to c hot coffee temperature in a few minutes great for the avid backpacker not the best but ok with price it is small so it only takes less space looks good it takes repeated au"&amp;"to swich of and on sessions to cook maggie actually i purchased it for travelling purpose at least i can get warm water and i can make black coffee at any place at any time this purpose getting solve but it is not usable to boil eggs and other purpose lik"&amp;"e cooker rice etc u cannot cook r boil current consumption will be high good one product बहुत ही अच्छा है। मैं तीन टाइम खाना बनाता हूं। सब कुछ अच्छी तरीके से बनता है। top stand should be included in the item")</f>
        <v>small and compact literally the size of your hand heated up two cups of water to c hot coffee temperature in a few minutes great for the avid backpacker not the best but ok with price it is small so it only takes less space looks good it takes repeated auto swich of and on sessions to cook maggie actually i purchased it for travelling purpose at least i can get warm water and i can make black coffee at any place at any time this purpose getting solve but it is not usable to boil eggs and other purpose like cooker rice etc u cannot cook r boil current consumption will be high good one product बहुत ही अच्छा है। मैं तीन टाइम खाना बनाता हूं। सब कुछ अच्छी तरीके से बनता है। top stand should be included in the item</v>
      </c>
      <c r="E1359" s="1" t="s">
        <v>12783</v>
      </c>
      <c r="F1359" s="9" t="s">
        <v>9238</v>
      </c>
      <c r="G1359" s="9">
        <f>IFERROR(__xludf.DUMMYFUNCTION("""COMPUTED_VALUE"""),0.0)</f>
        <v>0</v>
      </c>
      <c r="H1359" s="9">
        <f>IFERROR(__xludf.DUMMYFUNCTION("""COMPUTED_VALUE"""),0.0)</f>
        <v>0</v>
      </c>
      <c r="I1359" s="9">
        <f>IFERROR(__xludf.DUMMYFUNCTION("""COMPUTED_VALUE"""),0.0)</f>
        <v>0</v>
      </c>
      <c r="J1359" s="9">
        <f>IFERROR(__xludf.DUMMYFUNCTION("""COMPUTED_VALUE"""),0.0)</f>
        <v>0</v>
      </c>
    </row>
    <row r="1360">
      <c r="A1360" s="1">
        <v>4.5</v>
      </c>
      <c r="B1360" s="5" t="s">
        <v>12803</v>
      </c>
      <c r="C1360" s="5" t="s">
        <v>12804</v>
      </c>
      <c r="D1360" s="9" t="str">
        <f>IFERROR(__xludf.DUMMYFUNCTION("""COMPUTED_VALUE"""),"the one i got with the mixer grinder lasted only for months hence i had to buy a new one grinds well though quality is very good i must recommend it for sujata mixer grinder go for it if you want chutney jar as its a best one worked seamlessly with our su"&amp;"jata mixex powermatic and dynamix note all these have same sujata machine but different combination of attachments our original dynamix jar was without safety locks this one has better design taller and locks so prevents spilling a very good buy indeed fo"&amp;"r us original and good it’s super product in every aspect 👍 its a genuine product you can ho for it 👍🏻 outstanding product original sujata jar")</f>
        <v>the one i got with the mixer grinder lasted only for months hence i had to buy a new one grinds well though quality is very good i must recommend it for sujata mixer grinder go for it if you want chutney jar as its a best one worked seamlessly with our sujata mixex powermatic and dynamix note all these have same sujata machine but different combination of attachments our original dynamix jar was without safety locks this one has better design taller and locks so prevents spilling a very good buy indeed for us original and good it’s super product in every aspect 👍 its a genuine product you can ho for it 👍🏻 outstanding product original sujata jar</v>
      </c>
      <c r="E1360" s="1" t="s">
        <v>12794</v>
      </c>
      <c r="F1360" s="9" t="s">
        <v>12796</v>
      </c>
      <c r="G1360" s="9">
        <f>IFERROR(__xludf.DUMMYFUNCTION("""COMPUTED_VALUE"""),0.0)</f>
        <v>0</v>
      </c>
      <c r="H1360" s="9">
        <f>IFERROR(__xludf.DUMMYFUNCTION("""COMPUTED_VALUE"""),0.0)</f>
        <v>0</v>
      </c>
      <c r="I1360" s="9">
        <f>IFERROR(__xludf.DUMMYFUNCTION("""COMPUTED_VALUE"""),0.0)</f>
        <v>0</v>
      </c>
      <c r="J1360" s="9">
        <f>IFERROR(__xludf.DUMMYFUNCTION("""COMPUTED_VALUE"""),0.0)</f>
        <v>0</v>
      </c>
    </row>
    <row r="1361">
      <c r="A1361" s="1">
        <v>3.5</v>
      </c>
      <c r="B1361" s="5" t="s">
        <v>12813</v>
      </c>
      <c r="C1361" s="5" t="s">
        <v>12814</v>
      </c>
      <c r="D1361" s="9" t="str">
        <f>IFERROR(__xludf.DUMMYFUNCTION("""COMPUTED_VALUE"""),"after days uts tubes not working waste of money fuse early the item is nice light weight and good to use the only issue is crude finish the grill is coming off from sides the reflector surface is bulging out and appears that it may break with heat i reque"&amp;"sted for replacement but e mail sent to me says you will refund me the money after receiving the item this was not the arrangement kindly replace the item with one which is free of defects in cold conditions of hills in uttarakhand i would like to use thi"&amp;"s item kindly give your views on my point so that i am prepared to receive defect free item from you and i return this one sleek body and the colour and only product of three rods with two year warranty light weight too and beautiful stand and can be rota"&amp;"ted very good option in this range working efficiently and giving good temperature to my room one of my friend using this product for last years without any problem good point is that it does not gives any smell as other blower gives one suggestion increa"&amp;"se power cord length by inches so that we can use any where item broken after some time customer care not picking the phone even a single call was very useful in the record breaking winters this year you have up to levels of heating this is the best part "&amp;"the only thing is that the light gets too bright so as to hurt your eyes but this is the issue with all such heater")</f>
        <v>after days uts tubes not working waste of money fuse early 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this was not the arrangement kindly replace the item with one which is free of defects in cold conditions of hills in uttarakhand i would like to use this item kindly give your views on my point so that i am prepared to receive defect free item from you and i return this one sleek body and the colour and only product of three rods with two year warranty light weight too and beautiful stand and can be rotated very good option in this range working efficiently and giving good temperature to my room one of my friend using this product for last years without any problem good point is that it does not gives any smell as other blower gives one suggestion increase power cord length by inches so that we can use any where item broken after some time customer care not picking the phone even a single call was very useful in the record breaking winters this year you have up to levels of heating this is the best part the only thing is that the light gets too bright so as to hurt your eyes but this is the issue with all such heater</v>
      </c>
      <c r="E1361" s="1" t="s">
        <v>12807</v>
      </c>
      <c r="F1361" s="9" t="s">
        <v>10043</v>
      </c>
      <c r="G1361" s="9">
        <f>IFERROR(__xludf.DUMMYFUNCTION("""COMPUTED_VALUE"""),1.0)</f>
        <v>1</v>
      </c>
      <c r="H1361" s="9">
        <f>IFERROR(__xludf.DUMMYFUNCTION("""COMPUTED_VALUE"""),0.0)</f>
        <v>0</v>
      </c>
      <c r="I1361" s="9">
        <f>IFERROR(__xludf.DUMMYFUNCTION("""COMPUTED_VALUE"""),1.0)</f>
        <v>1</v>
      </c>
      <c r="J1361" s="9">
        <f>IFERROR(__xludf.DUMMYFUNCTION("""COMPUTED_VALUE"""),0.0)</f>
        <v>0</v>
      </c>
    </row>
    <row r="1362">
      <c r="A1362" s="1">
        <v>3.9</v>
      </c>
      <c r="B1362" s="5" t="s">
        <v>12824</v>
      </c>
      <c r="C1362" s="5" t="s">
        <v>12825</v>
      </c>
      <c r="D1362" s="9" t="str">
        <f>IFERROR(__xludf.DUMMYFUNCTION("""COMPUTED_VALUE"""),"thought it would be enough to warm room and passage but it s heating fan is so small even room heating took hours to warm they have btc but it doesn t help to warm quickly it is a good product and this month i bought pieces the last one looked like a used"&amp;" and refurbished heater the wheels provided with the heater are old and worn out they do not rotate smoothly and there is difficulty in moving the heater a quality product which will keep you warm not heating well it works but radiation of heat is very lo"&amp;"w i have other radiator heaters like havells venus which hear comparatively much more for same power consumption will not recommend purchasing this surprised from this brand as kenstar is usually a good brand used for season good quality the only issue wa"&amp;"s humidity in room on long usage hours continued power on liked very good in operating easy to use not getting heat kept hr but no luck waste this")</f>
        <v>thought it would be enough to warm room and passage but it s heating fan is so small even room heating took hours to warm they have btc but it doesn t help to warm quickly it is a good product and this month i bought pieces the last one looked like a used and refurbished heater the wheels provided with the heater are old and worn out they do not rotate smoothly and there is difficulty in moving the heater 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 used for season good quality the only issue was humidity in room on long usage hours continued power on liked very good in operating easy to use not getting heat kept hr but no luck waste this</v>
      </c>
      <c r="E1362" s="1" t="s">
        <v>12817</v>
      </c>
      <c r="F1362" s="9" t="s">
        <v>9151</v>
      </c>
      <c r="G1362" s="9">
        <f>IFERROR(__xludf.DUMMYFUNCTION("""COMPUTED_VALUE"""),0.0)</f>
        <v>0</v>
      </c>
      <c r="H1362" s="9">
        <f>IFERROR(__xludf.DUMMYFUNCTION("""COMPUTED_VALUE"""),0.0)</f>
        <v>0</v>
      </c>
      <c r="I1362" s="9">
        <f>IFERROR(__xludf.DUMMYFUNCTION("""COMPUTED_VALUE"""),0.0)</f>
        <v>0</v>
      </c>
      <c r="J1362" s="9">
        <f>IFERROR(__xludf.DUMMYFUNCTION("""COMPUTED_VALUE"""),0.0)</f>
        <v>0</v>
      </c>
    </row>
    <row r="1363">
      <c r="A1363" s="1">
        <v>4.0</v>
      </c>
      <c r="B1363" s="5" t="s">
        <v>12834</v>
      </c>
      <c r="C1363" s="5" t="s">
        <v>12835</v>
      </c>
      <c r="D1363" s="9" t="str">
        <f>IFERROR(__xludf.DUMMYFUNCTION("""COMPUTED_VALUE"""),"i installed it myself in my kitchen and it is very useful good heating of water good but water become so hot u can t put your hand in it if it mixes the cold or running water with the hot water it will be good or water temperature can be adjusted it will "&amp;"be great the product is very good easy to install and easy to use the water spray jet is also good with movebale outlet water comes out either hot degree centigrade or cold same like your water tank temperature i thought i will getting mixed water as ther"&amp;"e is no provision of controlling the temperature always the water is more hot that you even cannot put your hand and if you bring the knob towards cold it immediately cools down so it is either hot or cold not both even if you slightly move the knob towar"&amp;"ds the hot side within sec the temperature rises to degree centigrade from degree centigrade was expecting a reostat to control the temperature not able to use for the required purpose for kitchen pls do not purchase this items water does not get hot at a"&amp;"ll you reduce or increase water pressure it s biggest weakness that there is no option to increase the temperature or last one its price totally worth less wonderful product in this segment and value added product for home during winter the water gets ext"&amp;"remely hot when given in hot mode and quickly gets cold when cold water option is switched ideal should be like geyser it should have the option for both hot and cold water running parallelly so that a nice warm water flows and things get done one cannot "&amp;"wash dishes with hand when water is very hot or very cold")</f>
        <v>i installed it myself in my kitchen and it is very useful good heating of water good but water become so hot u can t put your hand in it if it mixes the cold or running water with the hot water it will be good or water temperature can be adjusted it will be great the product is very good easy to install and easy to use the water spray jet is also good with movebale outlet water comes out either hot degree centigrade or cold same like your water tank temperature i thought i will getting mixed water as there is no provision of controlling the temperature always the water is more hot that you even cannot put your hand and if you bring the knob towards cold it immediately cools down so it is either hot or cold not both even if you slightly move the knob towards the hot side within sec the temperature rises to degree centigrade from degree centigrade was expecting a reostat to control the temperature not able to use for the required purpose for kitchen pls do not purchase this items water does not get hot at all you reduce or increase water pressure it s biggest weakness that there is no option to increase the temperature or last one its price totally worth less wonderful product in this segment and value added product for home during winter the water gets extremely hot when given in hot mode and quickly gets cold when cold water option is switched ideal should be like geyser it should have the option for both hot and cold water running parallelly so that a nice warm water flows and things get done one cannot wash dishes with hand when water is very hot or very cold</v>
      </c>
      <c r="E1363" s="1" t="s">
        <v>12828</v>
      </c>
      <c r="F1363" s="9" t="s">
        <v>9316</v>
      </c>
      <c r="G1363" s="9">
        <f>IFERROR(__xludf.DUMMYFUNCTION("""COMPUTED_VALUE"""),0.0)</f>
        <v>0</v>
      </c>
      <c r="H1363" s="9">
        <f>IFERROR(__xludf.DUMMYFUNCTION("""COMPUTED_VALUE"""),0.0)</f>
        <v>0</v>
      </c>
      <c r="I1363" s="9">
        <f>IFERROR(__xludf.DUMMYFUNCTION("""COMPUTED_VALUE"""),0.0)</f>
        <v>0</v>
      </c>
      <c r="J1363" s="9">
        <f>IFERROR(__xludf.DUMMYFUNCTION("""COMPUTED_VALUE"""),0.0)</f>
        <v>0</v>
      </c>
    </row>
    <row r="1364">
      <c r="A1364" s="1">
        <v>4.0</v>
      </c>
      <c r="B1364" s="5" t="s">
        <v>12845</v>
      </c>
      <c r="C1364" s="5" t="s">
        <v>12846</v>
      </c>
      <c r="D1364" s="9" t="str">
        <f>IFERROR(__xludf.DUMMYFUNCTION("""COMPUTED_VALUE"""),"it’s easy to use and amazing product by amazonthank you waffles came out nice crisp the product did a great job rather than spending high bucks on branded ones like borosil or prestige i would recommend this waffle machine it s value for money for single "&amp;"waffle maker this is best the product is worth buying if you like making waffles in the breakfast or give a new texture to the sandwiches you make it s become a daily part of our kitchen it s cute easy to use and clean can make a range of waffles sweet or"&amp;" savoury i like to cook each waffle twice till it s more crispy absolutely go for it makes a great gift too convenient not giving it stars as there was no measuring cup as promised otherwise i successfully made a very cute yummy waffle been on my bucket l"&amp;"ist for a long time after seeing shivesh video kinda promotion actually i decided to buy for my daughter on her b day very easy to use n to clean as well but takes time to bake but maybe that s how it is with any waffle maker i don t know but for beginner"&amp;"s it s a good buy very good however size is small")</f>
        <v>it’s easy to use and amazing product by amazonthank you waffles came out nice crisp the product did a great job rather than spending high bucks on branded ones like borosil or prestige i would recommend this waffle machine it s value for money for single waffle maker this is best the product is worth buying if you like making waffles in the breakfast or give a new texture to the sandwiches you make it s become a daily part of our kitchen it s cute easy to use and clean can make a range of waffles sweet or savoury i like to cook each waffle twice till it s more crispy absolutely go for it makes a great gift too convenient not giving it stars as there was no measuring cup as promised otherwise i successfully made a very cute yummy waffle been on my bucket list for a long time after seeing shivesh video kinda promotion actually i decided to buy for my daughter on her b day very easy to use n to clean as well but takes time to bake but maybe that s how it is with any waffle maker i don t know but for beginners it s a good buy very good however size is small</v>
      </c>
      <c r="E1364" s="1" t="s">
        <v>12838</v>
      </c>
      <c r="F1364" s="9" t="s">
        <v>12840</v>
      </c>
      <c r="G1364" s="9">
        <f>IFERROR(__xludf.DUMMYFUNCTION("""COMPUTED_VALUE"""),0.0)</f>
        <v>0</v>
      </c>
      <c r="H1364" s="9">
        <f>IFERROR(__xludf.DUMMYFUNCTION("""COMPUTED_VALUE"""),0.0)</f>
        <v>0</v>
      </c>
      <c r="I1364" s="9">
        <f>IFERROR(__xludf.DUMMYFUNCTION("""COMPUTED_VALUE"""),0.0)</f>
        <v>0</v>
      </c>
      <c r="J1364" s="9">
        <f>IFERROR(__xludf.DUMMYFUNCTION("""COMPUTED_VALUE"""),0.0)</f>
        <v>0</v>
      </c>
    </row>
    <row r="1365">
      <c r="A1365" s="1">
        <v>3.5</v>
      </c>
      <c r="B1365" s="5" t="s">
        <v>12855</v>
      </c>
      <c r="C1365" s="5" t="s">
        <v>12856</v>
      </c>
      <c r="D1365" s="9" t="str">
        <f>IFERROR(__xludf.DUMMYFUNCTION("""COMPUTED_VALUE"""),"best performance i buy it twice really best for medium room without power plug deliverednever expected it s small and body is also poor quality damig durability the product is durable and value of money it s very good product in this range the quality is "&amp;"good and the air blow output is best")</f>
        <v>best performance i buy it twice really best for medium room without power plug deliverednever expected it s small and body is also poor quality damig durability the product is durable and value of money it s very good product in this range the quality is good and the air blow output is best</v>
      </c>
      <c r="E1365" s="1" t="s">
        <v>12849</v>
      </c>
      <c r="F1365" s="9" t="s">
        <v>9151</v>
      </c>
      <c r="G1365" s="9">
        <f>IFERROR(__xludf.DUMMYFUNCTION("""COMPUTED_VALUE"""),0.0)</f>
        <v>0</v>
      </c>
      <c r="H1365" s="9">
        <f>IFERROR(__xludf.DUMMYFUNCTION("""COMPUTED_VALUE"""),0.0)</f>
        <v>0</v>
      </c>
      <c r="I1365" s="9">
        <f>IFERROR(__xludf.DUMMYFUNCTION("""COMPUTED_VALUE"""),0.0)</f>
        <v>0</v>
      </c>
      <c r="J1365" s="9">
        <f>IFERROR(__xludf.DUMMYFUNCTION("""COMPUTED_VALUE"""),0.0)</f>
        <v>0</v>
      </c>
    </row>
    <row r="1366">
      <c r="A1366" s="1">
        <v>4.0</v>
      </c>
      <c r="B1366" s="5" t="s">
        <v>12866</v>
      </c>
      <c r="C1366" s="5" t="s">
        <v>12867</v>
      </c>
      <c r="D1366" s="9" t="str">
        <f>IFERROR(__xludf.DUMMYFUNCTION("""COMPUTED_VALUE"""),"i like it it s a good investment to always be accurate about the grams in your purchase but it s comparative small in size so it s not good for ambitious individuals good accuracy but if someone wants more higher accuracy eg grams this product might not w"&amp;"ork for them nice ek bharosemand aur nice product good nice easy uselight weightcomes up with battery")</f>
        <v>i like it it s a good investment to always be accurate about the grams in your purchase but it s comparative small in size so it s not good for ambitious individuals good accuracy but if someone wants more higher accuracy eg grams this product might not work for them nice ek bharosemand aur nice product good nice easy uselight weightcomes up with battery</v>
      </c>
      <c r="E1366" s="1" t="s">
        <v>12859</v>
      </c>
      <c r="F1366" s="9" t="s">
        <v>9173</v>
      </c>
      <c r="G1366" s="9">
        <f>IFERROR(__xludf.DUMMYFUNCTION("""COMPUTED_VALUE"""),0.0)</f>
        <v>0</v>
      </c>
      <c r="H1366" s="9">
        <f>IFERROR(__xludf.DUMMYFUNCTION("""COMPUTED_VALUE"""),0.0)</f>
        <v>0</v>
      </c>
      <c r="I1366" s="9">
        <f>IFERROR(__xludf.DUMMYFUNCTION("""COMPUTED_VALUE"""),0.0)</f>
        <v>0</v>
      </c>
      <c r="J1366" s="9">
        <f>IFERROR(__xludf.DUMMYFUNCTION("""COMPUTED_VALUE"""),0.0)</f>
        <v>0</v>
      </c>
    </row>
    <row r="1367">
      <c r="A1367" s="1">
        <v>3.4</v>
      </c>
      <c r="B1367" s="5" t="s">
        <v>12876</v>
      </c>
      <c r="C1367" s="5" t="s">
        <v>12877</v>
      </c>
      <c r="D1367" s="9" t="str">
        <f>IFERROR(__xludf.DUMMYFUNCTION("""COMPUTED_VALUE"""),"thik hai recommend for you riturn my product it is broken i like the product but the wire is too small metal used is too thin in thickness as it was dented while delivered and same was rectified with bare hands cord was also smaller in length but overall "&amp;"in this price range not much expected very nice so far so good it gets a bit overheated i hope the base does not melt or get over heated have only used it once when the performance was extremely satisfying will have to wait and see product was good and va"&amp;"lue for money")</f>
        <v>thik hai recommend for you riturn my product it is broken i like the product but the wire is too small metal used is too thin in thickness as it was dented while delivered and same was rectified with bare hands cord was also smaller in length but overall in this price range not much expected very nice so far so good it gets a bit overheated i hope the base does not melt or get over heated have only used it once when the performance was extremely satisfying will have to wait and see product was good and value for money</v>
      </c>
      <c r="E1367" s="1" t="s">
        <v>12870</v>
      </c>
      <c r="F1367" s="9" t="s">
        <v>9364</v>
      </c>
      <c r="G1367" s="9">
        <f>IFERROR(__xludf.DUMMYFUNCTION("""COMPUTED_VALUE"""),1.0)</f>
        <v>1</v>
      </c>
      <c r="H1367" s="9">
        <f>IFERROR(__xludf.DUMMYFUNCTION("""COMPUTED_VALUE"""),0.0)</f>
        <v>0</v>
      </c>
      <c r="I1367" s="9">
        <f>IFERROR(__xludf.DUMMYFUNCTION("""COMPUTED_VALUE"""),1.0)</f>
        <v>1</v>
      </c>
      <c r="J1367" s="9">
        <f>IFERROR(__xludf.DUMMYFUNCTION("""COMPUTED_VALUE"""),0.0)</f>
        <v>0</v>
      </c>
    </row>
    <row r="1368">
      <c r="A1368" s="1">
        <v>4.2</v>
      </c>
      <c r="B1368" s="5" t="s">
        <v>12888</v>
      </c>
      <c r="C1368" s="5" t="s">
        <v>12889</v>
      </c>
      <c r="D1368" s="9" t="str">
        <f>IFERROR(__xludf.DUMMYFUNCTION("""COMPUTED_VALUE"""),"it s been days of using this product heating is quick though it caters only half of the bucket that s expected in l quick delivery i read the reviews earlier so i opted for local electrician to install i had the accessories of previous geyser saved my mon"&amp;"ey only issue i am facing is indicator there are two lights red light is not glowing since the purchase what is with that i am confused apart from that it s good to go for a family of even in winters it s very useful for getting the hot water instantly it"&amp;" s very comfortable water becomes hot in no time perfect best gyser don t know about energy saving bec install just now but performance wise best good one for regular use energy consumption found little more good option among instant geyser liked product "&amp;"and performance is very good working fine from last month flow pressure is low so not able to use shower i need to install pressure motor for shower using within second hot water come")</f>
        <v>it s been days of using this product heating is quick though it caters only half of the bucket that s expected in l quick delivery i read the reviews earlier so i opted for local electrician to install i had the accessories of previous geyser saved my money only issue i am facing is indicator there are two lights red light is not glowing since the purchase what is with that i am confused apart from that it s good to go for a family of even in winters it s very useful for getting the hot water instantly it s very comfortable water becomes hot in no time perfect best gyser don t know about energy saving bec install just now but performance wise best good one for regular use energy consumption found little more good option among instant geyser liked product and performance is very good working fine from last month flow pressure is low so not able to use shower i need to install pressure motor for shower using within second hot water come</v>
      </c>
      <c r="E1368" s="1" t="s">
        <v>12880</v>
      </c>
      <c r="F1368" s="9" t="s">
        <v>9316</v>
      </c>
      <c r="G1368" s="9">
        <f>IFERROR(__xludf.DUMMYFUNCTION("""COMPUTED_VALUE"""),0.0)</f>
        <v>0</v>
      </c>
      <c r="H1368" s="9">
        <f>IFERROR(__xludf.DUMMYFUNCTION("""COMPUTED_VALUE"""),1.0)</f>
        <v>1</v>
      </c>
      <c r="I1368" s="9">
        <f>IFERROR(__xludf.DUMMYFUNCTION("""COMPUTED_VALUE"""),0.0)</f>
        <v>0</v>
      </c>
      <c r="J1368" s="9">
        <f>IFERROR(__xludf.DUMMYFUNCTION("""COMPUTED_VALUE"""),0.0)</f>
        <v>0</v>
      </c>
    </row>
    <row r="1369">
      <c r="A1369" s="1">
        <v>3.8</v>
      </c>
      <c r="B1369" s="5" t="s">
        <v>12899</v>
      </c>
      <c r="C1369" s="5" t="s">
        <v>12900</v>
      </c>
      <c r="D1369" s="9" t="str">
        <f>IFERROR(__xludf.DUMMYFUNCTION("""COMPUTED_VALUE"""),"this product of yours company is heating liters of water in minutes it s wastage both electricity and money very bad quality of wire and rod the product is just ok but the quality is a bit low but you can t expect a premium at this cost very faster gud ni"&amp;"ce nice cord length is too small")</f>
        <v>this product of yours company is heating liters of water in minutes it s wastage both electricity and money very bad quality of wire and rod the product is just ok but the quality is a bit low but you can t expect a premium at this cost very faster gud nice nice cord length is too small</v>
      </c>
      <c r="E1369" s="1" t="s">
        <v>12892</v>
      </c>
      <c r="F1369" s="9" t="s">
        <v>9449</v>
      </c>
      <c r="G1369" s="9">
        <f>IFERROR(__xludf.DUMMYFUNCTION("""COMPUTED_VALUE"""),1.0)</f>
        <v>1</v>
      </c>
      <c r="H1369" s="9">
        <f>IFERROR(__xludf.DUMMYFUNCTION("""COMPUTED_VALUE"""),0.0)</f>
        <v>0</v>
      </c>
      <c r="I1369" s="9">
        <f>IFERROR(__xludf.DUMMYFUNCTION("""COMPUTED_VALUE"""),0.0)</f>
        <v>0</v>
      </c>
      <c r="J1369" s="9">
        <f>IFERROR(__xludf.DUMMYFUNCTION("""COMPUTED_VALUE"""),0.0)</f>
        <v>0</v>
      </c>
    </row>
    <row r="1370">
      <c r="A1370" s="1">
        <v>4.1</v>
      </c>
      <c r="B1370" s="5" t="s">
        <v>12909</v>
      </c>
      <c r="C1370" s="5" t="s">
        <v>12910</v>
      </c>
      <c r="D1370" s="9" t="str">
        <f>IFERROR(__xludf.DUMMYFUNCTION("""COMPUTED_VALUE"""),"the steel quality could have been better but it is adequate the second major problem is that neither the upper nor lower container has a handle and so when you try to open them after minutes they are still hot making it difficult for children to operate i"&amp;"t the flavour depends on the coffee you use we use genuine south indian chennai made coffee bean powder so the aroma is fantastic but that has nothing to do with this particular product because any authentic filter coffee will have the best aroma i can re"&amp;"turn the product very easily but for such small cost product that doing so would put the supplier in loss due to the cost of the return courier so even though it would be difficult to use without a handle i won t rather buy some better one good quality ea"&amp;"sy to use and wash is bit expensive for ml capacity rs available with same graded steel very good detailed literature with the product tx my husband used it he can cook much well it was easy for him good product good product to buy if you are far from sou"&amp;"thern states quality seems to be good till now no unusual stains or withering of enamel filtering action is consistent with design i got rusted piece material quality is just upto the mark worth it if the price is under rs size is enough for or cups of co"&amp;"ffee very thin steel has been used to make this excellent")</f>
        <v>the steel quality could have been better but it is adequate the second major problem is that neither the upper nor lower container has a handle and so when you try to open them after minutes they are still hot making it difficult for children to operate it the flavour depends on the coffee you use we use genuine south indian chennai made coffee bean powder so the aroma is fantastic but that has nothing to do with this particular product because any authentic filter coffee will have the best aroma i can return the product very easily but for such small cost product that doing so would put the supplier in loss due to the cost of the return courier so even though it would be difficult to use without a handle i won t rather buy some better one good quality easy to use and wash is bit expensive for ml capacity rs available with same graded steel very good detailed literature with the product tx my husband used it he can cook much well it was easy for him good product good product to buy if you are far from southern states quality seems to be good till now no unusual stains or withering of enamel filtering action is consistent with design i got rusted piece material quality is just upto the mark worth it if the price is under rs size is enough for or cups of coffee very thin steel has been used to make this excellent</v>
      </c>
      <c r="E1370" s="1" t="s">
        <v>12903</v>
      </c>
      <c r="F1370" s="9" t="s">
        <v>10275</v>
      </c>
      <c r="G1370" s="9">
        <f>IFERROR(__xludf.DUMMYFUNCTION("""COMPUTED_VALUE"""),0.0)</f>
        <v>0</v>
      </c>
      <c r="H1370" s="9">
        <f>IFERROR(__xludf.DUMMYFUNCTION("""COMPUTED_VALUE"""),0.0)</f>
        <v>0</v>
      </c>
      <c r="I1370" s="9">
        <f>IFERROR(__xludf.DUMMYFUNCTION("""COMPUTED_VALUE"""),0.0)</f>
        <v>0</v>
      </c>
      <c r="J1370" s="9">
        <f>IFERROR(__xludf.DUMMYFUNCTION("""COMPUTED_VALUE"""),0.0)</f>
        <v>0</v>
      </c>
    </row>
    <row r="1371">
      <c r="A1371" s="1">
        <v>4.2</v>
      </c>
      <c r="B1371" s="5" t="s">
        <v>12920</v>
      </c>
      <c r="C1371" s="5" t="s">
        <v>12921</v>
      </c>
      <c r="D1371" s="9" t="str">
        <f>IFERROR(__xludf.DUMMYFUNCTION("""COMPUTED_VALUE"""),"the quality of coffee maker is excellent a dm very ease on making coffee and getting served hot the silver color is much better compared to stainless steel finish lov my coffee made in this this should be advertised as suited for cups not does the job wel"&amp;"l and even after placing directly on the stove there is no discolouration steel quality is upto mark i have been using this product for a while and have no complaints makes amazing filter coffee looks and quality are at par with other brands in its price "&amp;"bracket in function this kind of a mokapot design is flawed at the cleaning aspect including this particular model in my observation in it the pressured boiling water pushes through the coffee powder in bulk together thus rendering the flavour inferior to"&amp;" what is brewed otherwise when the water percolates little by little secondly the portafilter type coffee powder container positioned just above the boiler chamber sends some dissolved coffee back to the boiler water through the upward pressure pipe rende"&amp;"ring the entire remainder water mixed with coffee go waste thirdly the coffee powder container s gasketted mesh is sedimented too while filtering the forced brew upward so when a person like me thinks of preparing a brew in a mokapot like mechanism the ve"&amp;"ry thought of the predicament of dismantling the the tiered chambers separating the gasket and then wash the pot thoroughly because coffee is lurking everywhere therein to cause unhygienic residues dampens my desire to go for it i am no debater if the ide"&amp;"a is to leave the pot just rinsed and washed and not rid it of the residues all this is not the case with the downward filteration method of the other types of coffee machines that are absolutely unmessy no offense meant for any system this is my personal"&amp;" opinion i like the convenience of making coffee for people in one go its very easy to clean it up after every use its rust free and looks beautiful while kept on kitchen counter even idly like and good product ordered this for my stay in india it worked "&amp;"the way it should be it has silicone washers easy cleaning product quality can be improved ok product not wow")</f>
        <v>the quality of coffee maker is excellent a dm very ease on making coffee and getting served hot the silver color is much better compared to stainless steel finish lov my coffee made in this this should be advertised as suited for cups not does the job well and even after placing directly on the stove there is no discolouration steel quality is upto mark i have been using this product for a while and have no complaints makes amazing filter coffee 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 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 i like the convenience of making coffee for people in one go its very easy to clean it up after every use its rust free and looks beautiful while kept on kitchen counter even idly like and good product ordered this for my stay in india it worked the way it should be it has silicone washers easy cleaning product quality can be improved ok product not wow</v>
      </c>
      <c r="E1371" s="1" t="s">
        <v>12913</v>
      </c>
      <c r="F1371" s="9" t="s">
        <v>12915</v>
      </c>
      <c r="G1371" s="9">
        <f>IFERROR(__xludf.DUMMYFUNCTION("""COMPUTED_VALUE"""),0.0)</f>
        <v>0</v>
      </c>
      <c r="H1371" s="9">
        <f>IFERROR(__xludf.DUMMYFUNCTION("""COMPUTED_VALUE"""),1.0)</f>
        <v>1</v>
      </c>
      <c r="I1371" s="9">
        <f>IFERROR(__xludf.DUMMYFUNCTION("""COMPUTED_VALUE"""),0.0)</f>
        <v>0</v>
      </c>
      <c r="J1371" s="9">
        <f>IFERROR(__xludf.DUMMYFUNCTION("""COMPUTED_VALUE"""),0.0)</f>
        <v>0</v>
      </c>
    </row>
    <row r="1372">
      <c r="A1372" s="1">
        <v>4.3</v>
      </c>
      <c r="B1372" s="5" t="s">
        <v>12930</v>
      </c>
      <c r="C1372" s="5" t="s">
        <v>12931</v>
      </c>
      <c r="D1372" s="9" t="str">
        <f>IFERROR(__xludf.DUMMYFUNCTION("""COMPUTED_VALUE"""),"👍 good quality easy to use nice value for money value of money good filter i m using for kent ro it s an excellent product at this price i used to call the ro service guy for changing the sf ro guys charged ne for candle and for service charge so in tota"&amp;"l i was paying for changing the sf this konvio sf i got at per piece and i got sf changing tool from local market now in th of price i am abke to change the filter by myself and most importantly the outcome is same the quality of water is same as before s"&amp;"o no downgrade of water quality i really recommend this product product quality is good and easy to install")</f>
        <v>👍 good quality easy to use nice value for money value of money good filter i m using for kent ro it s an excellent product at this price i used to call the ro service guy for changing the sf ro guys charged ne for candle and for service charge so in total i was paying for changing the sf this konvio sf i got at per piece and i got sf changing tool from local market now in th of price i am abke to change the filter by myself and most importantly the outcome is same the quality of water is same as before so no downgrade of water quality i really recommend this product product quality is good and easy to install</v>
      </c>
      <c r="E1372" s="1" t="s">
        <v>12924</v>
      </c>
      <c r="F1372" s="9" t="s">
        <v>10297</v>
      </c>
      <c r="G1372" s="9">
        <f>IFERROR(__xludf.DUMMYFUNCTION("""COMPUTED_VALUE"""),0.0)</f>
        <v>0</v>
      </c>
      <c r="H1372" s="9">
        <f>IFERROR(__xludf.DUMMYFUNCTION("""COMPUTED_VALUE"""),0.0)</f>
        <v>0</v>
      </c>
      <c r="I1372" s="9">
        <f>IFERROR(__xludf.DUMMYFUNCTION("""COMPUTED_VALUE"""),0.0)</f>
        <v>0</v>
      </c>
      <c r="J1372" s="9">
        <f>IFERROR(__xludf.DUMMYFUNCTION("""COMPUTED_VALUE"""),0.0)</f>
        <v>0</v>
      </c>
    </row>
    <row r="1373">
      <c r="A1373" s="1">
        <v>4.2</v>
      </c>
      <c r="B1373" s="5" t="s">
        <v>12940</v>
      </c>
      <c r="C1373" s="5" t="s">
        <v>12941</v>
      </c>
      <c r="D1373" s="9" t="str">
        <f>IFERROR(__xludf.DUMMYFUNCTION("""COMPUTED_VALUE"""),"nice iorn in this price every one should take this the product is good as usual but it can helps to iron the lite fabrics if you increase the heat the fabric is getting damaged easily it is used to iron the shirts jeans cotton sarees cotton pants product "&amp;"is good and easy to use सुपर good awesome product everyone must buy highly recommend i loved it excellent product by havells good")</f>
        <v>nice iorn in this price every one should take this the product is good as usual but it can helps to iron the lite fabrics if you increase the heat the fabric is getting damaged easily it is used to iron the shirts jeans cotton sarees cotton pants product is good and easy to use सुपर good awesome product everyone must buy highly recommend i loved it excellent product by havells good</v>
      </c>
      <c r="E1373" s="1" t="s">
        <v>12934</v>
      </c>
      <c r="F1373" s="9" t="s">
        <v>9293</v>
      </c>
      <c r="G1373" s="9">
        <f>IFERROR(__xludf.DUMMYFUNCTION("""COMPUTED_VALUE"""),0.0)</f>
        <v>0</v>
      </c>
      <c r="H1373" s="9">
        <f>IFERROR(__xludf.DUMMYFUNCTION("""COMPUTED_VALUE"""),0.0)</f>
        <v>0</v>
      </c>
      <c r="I1373" s="9">
        <f>IFERROR(__xludf.DUMMYFUNCTION("""COMPUTED_VALUE"""),1.0)</f>
        <v>1</v>
      </c>
      <c r="J1373" s="9">
        <f>IFERROR(__xludf.DUMMYFUNCTION("""COMPUTED_VALUE"""),0.0)</f>
        <v>0</v>
      </c>
    </row>
    <row r="1374">
      <c r="A1374" s="1">
        <v>4.1</v>
      </c>
      <c r="B1374" s="5" t="s">
        <v>12950</v>
      </c>
      <c r="C1374" s="5" t="s">
        <v>12951</v>
      </c>
      <c r="D1374" s="9" t="str">
        <f>IFERROR(__xludf.DUMMYFUNCTION("""COMPUTED_VALUE"""),"an easy to use coffee filter at a reasonable price value for money fit and finish is good good for glasses of filter coffee i am relishing the original filter coffee taste in north india i give it stars as it is the same as shown and good and easy to use "&amp;"i mostly have instant coffee but this time i bought some filter coffee from araku valley during my visit i was not aware of the process that you can t have it like the normal coffee so i tried it like normal one and it failed miserably because the coffee "&amp;"seeds won t get dissolved there is no coffee smell in it then i went online to understand the process where i came to know about this coffee maker i bought it for cup coffee which cost me you can get bigger one also for or cup you can go through the proce"&amp;"ss of how to make south indian filter coffee online to me it does job very efficiently and finally i am able to have a good cup of filter coffee now about the product it s not premium quality steel but it s a decent one and it s very easy to use you fill "&amp;"the filter in morning and you can have the raw extract till night so to me it s a value for money if you want to try filter coffee the press doesn t work perfectly but does the job size is small you can only make one cup the steel quality is world class g"&amp;"ives a proper filteration")</f>
        <v>an easy to use coffee filter at a reasonable price value for money fit and finish is good good for glasses of filter coffee i am relishing the original filter coffee taste in north india i give it stars as it is the same as shown and good and easy to use i mostly have instant coffee but this time i bought some filter coffee from araku valley during my visit i was not aware of the process that you can t have it like the normal coffee so i tried it like normal one and it failed miserably because the coffee seeds won t get dissolved there is no coffee smell in it then i went online to understand the process where i came to know about this coffee maker i bought it for cup coffee which cost me you can get bigger one also for or cup you can go through the process of how to make south indian filter coffee online to me it does job very efficiently and finally i am able to have a good cup of filter coffee now about the product it s not premium quality steel but it s a decent one and it s very easy to use you fill the filter in morning and you can have the raw extract till night so to me it s a value for money if you want to try filter coffee the press doesn t work perfectly but does the job size is small you can only make one cup the steel quality is world class gives a proper filteration</v>
      </c>
      <c r="E1374" s="1" t="s">
        <v>12944</v>
      </c>
      <c r="F1374" s="9" t="s">
        <v>10275</v>
      </c>
      <c r="G1374" s="9">
        <f>IFERROR(__xludf.DUMMYFUNCTION("""COMPUTED_VALUE"""),1.0)</f>
        <v>1</v>
      </c>
      <c r="H1374" s="9">
        <f>IFERROR(__xludf.DUMMYFUNCTION("""COMPUTED_VALUE"""),0.0)</f>
        <v>0</v>
      </c>
      <c r="I1374" s="9">
        <f>IFERROR(__xludf.DUMMYFUNCTION("""COMPUTED_VALUE"""),0.0)</f>
        <v>0</v>
      </c>
      <c r="J1374" s="9">
        <f>IFERROR(__xludf.DUMMYFUNCTION("""COMPUTED_VALUE"""),0.0)</f>
        <v>0</v>
      </c>
    </row>
    <row r="1375">
      <c r="A1375" s="1">
        <v>3.9</v>
      </c>
      <c r="B1375" s="5" t="s">
        <v>12960</v>
      </c>
      <c r="C1375" s="5" t="s">
        <v>12961</v>
      </c>
      <c r="D1375" s="9" t="str">
        <f>IFERROR(__xludf.DUMMYFUNCTION("""COMPUTED_VALUE"""),"original part costs times more as per service guy worked without issues on pureit classic g the snap pin connectors need to be manually pried open use a safety pin and youtube i used the ac power cord sis as is because the pureit part had a resistor fuse "&amp;"or something placed before adaper and i wasn t sure how this part would work with it connected directly to plug and joined the v connector with the money gives clean water tds calculation is perfect i checked overall water which i use in my daily life lik"&amp;"e tap water hot water cold water aquarium water day old water gyser water and aquaguard ro uv uf water good product is gud and value for money i have found it on a very cheap price first i thought may be item is very so will not work but i was wrong when "&amp;"it arrives i checked water tds at many places and it works awesome with accuracy so i just love it and thank you to the seller for providing such a good item the product is okay but there delivery options are not agent was rude and refuse to provide door "&amp;"step delivery not fulfilled by amazon agent")</f>
        <v>original part costs times more as per service guy worked without issues on pureit classic g the snap pin connectors need to be manually pried open use a safety pin and youtube i used the ac power cord sis as is because the pureit part had a resistor fuse or something placed before adaper and i wasn t sure how this part would work with it connected directly to plug and joined the v connector with the money gives clean water tds calculation is perfect i checked overall water which i use in my daily life like tap water hot water cold water aquarium water day old water gyser water and aquaguard ro uv uf water good product is gud and value for money i have found it on a very cheap price first i thought may be item is very so will not work but i was wrong when it arrives i checked water tds at many places and it works awesome with accuracy so i just love it and thank you to the seller for providing such a good item the product is okay but there delivery options are not agent was rude and refuse to provide door step delivery not fulfilled by amazon agent</v>
      </c>
      <c r="E1375" s="1" t="s">
        <v>12954</v>
      </c>
      <c r="F1375" s="9" t="s">
        <v>10297</v>
      </c>
      <c r="G1375" s="9">
        <f>IFERROR(__xludf.DUMMYFUNCTION("""COMPUTED_VALUE"""),1.0)</f>
        <v>1</v>
      </c>
      <c r="H1375" s="9">
        <f>IFERROR(__xludf.DUMMYFUNCTION("""COMPUTED_VALUE"""),1.0)</f>
        <v>1</v>
      </c>
      <c r="I1375" s="9">
        <f>IFERROR(__xludf.DUMMYFUNCTION("""COMPUTED_VALUE"""),0.0)</f>
        <v>0</v>
      </c>
      <c r="J1375" s="9">
        <f>IFERROR(__xludf.DUMMYFUNCTION("""COMPUTED_VALUE"""),0.0)</f>
        <v>0</v>
      </c>
    </row>
    <row r="1376">
      <c r="A1376" s="1">
        <v>3.3</v>
      </c>
      <c r="B1376" s="5" t="s">
        <v>12971</v>
      </c>
      <c r="C1376" s="5" t="s">
        <v>12972</v>
      </c>
      <c r="D1376" s="9" t="str">
        <f>IFERROR(__xludf.DUMMYFUNCTION("""COMPUTED_VALUE"""),"best product room gets warm within few mins quality is nice timer option is very useful portable like it by continuing use it work fine small but effective product no more space required to store and use in a short time my room temperature got increased f"&amp;"eels gool")</f>
        <v>best product room gets warm within few mins quality is nice timer option is very useful portable like it by continuing use it work fine small but effective product no more space required to store and use in a short time my room temperature got increased feels gool</v>
      </c>
      <c r="E1376" s="1" t="s">
        <v>12964</v>
      </c>
      <c r="F1376" s="9" t="s">
        <v>9151</v>
      </c>
      <c r="G1376" s="9">
        <f>IFERROR(__xludf.DUMMYFUNCTION("""COMPUTED_VALUE"""),0.0)</f>
        <v>0</v>
      </c>
      <c r="H1376" s="9">
        <f>IFERROR(__xludf.DUMMYFUNCTION("""COMPUTED_VALUE"""),0.0)</f>
        <v>0</v>
      </c>
      <c r="I1376" s="9">
        <f>IFERROR(__xludf.DUMMYFUNCTION("""COMPUTED_VALUE"""),0.0)</f>
        <v>0</v>
      </c>
      <c r="J1376" s="9">
        <f>IFERROR(__xludf.DUMMYFUNCTION("""COMPUTED_VALUE"""),0.0)</f>
        <v>0</v>
      </c>
    </row>
    <row r="1377">
      <c r="A1377" s="1">
        <v>4.3</v>
      </c>
      <c r="B1377" s="5" t="s">
        <v>12982</v>
      </c>
      <c r="C1377" s="5" t="s">
        <v>12983</v>
      </c>
      <c r="D1377" s="9" t="str">
        <f>IFERROR(__xludf.DUMMYFUNCTION("""COMPUTED_VALUE"""),"it’s easy to clean and better than plastic so it’s a win win at this price it’s great deal serves the purpose nice quality if you are a baker you should have measuring spoons good quality good one not been long time so don t know it it lasts but looks goo"&amp;"d good for the price there spoons have measures on them but the cups don t have the measures hence star off quality is decent using it daily for measuring both liquids and solids for kitchen purposes value for money sturdy beautiful a quality product👍")</f>
        <v>it’s easy to clean and better than plastic so it’s a win win at this price it’s great deal serves the purpose nice quality if you are a baker you should have measuring spoons good quality good one not been long time so don t know it it lasts but looks good good for the price there spoons have measures on them but the cups don t have the measures hence star off quality is decent using it daily for measuring both liquids and solids for kitchen purposes value for money sturdy beautiful a quality product👍</v>
      </c>
      <c r="E1377" s="1" t="s">
        <v>12975</v>
      </c>
      <c r="F1377" s="9" t="s">
        <v>12977</v>
      </c>
      <c r="G1377" s="9">
        <f>IFERROR(__xludf.DUMMYFUNCTION("""COMPUTED_VALUE"""),0.0)</f>
        <v>0</v>
      </c>
      <c r="H1377" s="9">
        <f>IFERROR(__xludf.DUMMYFUNCTION("""COMPUTED_VALUE"""),0.0)</f>
        <v>0</v>
      </c>
      <c r="I1377" s="9">
        <f>IFERROR(__xludf.DUMMYFUNCTION("""COMPUTED_VALUE"""),0.0)</f>
        <v>0</v>
      </c>
      <c r="J1377" s="9">
        <f>IFERROR(__xludf.DUMMYFUNCTION("""COMPUTED_VALUE"""),0.0)</f>
        <v>0</v>
      </c>
    </row>
    <row r="1378">
      <c r="A1378" s="1">
        <v>3.9</v>
      </c>
      <c r="B1378" s="5" t="s">
        <v>12992</v>
      </c>
      <c r="C1378" s="5" t="s">
        <v>12993</v>
      </c>
      <c r="D1378" s="9" t="str">
        <f>IFERROR(__xludf.DUMMYFUNCTION("""COMPUTED_VALUE"""),"value for money this fits perfectly with the filter i have it is worth the purchase not so good very usefull product for reasonable price ❤ the filter quality is good i order this once in every months i change filter my self i ordered and returned not sui"&amp;"table for pureit advance ro mf good value for money")</f>
        <v>value for money this fits perfectly with the filter i have it is worth the purchase not so good very usefull product for reasonable price ❤ the filter quality is good i order this once in every months i change filter my self i ordered and returned not suitable for pureit advance ro mf good value for money</v>
      </c>
      <c r="E1378" s="1" t="s">
        <v>12986</v>
      </c>
      <c r="F1378" s="9" t="s">
        <v>10297</v>
      </c>
      <c r="G1378" s="9">
        <f>IFERROR(__xludf.DUMMYFUNCTION("""COMPUTED_VALUE"""),0.0)</f>
        <v>0</v>
      </c>
      <c r="H1378" s="9">
        <f>IFERROR(__xludf.DUMMYFUNCTION("""COMPUTED_VALUE"""),0.0)</f>
        <v>0</v>
      </c>
      <c r="I1378" s="9">
        <f>IFERROR(__xludf.DUMMYFUNCTION("""COMPUTED_VALUE"""),0.0)</f>
        <v>0</v>
      </c>
      <c r="J1378" s="9">
        <f>IFERROR(__xludf.DUMMYFUNCTION("""COMPUTED_VALUE"""),0.0)</f>
        <v>0</v>
      </c>
    </row>
    <row r="1379">
      <c r="A1379" s="1">
        <v>4.3</v>
      </c>
      <c r="B1379" s="5" t="s">
        <v>13002</v>
      </c>
      <c r="C1379" s="5" t="s">
        <v>13003</v>
      </c>
      <c r="D1379" s="9" t="str">
        <f>IFERROR(__xludf.DUMMYFUNCTION("""COMPUTED_VALUE"""),"nice good iron performance look and shape is very good i like this product yes working well now nice product acch hai good")</f>
        <v>nice good iron performance look and shape is very good i like this product yes working well now nice product acch hai good</v>
      </c>
      <c r="E1379" s="1" t="s">
        <v>12996</v>
      </c>
      <c r="F1379" s="9" t="s">
        <v>9293</v>
      </c>
      <c r="G1379" s="9">
        <f>IFERROR(__xludf.DUMMYFUNCTION("""COMPUTED_VALUE"""),0.0)</f>
        <v>0</v>
      </c>
      <c r="H1379" s="9">
        <f>IFERROR(__xludf.DUMMYFUNCTION("""COMPUTED_VALUE"""),0.0)</f>
        <v>0</v>
      </c>
      <c r="I1379" s="9">
        <f>IFERROR(__xludf.DUMMYFUNCTION("""COMPUTED_VALUE"""),0.0)</f>
        <v>0</v>
      </c>
      <c r="J1379" s="9">
        <f>IFERROR(__xludf.DUMMYFUNCTION("""COMPUTED_VALUE"""),0.0)</f>
        <v>0</v>
      </c>
    </row>
    <row r="1380">
      <c r="A1380" s="1">
        <v>3.6</v>
      </c>
      <c r="B1380" s="5" t="s">
        <v>13012</v>
      </c>
      <c r="C1380" s="5" t="s">
        <v>13013</v>
      </c>
      <c r="D1380" s="9" t="str">
        <f>IFERROR(__xludf.DUMMYFUNCTION("""COMPUTED_VALUE"""),"kw huge consumption rest is ok and control is only by flow of water so you cannot set temprature and wastage of water is little more i have been using it since february here are some points where it failed my expectations the temperature doesn t remains c"&amp;"onstant not we can set it at a particular temp the water flow is very restricted and takes more than mins to fill the bucket of l completelywhere as the geyser we used earlier bought from a local shop could be set at a particular temp as we can adjust in "&amp;"stove and the water flow was also comparatively more faster than this this instant electric water tap is awesome this tap working properly by this seller packaging is awame and complete with user manual also i liked it must purchase the product from this "&amp;"seller very good product as expected lack of mannual temp control loved it fine quality")</f>
        <v>kw huge consumption rest is ok and control is only by flow of water so you cannot set temprature and wastage of water is little more i have been using it since february here are some points where it failed my expectations the temperature doesn t remains constant not we can set it at a particular temp the water flow is very restricted and takes more than mins to fill the bucket of l completelywhere as the geyser we used earlier bought from a local shop could be set at a particular temp as we can adjust in stove and the water flow was also comparatively more faster than this this instant electric water tap is awesome this tap working properly by this seller packaging is awame and complete with user manual also i liked it must purchase the product from this seller very good product as expected lack of mannual temp control loved it fine quality</v>
      </c>
      <c r="E1380" s="1" t="s">
        <v>13006</v>
      </c>
      <c r="F1380" s="9" t="s">
        <v>9316</v>
      </c>
      <c r="G1380" s="9">
        <f>IFERROR(__xludf.DUMMYFUNCTION("""COMPUTED_VALUE"""),1.0)</f>
        <v>1</v>
      </c>
      <c r="H1380" s="9">
        <f>IFERROR(__xludf.DUMMYFUNCTION("""COMPUTED_VALUE"""),0.0)</f>
        <v>0</v>
      </c>
      <c r="I1380" s="9">
        <f>IFERROR(__xludf.DUMMYFUNCTION("""COMPUTED_VALUE"""),0.0)</f>
        <v>0</v>
      </c>
      <c r="J1380" s="9">
        <f>IFERROR(__xludf.DUMMYFUNCTION("""COMPUTED_VALUE"""),0.0)</f>
        <v>0</v>
      </c>
    </row>
    <row r="1381">
      <c r="A1381" s="1">
        <v>3.8</v>
      </c>
      <c r="B1381" s="5" t="s">
        <v>13023</v>
      </c>
      <c r="C1381" s="5" t="s">
        <v>13024</v>
      </c>
      <c r="D1381" s="9" t="str">
        <f>IFERROR(__xludf.DUMMYFUNCTION("""COMPUTED_VALUE"""),"na గ్యారంటీ good use for getting instant heat water i have used it for last months it was still good and no issues very bad product don t bye used product i received if you don t have hot water line installation in kitchen this is the best solution it too"&amp;"k min max in installation best for winter use not for bathroom use it only provide lukewarm water which is good enough for washing dishes pro one hot water pipe is provided cons no pipe clamps provided you need inch pipe for cold water line length depends"&amp;" on distance pipe clamps is neededreview you can buy it it is working satisfactory but other similar products are selling it with pipe clamps etc so please check first i like build quality easy to use but voltage consumption kw it s too much average good "&amp;"product")</f>
        <v>na గ్యారంటీ good use for getting instant heat water i have used it for last months it was still good and no issues very bad product don t bye used product i received if you don t have hot water line installation in kitchen this is the best solution it took min max in installation best for winter use not for bathroom use it only provide lukewarm water which is good enough for washing dishes pro one hot water pipe is provided cons no pipe clamps provided you need inch pipe for cold water line length depends on distance pipe clamps is neededreview you can buy it it is working satisfactory but other similar products are selling it with pipe clamps etc so please check first i like build quality easy to use but voltage consumption kw it s too much average good product</v>
      </c>
      <c r="E1381" s="1" t="s">
        <v>13016</v>
      </c>
      <c r="F1381" s="9" t="s">
        <v>9316</v>
      </c>
      <c r="G1381" s="9">
        <f>IFERROR(__xludf.DUMMYFUNCTION("""COMPUTED_VALUE"""),0.0)</f>
        <v>0</v>
      </c>
      <c r="H1381" s="9">
        <f>IFERROR(__xludf.DUMMYFUNCTION("""COMPUTED_VALUE"""),0.0)</f>
        <v>0</v>
      </c>
      <c r="I1381" s="9">
        <f>IFERROR(__xludf.DUMMYFUNCTION("""COMPUTED_VALUE"""),0.0)</f>
        <v>0</v>
      </c>
      <c r="J1381" s="9">
        <f>IFERROR(__xludf.DUMMYFUNCTION("""COMPUTED_VALUE"""),0.0)</f>
        <v>0</v>
      </c>
    </row>
    <row r="1382">
      <c r="A1382" s="1">
        <v>3.9</v>
      </c>
      <c r="B1382" s="5" t="s">
        <v>13033</v>
      </c>
      <c r="C1382" s="5" t="s">
        <v>13034</v>
      </c>
      <c r="D1382" s="9" t="str">
        <f>IFERROR(__xludf.DUMMYFUNCTION("""COMPUTED_VALUE"""),"excellent and useful product easy to use water quality is superb only issue being how will we know if the cartridge needs to be replaced where from can we get these presently ordering more filter easy to use buid quality could be improved water helped who"&amp;"le family to get rid of gas and acidity issues eventually weight loss no difference in taste worth trying frequent change of filter is on down side eventually it helps as all water filter does water spills when filling glass like taste of water must have "&amp;"extra filter cartridge must include ph value indicator top lids securing is not good must be close more firmly to avoid leakage container jar material needs improvement as it got scratches very easily while cleaning inside but overall it is a good product"&amp;" as per use and design hope kent will improve on the above points ph level that defines alkaline in water is not up tu mark need to be m verified as company claims it turn water into alkaline anything above ph but in reality it’s hardly good as any ro wat"&amp;"er 💦 must buy product…portable sturdy a very useful tool to have…it raises ph level of water actually… i have experienced wonderful results in my stomach related issues… must buy… useful water is alkaline definitely but after installation to washes are n"&amp;"eeded before drinking")</f>
        <v>excellent and useful product easy to use water quality is superb only issue being how will we know if the cartridge needs to be replaced where from can we get these presently ordering more filter easy to use buid quality could be improved water helped whole family to get rid of gas and acidity issues eventually weight loss no difference in taste worth trying frequent change of filter is on down side eventually it helps as all water filter does water spills when filling glass like taste of water must have extra filter cartridge must include ph value indicator top lids securing is not good must be close more firmly to avoid leakage container jar material needs improvement as it got scratches very easily while cleaning inside but overall it is a good product as per use and design hope kent will improve on the above points ph level that defines alkaline in water is not up tu mark need to be m verified as company claims it turn water into alkaline anything above ph but in reality it’s hardly good as any ro water 💦 must buy product…portable sturdy a very useful tool to have…it raises ph level of water actually… i have experienced wonderful results in my stomach related issues… must buy… useful water is alkaline definitely but after installation to washes are needed before drinking</v>
      </c>
      <c r="E1382" s="1" t="s">
        <v>13027</v>
      </c>
      <c r="F1382" s="9" t="s">
        <v>10791</v>
      </c>
      <c r="G1382" s="9">
        <f>IFERROR(__xludf.DUMMYFUNCTION("""COMPUTED_VALUE"""),0.0)</f>
        <v>0</v>
      </c>
      <c r="H1382" s="9">
        <f>IFERROR(__xludf.DUMMYFUNCTION("""COMPUTED_VALUE"""),1.0)</f>
        <v>1</v>
      </c>
      <c r="I1382" s="9">
        <f>IFERROR(__xludf.DUMMYFUNCTION("""COMPUTED_VALUE"""),0.0)</f>
        <v>0</v>
      </c>
      <c r="J1382" s="9">
        <f>IFERROR(__xludf.DUMMYFUNCTION("""COMPUTED_VALUE"""),0.0)</f>
        <v>0</v>
      </c>
    </row>
    <row r="1383">
      <c r="A1383" s="1">
        <v>4.6</v>
      </c>
      <c r="B1383" s="5" t="s">
        <v>13045</v>
      </c>
      <c r="C1383" s="5" t="s">
        <v>13046</v>
      </c>
      <c r="D1383" s="9" t="str">
        <f>IFERROR(__xludf.DUMMYFUNCTION("""COMPUTED_VALUE"""),"best mixer as compared to flimsy w w we use daily since last yrs grinding coconut dosa batter dry chutney etc go for it tried many branded but this product is wonderful best value for money my mom is pleased with the grinder s performance if you got the b"&amp;"udget go for it मे इस से चावल का आटा बनाता हु ओर मिर्ची का पाउडर बनाता हु ओर धनिया का पावडर बनाता हु ओर नारियल का चटनी बनाता हु ओर जान ने के लिए इस पे क्लिक करो dekho isko☺️ very nice performance with powerful motor good looking strong built up but noice "&amp;"is high and disturbing compared to other mixer grinders five star product only drawback is it doesn t have auto cut off function otherwise mixi works really great best in segment best in the market noise level to much high")</f>
        <v>best mixer as compared to flimsy w w we use daily since last yrs grinding coconut dosa batter dry chutney etc go for it tried many branded but this product is wonderful best value for money my mom is pleased with the grinder s performance if you got the budget go for it मे इस से चावल का आटा बनाता हु ओर मिर्ची का पाउडर बनाता हु ओर धनिया का पावडर बनाता हु ओर नारियल का चटनी बनाता हु ओर जान ने के लिए इस पे क्लिक करो dekho isko☺️ very nice performance with powerful motor good looking strong built up but noice is high and disturbing compared to other mixer grinders five star product only drawback is it doesn t have auto cut off function otherwise mixi works really great best in segment best in the market noise level to much high</v>
      </c>
      <c r="E1383" s="1" t="s">
        <v>13037</v>
      </c>
      <c r="F1383" s="9" t="s">
        <v>9305</v>
      </c>
      <c r="G1383" s="9">
        <f>IFERROR(__xludf.DUMMYFUNCTION("""COMPUTED_VALUE"""),0.0)</f>
        <v>0</v>
      </c>
      <c r="H1383" s="9">
        <f>IFERROR(__xludf.DUMMYFUNCTION("""COMPUTED_VALUE"""),0.0)</f>
        <v>0</v>
      </c>
      <c r="I1383" s="9">
        <f>IFERROR(__xludf.DUMMYFUNCTION("""COMPUTED_VALUE"""),0.0)</f>
        <v>0</v>
      </c>
      <c r="J1383" s="9">
        <f>IFERROR(__xludf.DUMMYFUNCTION("""COMPUTED_VALUE"""),0.0)</f>
        <v>0</v>
      </c>
    </row>
    <row r="1384">
      <c r="A1384" s="1">
        <v>3.8</v>
      </c>
      <c r="B1384" s="5" t="s">
        <v>13055</v>
      </c>
      <c r="C1384" s="5" t="s">
        <v>13056</v>
      </c>
      <c r="D1384" s="9" t="str">
        <f>IFERROR(__xludf.DUMMYFUNCTION("""COMPUTED_VALUE"""),"good product noise levels are high but overall product is value for money bought this product for a second time in days after testing it s utility used it to grind different hard spices and achieved the desired result the heating issue is expected due to "&amp;"friction of hard spices overall great product with w motor which was our requirement handling very easy and good noise level is high budget friendly product noise levels are high build quality is also good overall product is value for money a lid of small"&amp;" jar is not tighten properly unhappy with the product 😔 its a very good product low noise with powerful motor grind items very smoothly good in this price range but noise level can be improved")</f>
        <v>good product noise levels are high but overall product is value for money bought this product for a second time in days after testing it s utility used it to grind different hard spices and achieved the desired result the heating issue is expected due to friction of hard spices overall great product with w motor which was our requirement handling very easy and good noise level is high budget friendly product noise levels are high build quality is also good overall product is value for money a lid of small jar is not tighten properly unhappy with the product 😔 its a very good product low noise with powerful motor grind items very smoothly good in this price range but noise level can be improved</v>
      </c>
      <c r="E1384" s="1" t="s">
        <v>13049</v>
      </c>
      <c r="F1384" s="9" t="s">
        <v>9305</v>
      </c>
      <c r="G1384" s="9">
        <f>IFERROR(__xludf.DUMMYFUNCTION("""COMPUTED_VALUE"""),0.0)</f>
        <v>0</v>
      </c>
      <c r="H1384" s="9">
        <f>IFERROR(__xludf.DUMMYFUNCTION("""COMPUTED_VALUE"""),0.0)</f>
        <v>0</v>
      </c>
      <c r="I1384" s="9">
        <f>IFERROR(__xludf.DUMMYFUNCTION("""COMPUTED_VALUE"""),0.0)</f>
        <v>0</v>
      </c>
      <c r="J1384" s="9">
        <f>IFERROR(__xludf.DUMMYFUNCTION("""COMPUTED_VALUE"""),0.0)</f>
        <v>0</v>
      </c>
    </row>
    <row r="1385">
      <c r="A1385" s="1">
        <v>3.9</v>
      </c>
      <c r="B1385" s="5" t="s">
        <v>13066</v>
      </c>
      <c r="C1385" s="5" t="s">
        <v>13067</v>
      </c>
      <c r="D1385" s="9" t="str">
        <f>IFERROR(__xludf.DUMMYFUNCTION("""COMPUTED_VALUE"""),"good product i bought this as a gift the person using this product has not complained so there is just that much i can attest very good for this price rangeeasy to use and good product 🙂🙂🙂 looks nice need to use it and get back i used the product times"&amp;" in last month and it is meeting the expectations value for money good product verry good nice")</f>
        <v>good product i bought this as a gift the person using this product has not complained so there is just that much i can attest very good for this price rangeeasy to use and good product 🙂🙂🙂 looks nice need to use it and get back i used the product times in last month and it is meeting the expectations value for money good product verry good nice</v>
      </c>
      <c r="E1385" s="1" t="s">
        <v>13059</v>
      </c>
      <c r="F1385" s="9" t="s">
        <v>9305</v>
      </c>
      <c r="G1385" s="9">
        <f>IFERROR(__xludf.DUMMYFUNCTION("""COMPUTED_VALUE"""),0.0)</f>
        <v>0</v>
      </c>
      <c r="H1385" s="9">
        <f>IFERROR(__xludf.DUMMYFUNCTION("""COMPUTED_VALUE"""),0.0)</f>
        <v>0</v>
      </c>
      <c r="I1385" s="9">
        <f>IFERROR(__xludf.DUMMYFUNCTION("""COMPUTED_VALUE"""),0.0)</f>
        <v>0</v>
      </c>
      <c r="J1385" s="9">
        <f>IFERROR(__xludf.DUMMYFUNCTION("""COMPUTED_VALUE"""),0.0)</f>
        <v>0</v>
      </c>
    </row>
    <row r="1386">
      <c r="A1386" s="1">
        <v>4.1</v>
      </c>
      <c r="B1386" s="5" t="s">
        <v>13078</v>
      </c>
      <c r="C1386" s="5" t="s">
        <v>13079</v>
      </c>
      <c r="D1386" s="9" t="str">
        <f>IFERROR(__xludf.DUMMYFUNCTION("""COMPUTED_VALUE"""),"i used it to make pulao and curry it is eqsy to clean and easy to use a temperature regulator would have been more useful for certain cases nice and satisfactory product it s vary handy and kitchen friendly the price is also reasonable it is value for mon"&amp;"ey suitable for members beautiful design functionality appearance rice pot and accessories value for money i use the same for rice cooking a great utility product but very small to make biriyani")</f>
        <v>i used it to make pulao and curry it is eqsy to clean and easy to use a temperature regulator would have been more useful for certain cases nice and satisfactory product it s vary handy and kitchen friendly the price is also reasonable it is value for money suitable for members beautiful design functionality appearance rice pot and accessories value for money i use the same for rice cooking a great utility product but very small to make biriyani</v>
      </c>
      <c r="E1386" s="1" t="s">
        <v>13070</v>
      </c>
      <c r="F1386" s="9" t="s">
        <v>10362</v>
      </c>
      <c r="G1386" s="9">
        <f>IFERROR(__xludf.DUMMYFUNCTION("""COMPUTED_VALUE"""),0.0)</f>
        <v>0</v>
      </c>
      <c r="H1386" s="9">
        <f>IFERROR(__xludf.DUMMYFUNCTION("""COMPUTED_VALUE"""),0.0)</f>
        <v>0</v>
      </c>
      <c r="I1386" s="9">
        <f>IFERROR(__xludf.DUMMYFUNCTION("""COMPUTED_VALUE"""),0.0)</f>
        <v>0</v>
      </c>
      <c r="J1386" s="9">
        <f>IFERROR(__xludf.DUMMYFUNCTION("""COMPUTED_VALUE"""),0.0)</f>
        <v>0</v>
      </c>
    </row>
    <row r="1387">
      <c r="A1387" s="1">
        <v>3.6</v>
      </c>
      <c r="B1387" s="5" t="s">
        <v>13088</v>
      </c>
      <c r="C1387" s="5" t="s">
        <v>13089</v>
      </c>
      <c r="D1387" s="9" t="str">
        <f>IFERROR(__xludf.DUMMYFUNCTION("""COMPUTED_VALUE"""),"tried for two days good experience and great product with excellent quality with fast and powerful blades please don t buy this product as it is not all useful it got broken while washing totally money wastage please don t buy")</f>
        <v>tried for two days good experience and great product with excellent quality with fast and powerful blades please don t buy this product as it is not all useful it got broken while washing totally money wastage please don t buy</v>
      </c>
      <c r="E1387" s="1" t="s">
        <v>13082</v>
      </c>
      <c r="F1387" s="9" t="s">
        <v>9553</v>
      </c>
      <c r="G1387" s="9">
        <f>IFERROR(__xludf.DUMMYFUNCTION("""COMPUTED_VALUE"""),1.0)</f>
        <v>1</v>
      </c>
      <c r="H1387" s="9">
        <f>IFERROR(__xludf.DUMMYFUNCTION("""COMPUTED_VALUE"""),0.0)</f>
        <v>0</v>
      </c>
      <c r="I1387" s="9">
        <f>IFERROR(__xludf.DUMMYFUNCTION("""COMPUTED_VALUE"""),1.0)</f>
        <v>1</v>
      </c>
      <c r="J1387" s="9">
        <f>IFERROR(__xludf.DUMMYFUNCTION("""COMPUTED_VALUE"""),0.0)</f>
        <v>0</v>
      </c>
    </row>
    <row r="1388">
      <c r="A1388" s="1">
        <v>4.4</v>
      </c>
      <c r="B1388" s="5" t="s">
        <v>13099</v>
      </c>
      <c r="C1388" s="5" t="s">
        <v>13100</v>
      </c>
      <c r="D1388" s="9" t="str">
        <f>IFERROR(__xludf.DUMMYFUNCTION("""COMPUTED_VALUE"""),"bought this product after going through lots of reviews on amazon and other websites i can say that the product is worth it the first dish we tried on for new year was tangdi kabab it was perfectly cooked awesome product for a family of members it s worth"&amp;" the money everything is okgo for iteasy to use this otg is a sturdy product and very easy to operate bakes and cooks in much less time the product is average for grilling it tooks too much time superb purchase as we were thinking to buy otg and this is a"&amp;" perfect one good product nice product")</f>
        <v>bought this product after going through lots of reviews on amazon and other websites i can say that the product is worth it the first dish we tried on for new year was tangdi kabab it was perfectly cooked awesome product for a family of members it s worth the money everything is okgo for iteasy to use this otg is a sturdy product and very easy to operate bakes and cooks in much less time the product is average for grilling it tooks too much time superb purchase as we were thinking to buy otg and this is a perfect one good product nice product</v>
      </c>
      <c r="E1388" s="1" t="s">
        <v>13092</v>
      </c>
      <c r="F1388" s="9" t="s">
        <v>11138</v>
      </c>
      <c r="G1388" s="9">
        <f>IFERROR(__xludf.DUMMYFUNCTION("""COMPUTED_VALUE"""),0.0)</f>
        <v>0</v>
      </c>
      <c r="H1388" s="9">
        <f>IFERROR(__xludf.DUMMYFUNCTION("""COMPUTED_VALUE"""),0.0)</f>
        <v>0</v>
      </c>
      <c r="I1388" s="9">
        <f>IFERROR(__xludf.DUMMYFUNCTION("""COMPUTED_VALUE"""),0.0)</f>
        <v>0</v>
      </c>
      <c r="J1388" s="9">
        <f>IFERROR(__xludf.DUMMYFUNCTION("""COMPUTED_VALUE"""),0.0)</f>
        <v>0</v>
      </c>
    </row>
    <row r="1389">
      <c r="A1389" s="1">
        <v>4.3</v>
      </c>
      <c r="B1389" s="5" t="s">
        <v>13110</v>
      </c>
      <c r="C1389" s="5" t="s">
        <v>13111</v>
      </c>
      <c r="D1389" s="9" t="str">
        <f>IFERROR(__xludf.DUMMYFUNCTION("""COMPUTED_VALUE"""),"if y want to use it for light clothes line silk and chiffon it s great but for heavy clothes like cotton and linen it doesn t heatup that much you have to press harder and it takes lot of time i feel i doesn t have that much heating capacity otherwise it "&amp;"s good value fir money out look not so good good value for money value for money its a must buy if you are looking for a good iron which is heavy kg so that a proper crease is maintened in clothes extremely good product very good looking easy to iron not "&amp;"very heavy watt reliable cord what else needed our ironbox stopped working after months of purchase have raised a complaint however the product is not like earlier")</f>
        <v>if y want to use it for light clothes line silk and chiffon it s great but for heavy clothes like cotton and linen it doesn t heatup that much you have to press harder and it takes lot of time i feel i doesn t have that much heating capacity otherwise it s good value fir money out look not so good good value for money value for money its a must buy if you are looking for a good iron which is heavy kg so that a proper crease is maintened in clothes extremely good product very good looking easy to iron not very heavy watt reliable cord what else needed our ironbox stopped working after months of purchase have raised a complaint however the product is not like earlier</v>
      </c>
      <c r="E1389" s="1" t="s">
        <v>13103</v>
      </c>
      <c r="F1389" s="9" t="s">
        <v>9293</v>
      </c>
      <c r="G1389" s="9">
        <f>IFERROR(__xludf.DUMMYFUNCTION("""COMPUTED_VALUE"""),0.0)</f>
        <v>0</v>
      </c>
      <c r="H1389" s="9">
        <f>IFERROR(__xludf.DUMMYFUNCTION("""COMPUTED_VALUE"""),0.0)</f>
        <v>0</v>
      </c>
      <c r="I1389" s="9">
        <f>IFERROR(__xludf.DUMMYFUNCTION("""COMPUTED_VALUE"""),1.0)</f>
        <v>1</v>
      </c>
      <c r="J1389" s="9">
        <f>IFERROR(__xludf.DUMMYFUNCTION("""COMPUTED_VALUE"""),0.0)</f>
        <v>0</v>
      </c>
    </row>
    <row r="1390">
      <c r="A1390" s="1">
        <v>4.7</v>
      </c>
      <c r="B1390" s="5" t="s">
        <v>13120</v>
      </c>
      <c r="C1390" s="5" t="s">
        <v>13121</v>
      </c>
      <c r="D1390" s="9" t="str">
        <f>IFERROR(__xludf.DUMMYFUNCTION("""COMPUTED_VALUE"""),"i like instant heating i didn t get warranty card i am using the product in bathroom for bathing purpose null from where the hot water comes should be lengthened quality is good i like this small or instant geyser awesome product best sellers product ok n"&amp;"o bill receive no extra screw not receive light red and green same time working suddenly heat working okay very well the product is portable instant heater and all of the reviews are of magnetic spoon amazon team should check for this issue best one usefu"&amp;"lin weather season value of money 💰 💰 💰 💰 💰 💰 💰 💰 💰 💰 💰")</f>
        <v>i like instant heating i didn t get warranty card i am using the product in bathroom for bathing purpose null from where the hot water comes should be lengthened quality is good i like this small or instant geyser awesome product best sellers product ok no bill receive no extra screw not receive light red and green same time working suddenly heat working okay very well the product is portable instant heater and all of the reviews are of magnetic spoon amazon team should check for this issue best one usefulin weather season value of money 💰 💰 💰 💰 💰 💰 💰 💰 💰 💰 💰</v>
      </c>
      <c r="E1390" s="1" t="s">
        <v>13114</v>
      </c>
      <c r="F1390" s="9" t="s">
        <v>9316</v>
      </c>
      <c r="G1390" s="9">
        <f>IFERROR(__xludf.DUMMYFUNCTION("""COMPUTED_VALUE"""),0.0)</f>
        <v>0</v>
      </c>
      <c r="H1390" s="9">
        <f>IFERROR(__xludf.DUMMYFUNCTION("""COMPUTED_VALUE"""),0.0)</f>
        <v>0</v>
      </c>
      <c r="I1390" s="9">
        <f>IFERROR(__xludf.DUMMYFUNCTION("""COMPUTED_VALUE"""),0.0)</f>
        <v>0</v>
      </c>
      <c r="J1390" s="9">
        <f>IFERROR(__xludf.DUMMYFUNCTION("""COMPUTED_VALUE"""),0.0)</f>
        <v>0</v>
      </c>
    </row>
    <row r="1391">
      <c r="A1391" s="1">
        <v>4.3</v>
      </c>
      <c r="B1391" s="5" t="s">
        <v>13131</v>
      </c>
      <c r="C1391" s="5" t="s">
        <v>13132</v>
      </c>
      <c r="D1391" s="9" t="str">
        <f>IFERROR(__xludf.DUMMYFUNCTION("""COMPUTED_VALUE"""),"this neat lightweight device responds without delay no waiting with the button pressed and counting seconds before a figure is displayed a single tap is all it takes to change measurements start up or switch off this sleek beauty can weigh something as li"&amp;"ght as gm provided the substance is placed directly on the plate great if accuracy and speed are what you need good product good one got on a affordable price quality is good definitely would help for planning luggages for overseas travel nice cute scale "&amp;"looks good in kitchen does it s job perfectly amazing product with perfect and accurate weights i had seen an amazon brand kitchen weighing scale and every time i was about to order it was out of stock and now that i found this i did no hesitate and order"&amp;"ed it for i am sure if i had waited for some sale period i wud have got it for but didn’t want to take a chance as i’ve checked the scale the following things are good accuracy tare function light weight ease to use large backlit display stainless steel b"&amp;"asewhat cud have been better a hook or a hole to hang it on the wall the weighing platform is slightly elevated from the base and possibly debris rubble can stay in between where it’s slightly difficult to clean with cloth will have to use some kind of sm"&amp;"all brush overall my recommendation is to blindly go for it and is really worth the price durability is yet to proven which only time aging can prove thanks amazon and seller dont go for or rs product if u gonna use it for long run more than month this is"&amp;" the best product to buy it works fine light weight and accurate rs product might show you incorrect reading like gm and doesnt last more than month it is working well good product")</f>
        <v>this neat lightweight device responds without delay no waiting with the button pressed and counting seconds before a figure is displayed a single tap is all it takes to change measurements start up or switch off this sleek beauty can weigh something as light as gm provided the substance is placed directly on the plate great if accuracy and speed are what you need good product good one got on a affordable price quality is good definitely would help for planning luggages for overseas travel nice cute scale looks good in kitchen does it s job perfectly amazing product with perfect and accurate weights i had seen an amazon brand kitchen weighing scale and every time i was about to order it was out of stock and now that i found this i did no hesitate and ordered it for i am sure if i had waited for some sale period i wud have got it for but didn’t want to take a chance as i’ve checked the scale the following things are good accuracy tare function light weight ease to use large backlit display stainless steel basewhat cud have been better a hook or a hole to hang it on the wall the weighing platform is slightly elevated from the base and possibly debris rubble can stay in between where it’s slightly difficult to clean with cloth will have to use some kind of small brush overall my recommendation is to blindly go for it and is really worth the price durability is yet to proven which only time aging can prove thanks amazon and seller dont go for or rs product if u gonna use it for long run more than month this is the best product to buy it works fine light weight and accurate rs product might show you incorrect reading like gm and doesnt last more than month it is working well good product</v>
      </c>
      <c r="E1391" s="1" t="s">
        <v>13124</v>
      </c>
      <c r="F1391" s="9" t="s">
        <v>9173</v>
      </c>
      <c r="G1391" s="9">
        <f>IFERROR(__xludf.DUMMYFUNCTION("""COMPUTED_VALUE"""),0.0)</f>
        <v>0</v>
      </c>
      <c r="H1391" s="9">
        <f>IFERROR(__xludf.DUMMYFUNCTION("""COMPUTED_VALUE"""),1.0)</f>
        <v>1</v>
      </c>
      <c r="I1391" s="9">
        <f>IFERROR(__xludf.DUMMYFUNCTION("""COMPUTED_VALUE"""),0.0)</f>
        <v>0</v>
      </c>
      <c r="J1391" s="9">
        <f>IFERROR(__xludf.DUMMYFUNCTION("""COMPUTED_VALUE"""),0.0)</f>
        <v>0</v>
      </c>
    </row>
    <row r="1392">
      <c r="A1392" s="1">
        <v>3.9</v>
      </c>
      <c r="B1392" s="5" t="s">
        <v>13142</v>
      </c>
      <c r="C1392" s="5" t="s">
        <v>13143</v>
      </c>
      <c r="D1392" s="9" t="str">
        <f>IFERROR(__xludf.DUMMYFUNCTION("""COMPUTED_VALUE"""),"the blower functionality is good the brush nozzle is not good it breaks on sharp corners overall its worth buying for small cleaning a very premium look and feel product works well i use it to clean my laptops and other electronics i really like this port"&amp;"able wireless vaccum cleaner i m using it for cleaning my car it comes with charging cable user manual and multiple cleaning brushes charging capacity is awesome suction power is very good easily catch dust particles inside car it is best value for money "&amp;"thank you amazon this is probably the most portable and useful vacuum cleaner that i have come across compact and portable it’s cordless and hassle free great suction power and it is so convenient to use it’s vacuum and blower both its is easy to clean so"&amp;" it requires no maintenance it is exactly what i needed a sturdy simple small and smart vacuum machine it has great suction power wish it had little bit bigger storage box blower leaks air and if it to be used efficiently vacuum cleaning averagethey shoul"&amp;"d have designed it like a tunnel use it as vacuum cleaner remove the filter and accessories to be used a blower in reverse i really like our portable cordless vacuum clener it s handy lightweight and easy to use it s great for quick clean ups and does a g"&amp;"ood job on our cars floors etc i had it for a few weeks now and it s still going strong")</f>
        <v>the blower functionality is good the brush nozzle is not good it breaks on sharp corners overall its worth buying for small cleaning a very premium look and feel product works well i use it to clean my laptops and other electronics i really like this portable wireless vaccum cleaner i m using it for cleaning my car it comes with charging cable user manual and multiple cleaning brushes charging capacity is awesome suction power is very good easily catch dust particles inside car it is best value for money thank you amazon this is probably the most portable and useful vacuum cleaner that i have come across compact and portable it’s cordless and hassle free great suction power and it is so convenient to use it’s vacuum and blower both its is easy to clean so it requires no maintenance it is exactly what i needed a sturdy simple small and smart vacuum machine it has great suction power wish it had little bit bigger storage box blower leaks air and if it to be used efficiently vacuum cleaning averagethey should have designed it like a tunnel use it as vacuum cleaner remove the filter and accessories to be used a blower in reverse i really like our portable cordless vacuum clener it s handy lightweight and easy to use it s great for quick clean ups and does a good job on our cars floors etc i had it for a few weeks now and it s still going strong</v>
      </c>
      <c r="E1392" s="1" t="s">
        <v>13135</v>
      </c>
      <c r="F1392" s="9" t="s">
        <v>9587</v>
      </c>
      <c r="G1392" s="9">
        <f>IFERROR(__xludf.DUMMYFUNCTION("""COMPUTED_VALUE"""),0.0)</f>
        <v>0</v>
      </c>
      <c r="H1392" s="9">
        <f>IFERROR(__xludf.DUMMYFUNCTION("""COMPUTED_VALUE"""),0.0)</f>
        <v>0</v>
      </c>
      <c r="I1392" s="9">
        <f>IFERROR(__xludf.DUMMYFUNCTION("""COMPUTED_VALUE"""),1.0)</f>
        <v>1</v>
      </c>
      <c r="J1392" s="9">
        <f>IFERROR(__xludf.DUMMYFUNCTION("""COMPUTED_VALUE"""),0.0)</f>
        <v>0</v>
      </c>
    </row>
    <row r="1393">
      <c r="A1393" s="1">
        <v>3.9</v>
      </c>
      <c r="B1393" s="5" t="s">
        <v>13152</v>
      </c>
      <c r="C1393" s="5" t="s">
        <v>13153</v>
      </c>
      <c r="D1393" s="9" t="str">
        <f>IFERROR(__xludf.DUMMYFUNCTION("""COMPUTED_VALUE"""),"easy and quick heating price is best in class year month additional warranty on registered device is very good in class best product for those who uses occasionally times in year because it will last for years if use is limitedoverall very good product is"&amp;" better automatic but heating temparature is not good manual is good product works best and quick just its quite light weight overall the sandwich maker is good the length of the power cord is not sufficient easy to prepare sandwiches of any thick it is a"&amp;" very good product decent cord length the grill marks on my sandwiches and panini come out excellent value for money is good considering i bought this for inr it s totally worth the spent you can make one sandwich panini at a time but i only cook for myse"&amp;"lf so i don t find any issue with that but again it depends on the size of the sandwich go for it very nice product ideal for small kitchen needs very light weight w power capacity get heated very quickly i say only one drawback powercord length is really"&amp;" very small it should be longer atleast metre to metre would be ideal otherwise its a great product the best thing i like about this is the facility of big sandwich maker in a small size there is no other company offering this design in this size very goo"&amp;"d thanx")</f>
        <v>easy and quick heating price is best in class year month additional warranty on registered device is very good in class best product for those who uses occasionally times in year because it will last for years if use is limitedoverall very good product is better automatic but heating temparature is not good manual is good product works best and quick just its quite light weight overall the sandwich maker is good the length of the power cord is not sufficient easy to prepare sandwiches of any thick it is a very good product decent cord length the grill marks on my sandwiches and panini come out excellent value for money is good considering i bought this for inr it s totally worth the spent you can make one sandwich panini at a time but i only cook for myself so i don t find any issue with that but again it depends on the size of the sandwich go for it very nice product ideal for small kitchen needs very light weight w power capacity get heated very quickly i say only one drawback powercord length is really very small it should be longer atleast metre to metre would be ideal otherwise its a great product the best thing i like about this is the facility of big sandwich maker in a small size there is no other company offering this design in this size very good thanx</v>
      </c>
      <c r="E1393" s="1" t="s">
        <v>13146</v>
      </c>
      <c r="F1393" s="9" t="s">
        <v>9686</v>
      </c>
      <c r="G1393" s="9">
        <f>IFERROR(__xludf.DUMMYFUNCTION("""COMPUTED_VALUE"""),0.0)</f>
        <v>0</v>
      </c>
      <c r="H1393" s="9">
        <f>IFERROR(__xludf.DUMMYFUNCTION("""COMPUTED_VALUE"""),0.0)</f>
        <v>0</v>
      </c>
      <c r="I1393" s="9">
        <f>IFERROR(__xludf.DUMMYFUNCTION("""COMPUTED_VALUE"""),0.0)</f>
        <v>0</v>
      </c>
      <c r="J1393" s="9">
        <f>IFERROR(__xludf.DUMMYFUNCTION("""COMPUTED_VALUE"""),0.0)</f>
        <v>0</v>
      </c>
    </row>
    <row r="1394">
      <c r="A1394" s="1">
        <v>3.7</v>
      </c>
      <c r="B1394" s="5" t="s">
        <v>13162</v>
      </c>
      <c r="C1394" s="5" t="s">
        <v>13163</v>
      </c>
      <c r="D1394" s="9" t="str">
        <f>IFERROR(__xludf.DUMMYFUNCTION("""COMPUTED_VALUE"""),"very small it is hardly for less than heavy clothes very good for single person but not for family too small for home use good for travel value for money i like the product value for money nice product i m happy with the product as it s highly portable du"&amp;"e to its folding ability into its pouch and its sturdy enough to stand on its own but size is smaller than i expected material is not good for these price you can buy any bag one of the bag is damaged but overall product is good")</f>
        <v>very small it is hardly for less than heavy clothes very good for single person but not for family too small for home use good for travel value for money i like the product value for money nice product i m happy with the product as it s highly portable due to its folding ability into its pouch and its sturdy enough to stand on its own but size is smaller than i expected material is not good for these price you can buy any bag one of the bag is damaged but overall product is good</v>
      </c>
      <c r="E1394" s="1" t="s">
        <v>13156</v>
      </c>
      <c r="F1394" s="9" t="s">
        <v>9495</v>
      </c>
      <c r="G1394" s="9">
        <f>IFERROR(__xludf.DUMMYFUNCTION("""COMPUTED_VALUE"""),0.0)</f>
        <v>0</v>
      </c>
      <c r="H1394" s="9">
        <f>IFERROR(__xludf.DUMMYFUNCTION("""COMPUTED_VALUE"""),0.0)</f>
        <v>0</v>
      </c>
      <c r="I1394" s="9">
        <f>IFERROR(__xludf.DUMMYFUNCTION("""COMPUTED_VALUE"""),1.0)</f>
        <v>1</v>
      </c>
      <c r="J1394" s="9">
        <f>IFERROR(__xludf.DUMMYFUNCTION("""COMPUTED_VALUE"""),0.0)</f>
        <v>0</v>
      </c>
    </row>
    <row r="1395">
      <c r="A1395" s="1">
        <v>3.5</v>
      </c>
      <c r="B1395" s="5" t="s">
        <v>13172</v>
      </c>
      <c r="C1395" s="5" t="s">
        <v>13173</v>
      </c>
      <c r="D1395" s="9" t="str">
        <f>IFERROR(__xludf.DUMMYFUNCTION("""COMPUTED_VALUE"""),"the only issue is that the built quality is very poor it broke on nd use rest the adhesion is good the product is not sturdy the handle broke after a weekthe adhesive is working but it is too diffuct to peel the tape product is okay but the stick is very "&amp;"delicate so it broke now it very difficult to use the product the handle of the product broke when i used it second time so it s very poor quality would not recommend its value for money easy to use product of good use wish the handle of the roller was ea"&amp;"sy to use we have a beagle dog so we have extensive use of lint rollers in the household have been using the m but its very expensive if you consume to rollers every month so thought of trying this one as i though how bad can a lint roller be the stickine"&amp;"ss of the glue paper was good enough to remove the dog hair but the quality of the handle is really bad it did not even last days so ended up using a wooden stick or long pencils for the job if the makers had spent some more on making a good handle even i"&amp;"f the cost would have been rs higher then it could have been a great product especially for those households which have pets as they need it more frequently so i might go back to buying the m product of look for something in between")</f>
        <v>the only issue is that the built quality is very poor it broke on nd use rest the adhesion is good the product is not sturdy the handle broke after a weekthe adhesive is working but it is too diffuct to peel the tape product is okay but the stick is very delicate so it broke now it very difficult to use the product the handle of the product broke when i used it second time so it s very poor quality would not recommend its value for money easy to use product of good use wish the handle of the roller was easy to use we have a beagle dog so we have extensive use of lint rollers in the household have been using the m but its very expensive if you consume to rollers every month so thought of trying this one as i though how bad can a lint roller be the stickiness of the glue paper was good enough to remove the dog hair but the quality of the handle is really bad it did not even last days so ended up using a wooden stick or long pencils for the job if the makers had spent some more on making a good handle even if the cost would have been rs higher then it could have been a great product especially for those households which have pets as they need it more frequently so i might go back to buying the m product of look for something in between</v>
      </c>
      <c r="E1395" s="1" t="s">
        <v>13166</v>
      </c>
      <c r="F1395" s="9" t="s">
        <v>9162</v>
      </c>
      <c r="G1395" s="9">
        <f>IFERROR(__xludf.DUMMYFUNCTION("""COMPUTED_VALUE"""),0.0)</f>
        <v>0</v>
      </c>
      <c r="H1395" s="9">
        <f>IFERROR(__xludf.DUMMYFUNCTION("""COMPUTED_VALUE"""),0.0)</f>
        <v>0</v>
      </c>
      <c r="I1395" s="9">
        <f>IFERROR(__xludf.DUMMYFUNCTION("""COMPUTED_VALUE"""),0.0)</f>
        <v>0</v>
      </c>
      <c r="J1395" s="9">
        <f>IFERROR(__xludf.DUMMYFUNCTION("""COMPUTED_VALUE"""),0.0)</f>
        <v>0</v>
      </c>
    </row>
    <row r="1396">
      <c r="A1396" s="1">
        <v>4.0</v>
      </c>
      <c r="B1396" s="5" t="s">
        <v>13182</v>
      </c>
      <c r="C1396" s="5" t="s">
        <v>13183</v>
      </c>
      <c r="D1396" s="9" t="str">
        <f>IFERROR(__xludf.DUMMYFUNCTION("""COMPUTED_VALUE"""),"हम संतुष्ट है हम जादा से जादा श्रीखंड बनाने काम आता है कभी कभी केक आईस्क्रीम बनाते है। nice product and easy to use 👍 sometimes gets heated when used for longer bakwas like this product good product value for money good product on this price good product")</f>
        <v>हम संतुष्ट है हम जादा से जादा श्रीखंड बनाने काम आता है कभी कभी केक आईस्क्रीम बनाते है। nice product and easy to use 👍 sometimes gets heated when used for longer bakwas like this product good product value for money good product on this price good product</v>
      </c>
      <c r="E1396" s="1" t="s">
        <v>13176</v>
      </c>
      <c r="F1396" s="9" t="s">
        <v>9282</v>
      </c>
      <c r="G1396" s="9">
        <f>IFERROR(__xludf.DUMMYFUNCTION("""COMPUTED_VALUE"""),0.0)</f>
        <v>0</v>
      </c>
      <c r="H1396" s="9">
        <f>IFERROR(__xludf.DUMMYFUNCTION("""COMPUTED_VALUE"""),0.0)</f>
        <v>0</v>
      </c>
      <c r="I1396" s="9">
        <f>IFERROR(__xludf.DUMMYFUNCTION("""COMPUTED_VALUE"""),0.0)</f>
        <v>0</v>
      </c>
      <c r="J1396" s="9">
        <f>IFERROR(__xludf.DUMMYFUNCTION("""COMPUTED_VALUE"""),0.0)</f>
        <v>0</v>
      </c>
    </row>
    <row r="1397">
      <c r="A1397" s="1">
        <v>4.1</v>
      </c>
      <c r="B1397" s="5" t="s">
        <v>13193</v>
      </c>
      <c r="C1397" s="5" t="s">
        <v>13194</v>
      </c>
      <c r="D1397" s="9" t="str">
        <f>IFERROR(__xludf.DUMMYFUNCTION("""COMPUTED_VALUE"""),"only one pump works and the other one stopped working waste of money good 👍 not value for money material is very weak for same cost you will get bottles in the local stores product is good worth for money and easy to use does not give a fine mist but a s"&amp;"tream of small droplets i believe it s good if you want something in this range good quality fine mist spray good little pricey the spray function is good but bottles are not quality product very thin will break very quickly")</f>
        <v>only one pump works and the other one stopped working waste of money good 👍 not value for money material is very weak for same cost you will get bottles in the local stores product is good worth for money and easy to use does not give a fine mist but a stream of small droplets i believe it s good if you want something in this range good quality fine mist spray good little pricey the spray function is good but bottles are not quality product very thin will break very quickly</v>
      </c>
      <c r="E1397" s="1" t="s">
        <v>13186</v>
      </c>
      <c r="F1397" s="9" t="s">
        <v>11038</v>
      </c>
      <c r="G1397" s="9">
        <f>IFERROR(__xludf.DUMMYFUNCTION("""COMPUTED_VALUE"""),0.0)</f>
        <v>0</v>
      </c>
      <c r="H1397" s="9">
        <f>IFERROR(__xludf.DUMMYFUNCTION("""COMPUTED_VALUE"""),0.0)</f>
        <v>0</v>
      </c>
      <c r="I1397" s="9">
        <f>IFERROR(__xludf.DUMMYFUNCTION("""COMPUTED_VALUE"""),0.0)</f>
        <v>0</v>
      </c>
      <c r="J1397" s="9">
        <f>IFERROR(__xludf.DUMMYFUNCTION("""COMPUTED_VALUE"""),0.0)</f>
        <v>0</v>
      </c>
    </row>
    <row r="1398">
      <c r="A1398" s="1">
        <v>3.9</v>
      </c>
      <c r="B1398" s="5" t="s">
        <v>13203</v>
      </c>
      <c r="C1398" s="5" t="s">
        <v>13204</v>
      </c>
      <c r="D1398" s="9" t="str">
        <f>IFERROR(__xludf.DUMMYFUNCTION("""COMPUTED_VALUE"""),"easy to make milkshakes and diet smoothies useful very good quality 😌 this product is very helpfull amd backup is good the mixer was split throughout the blender easy to clean portable easy to carry and easy to use or traveling good for travelling")</f>
        <v>easy to make milkshakes and diet smoothies useful very good quality 😌 this product is very helpfull amd backup is good the mixer was split throughout the blender easy to clean portable easy to carry and easy to use or traveling good for travelling</v>
      </c>
      <c r="E1398" s="1" t="s">
        <v>13197</v>
      </c>
      <c r="F1398" s="9" t="s">
        <v>9553</v>
      </c>
      <c r="G1398" s="9">
        <f>IFERROR(__xludf.DUMMYFUNCTION("""COMPUTED_VALUE"""),0.0)</f>
        <v>0</v>
      </c>
      <c r="H1398" s="9">
        <f>IFERROR(__xludf.DUMMYFUNCTION("""COMPUTED_VALUE"""),0.0)</f>
        <v>0</v>
      </c>
      <c r="I1398" s="9">
        <f>IFERROR(__xludf.DUMMYFUNCTION("""COMPUTED_VALUE"""),0.0)</f>
        <v>0</v>
      </c>
      <c r="J1398" s="9">
        <f>IFERROR(__xludf.DUMMYFUNCTION("""COMPUTED_VALUE"""),0.0)</f>
        <v>0</v>
      </c>
    </row>
    <row r="1399">
      <c r="A1399" s="1">
        <v>4.4</v>
      </c>
      <c r="B1399" s="5" t="s">
        <v>13215</v>
      </c>
      <c r="C1399" s="5" t="s">
        <v>13216</v>
      </c>
      <c r="D1399" s="9" t="str">
        <f>IFERROR(__xludf.DUMMYFUNCTION("""COMPUTED_VALUE"""),"good don t wait to juice your fruits from sujata this variant is powerful and effortless just that it is delicate to calibrate the juicer to the motor sumit juicer mixer grinder is a very powerful and useful machine for my daily use best quality i liked s"&amp;"o much actually very tough machine made life much easier cleaning the juicer sieve is little tough but then that s true with all machines a good purchase for entire home purpose but juicer assembly is not much easy i thought the juicer is good for every d"&amp;"ay use only thing the noise of the juicer is too high")</f>
        <v>good don t wait to juice your fruits from sujata this variant is powerful and effortless just that it is delicate to calibrate the juicer to the motor sumit juicer mixer grinder is a very powerful and useful machine for my daily use best quality i liked so much actually very tough machine made life much easier cleaning the juicer sieve is little tough but then that s true with all machines a good purchase for entire home purpose but juicer assembly is not much easy i thought the juicer is good for every day use only thing the noise of the juicer is too high</v>
      </c>
      <c r="E1399" s="1" t="s">
        <v>13207</v>
      </c>
      <c r="F1399" s="9" t="s">
        <v>9553</v>
      </c>
      <c r="G1399" s="9">
        <f>IFERROR(__xludf.DUMMYFUNCTION("""COMPUTED_VALUE"""),0.0)</f>
        <v>0</v>
      </c>
      <c r="H1399" s="9">
        <f>IFERROR(__xludf.DUMMYFUNCTION("""COMPUTED_VALUE"""),0.0)</f>
        <v>0</v>
      </c>
      <c r="I1399" s="9">
        <f>IFERROR(__xludf.DUMMYFUNCTION("""COMPUTED_VALUE"""),0.0)</f>
        <v>0</v>
      </c>
      <c r="J1399" s="9">
        <f>IFERROR(__xludf.DUMMYFUNCTION("""COMPUTED_VALUE"""),0.0)</f>
        <v>0</v>
      </c>
    </row>
    <row r="1400">
      <c r="A1400" s="1">
        <v>4.3</v>
      </c>
      <c r="B1400" s="5" t="s">
        <v>13225</v>
      </c>
      <c r="C1400" s="5" t="s">
        <v>13226</v>
      </c>
      <c r="D1400" s="9" t="str">
        <f>IFERROR(__xludf.DUMMYFUNCTION("""COMPUTED_VALUE"""),"🔸everything is nice including design function works as intended and mostly as description 🔹but here are things that couldimproved 🔹the upper lid should be able to open up a bit more to the back if we want to wash it more thoroughly since having lid not"&amp;" open in a way that it goes a bit back enough for the lid to not feel a bit in the way its not as comfortable as it could be this shouldnt become a point which should make ppl avoid buying it though since many other models seem to open up till the same an"&amp;"gle as this one does unless you found one that opens up more than this one if you already bought it or still want to buy it you can use a big bottle brush to scrub it even tho your hand can go in but you ll feel like you have to be more careful while wash"&amp;"ing to not accidentally hit the lid you can see from my image product image 🔹rest of the body seems sturdy but the handle feels a bit lighter than the body so it makes me wonder if handle would fall off due to daily strain when i pick up the kettle by ha"&amp;"ndle alone may be it wont break come off but i hold the kettle with both hands on both ends just in case to be safe these are two things i d like to be improved if agaro makes any changes in the model features in future i didnt return it though because ch"&amp;"ances are other models are the same or similar and apart from all that it works well so yeah very good kettle and big in size cord length is good it is very robust in temperature control that is to say on and off manual and automatic off regarding cord it"&amp;" is watts kettle which is on the top of ordinary indian domestic non power a plug they have given one meter quality wire with a plug this means if your home wiring can stand watts on ordinary non power plug you can use it in any socket anywhere the switch"&amp;" in the kettle is bit wobbly not sure whether it is purposely designed so initially i was not pleased now love it because of majestic performance product looks good value for money seems good until now hope will last long good purchase 👌 kettle is nice "&amp;"👍 and cord length is also good but package 📦 is not good at the time of delivery it was opened")</f>
        <v>🔸everything is nice including design function works as intended and mostly as description 🔹but here are things that couldimproved 🔹the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 product image 🔹rest of the body seems sturdy but the handle feels a bit lighter than the body so it makes me wonder if handle would fall off due to daily strain when i pick up the kettle by handle alone may be it wont break come off but i hold the kettle with both hands on both ends just in case to be safe these are two things i d like to be improved if agaro makes any changes in the model features in future i didnt return it though because chances are other models are the same or similar and apart from all that it works well so yeah very good kettle and big in size cord length is good it is very robust in temperature control that is to say on and off manual and automatic off regarding cord it is watts kettle which is on the top of ordinary indian domestic non power a plug they have given one meter quality wire with a plug this means if your home wiring can stand watts on ordinary non power plug you can use it in any socket anywhere the switch in the kettle is bit wobbly not sure whether it is purposely designed so initially i was not pleased now love it because of majestic performance product looks good value for money seems good until now hope will last long good purchase 👌 kettle is nice 👍 and cord length is also good but package 📦 is not good at the time of delivery it was opened</v>
      </c>
      <c r="E1400" s="1" t="s">
        <v>13219</v>
      </c>
      <c r="F1400" s="9" t="s">
        <v>9126</v>
      </c>
      <c r="G1400" s="9">
        <f>IFERROR(__xludf.DUMMYFUNCTION("""COMPUTED_VALUE"""),0.0)</f>
        <v>0</v>
      </c>
      <c r="H1400" s="9">
        <f>IFERROR(__xludf.DUMMYFUNCTION("""COMPUTED_VALUE"""),1.0)</f>
        <v>1</v>
      </c>
      <c r="I1400" s="9">
        <f>IFERROR(__xludf.DUMMYFUNCTION("""COMPUTED_VALUE"""),1.0)</f>
        <v>1</v>
      </c>
      <c r="J1400" s="9">
        <f>IFERROR(__xludf.DUMMYFUNCTION("""COMPUTED_VALUE"""),0.0)</f>
        <v>0</v>
      </c>
    </row>
    <row r="1401">
      <c r="A1401" s="1">
        <v>4.5</v>
      </c>
      <c r="B1401" s="5" t="s">
        <v>13236</v>
      </c>
      <c r="C1401" s="5" t="s">
        <v>13237</v>
      </c>
      <c r="D1401" s="9" t="str">
        <f>IFERROR(__xludf.DUMMYFUNCTION("""COMPUTED_VALUE"""),"i gifted it to my mother last month it was like love at first sip easy to use easy to clean easy to flex a blessing for any indian adult still new to french press coffee so i used south indian filter coffee for the past few weeks and could instantly feel "&amp;"the difference between a cup of freshly pressed coffee and one of instant coffee although i have been advised to try grinding my own beans for optimum enjoyment i seep my grounds for around minutes after heating the press for around a minute or so with ho"&amp;"t water and am amazed at how heat resistant the glass is i would however still advise taking precautions the markings inside also provide a great measurement of how many cups i would end up making not only have i used it for making coffee but also to frot"&amp;"h milk and to make tea attaching photos of a coffee i made using this french press with a layer of frothed milk ngl one of the favorite purchases my family made am thoroughly pleased and highly recommend it to anyone time saving coffee filter been using t"&amp;"his for many months now and it s great love that it has line measurements only thing is i wish the top surface had an arrow type bump on the plastic to point where the holes are you so you don t have to look down but you can just tell by touch delivery am"&amp;"azon delivery is always reliable and it didn’t fail me this time too packaging both outer packing and the product packaging were intact product packing had the right information and was very usefulproduct very compact we used several coffee makers in the "&amp;"market but all required electricity to run we wanted to have a non electric one which we can easily carry for outdoor and this one fits aptly to our requirements just add the coffee powder and hot water after a while when we press the central pipe coffee "&amp;"comes out the nozzle makes it convenient to pour it a cup for this price in great india sale i think it’s worth i am inclined to give star but reserving star now will use it for a month and come back here to change my rating if it still satisfies me good "&amp;"one for a black coffee lover very very happy with cafe jei s french press it has become an important part of my daily ritual now in past days easy to use and maintain and would recommend buying without hesitation instruction manual could have been a hard "&amp;"copy too much steps to get the ebook got this french press last year and another one few days back one for coffee another for green black tea totally value for money the built is solid and filtration is on point super happy")</f>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minutes after heating the press for around a minute or so with hot water and am amazed at how heat 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 time saving coffee filter been using this for many months now and it s great love that it has line measurements only thing is i wish the top surface had an arrow type bump on the plastic to point where the holes are you so you don t have to look down but you can just tell by touch delivery amazon delivery is always reliable and it didn’t fail me this time too 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 for this price in great india sale i think it’s worth i am inclined to give star but reserving star now will use it for a month and come back here to change my rating if it still satisfies me good one for a black coffee lover very very happy with cafe jei s french press it has become an important part of my daily ritual now in past days easy to use and maintain and would recommend buying without hesitation instruction manual could have been a hard copy too much steps to get the ebook got this french press last year and another one few days back one for coffee another for green black tea totally value for money the built is solid and filtration is on point super happy</v>
      </c>
      <c r="E1401" s="1" t="s">
        <v>13229</v>
      </c>
      <c r="F1401" s="9" t="s">
        <v>13231</v>
      </c>
      <c r="G1401" s="9">
        <f>IFERROR(__xludf.DUMMYFUNCTION("""COMPUTED_VALUE"""),1.0)</f>
        <v>1</v>
      </c>
      <c r="H1401" s="9">
        <f>IFERROR(__xludf.DUMMYFUNCTION("""COMPUTED_VALUE"""),1.0)</f>
        <v>1</v>
      </c>
      <c r="I1401" s="9">
        <f>IFERROR(__xludf.DUMMYFUNCTION("""COMPUTED_VALUE"""),0.0)</f>
        <v>0</v>
      </c>
      <c r="J1401" s="9">
        <f>IFERROR(__xludf.DUMMYFUNCTION("""COMPUTED_VALUE"""),0.0)</f>
        <v>0</v>
      </c>
    </row>
    <row r="1402">
      <c r="A1402" s="1">
        <v>4.0</v>
      </c>
      <c r="B1402" s="5" t="s">
        <v>13247</v>
      </c>
      <c r="C1402" s="5" t="s">
        <v>13248</v>
      </c>
      <c r="D1402" s="9" t="str">
        <f>IFERROR(__xludf.DUMMYFUNCTION("""COMPUTED_VALUE"""),"purchased this last month it s good as working fine for me size is bit small but you can easily toast normal breads at one go just make sure you fill same amount of stuff in both sandwich so that both gets heat properly from both side cord is bit small bu"&amp;"t it s good if you have plug near your kitchen at first use it smells like wire is burning but after next usage that smell will not appear cleaning of the product is bit difficult as you can t wash directly under tap you need to use clean cloth with wette"&amp;"d with water you can use some liquid soap but make sure it gets cleaned with clean cloth apply some butter or ghee on both side of bread before making sandwiches else it will stick to your plates in grill overall good it is ok but does not look sturdy eno"&amp;"ugh the top and lower heaters are not parallel if the sandwich is a little thick a little better design would have avoided this problem makes the breads go crunchy from soft would recommend very nice easy to use except there is no temperature control knob"&amp;" i like my sandwich more crisper quality is good and easy to use received in hours product is good i post review after months from purchasesufficient for to family memberi suggest go it easy to use and easy to clean not bad at all issues the hook is on on"&amp;"e side so if your sandwich is a bit bulky then the upper half may be tilted and loose on one side the hook is also flimsy so there is a risk of breaking")</f>
        <v>purchased this last month it s good as working fine for me size is bit small but you can easily toast normal breads at one go just make sure you fill same amount of stuff in both sandwich so that both gets heat properly from both side cord is bit small but it s good if you have plug near your kitchen at first use it smells like wire is burning but after next usage that smell will not appear cleaning of the product is bit difficult as you can t wash directly under tap you need to use clean cloth with wetted with water you can use some liquid soap but make sure it gets cleaned with clean cloth apply some butter or ghee on both side of bread before making sandwiches else it will stick to your plates in grill overall good it is ok but does not look sturdy enough the top and lower heaters are not parallel if the sandwich is a little thick a little better design would have avoided this problem makes the breads go crunchy from soft would recommend very nice easy to use except there is no temperature control knob i like my sandwich more crisper quality is good and easy to use received in hours product is good i post review after months from purchasesufficient for to family memberi suggest go it easy to use and easy to clean not bad at all issues the hook is on one side so if your sandwich is a bit bulky then the upper half may be tilted and loose on one side the hook is also flimsy so there is a risk of breaking</v>
      </c>
      <c r="E1402" s="1" t="s">
        <v>13240</v>
      </c>
      <c r="F1402" s="9" t="s">
        <v>9686</v>
      </c>
      <c r="G1402" s="9">
        <f>IFERROR(__xludf.DUMMYFUNCTION("""COMPUTED_VALUE"""),0.0)</f>
        <v>0</v>
      </c>
      <c r="H1402" s="9">
        <f>IFERROR(__xludf.DUMMYFUNCTION("""COMPUTED_VALUE"""),1.0)</f>
        <v>1</v>
      </c>
      <c r="I1402" s="9">
        <f>IFERROR(__xludf.DUMMYFUNCTION("""COMPUTED_VALUE"""),0.0)</f>
        <v>0</v>
      </c>
      <c r="J1402" s="9">
        <f>IFERROR(__xludf.DUMMYFUNCTION("""COMPUTED_VALUE"""),0.0)</f>
        <v>0</v>
      </c>
    </row>
    <row r="1403">
      <c r="A1403" s="1">
        <v>3.9</v>
      </c>
      <c r="B1403" s="5" t="s">
        <v>13257</v>
      </c>
      <c r="C1403" s="5" t="s">
        <v>13258</v>
      </c>
      <c r="D1403" s="9" t="str">
        <f>IFERROR(__xludf.DUMMYFUNCTION("""COMPUTED_VALUE"""),"the ltr storage is not at all sufficient for a single person water cools down very quickly it s doesn t have temperature control knob like value for money easy to use good water heating this review is only after months of use build quality is good no extr"&amp;"a noise and very minimal in look it s value for money")</f>
        <v>the ltr storage is not at all sufficient for a single person water cools down very quickly it s doesn t have temperature control knob like value for money easy to use good water heating this review is only after months of use build quality is good no extra noise and very minimal in look it s value for money</v>
      </c>
      <c r="E1403" s="1" t="s">
        <v>13251</v>
      </c>
      <c r="F1403" s="9" t="s">
        <v>9375</v>
      </c>
      <c r="G1403" s="9">
        <f>IFERROR(__xludf.DUMMYFUNCTION("""COMPUTED_VALUE"""),0.0)</f>
        <v>0</v>
      </c>
      <c r="H1403" s="9">
        <f>IFERROR(__xludf.DUMMYFUNCTION("""COMPUTED_VALUE"""),0.0)</f>
        <v>0</v>
      </c>
      <c r="I1403" s="9">
        <f>IFERROR(__xludf.DUMMYFUNCTION("""COMPUTED_VALUE"""),0.0)</f>
        <v>0</v>
      </c>
      <c r="J1403" s="9">
        <f>IFERROR(__xludf.DUMMYFUNCTION("""COMPUTED_VALUE"""),0.0)</f>
        <v>0</v>
      </c>
    </row>
    <row r="1404">
      <c r="A1404" s="1">
        <v>4.2</v>
      </c>
      <c r="B1404" s="5" t="s">
        <v>13267</v>
      </c>
      <c r="C1404" s="5" t="s">
        <v>13268</v>
      </c>
      <c r="D1404" s="9" t="str">
        <f>IFERROR(__xludf.DUMMYFUNCTION("""COMPUTED_VALUE"""),"easy to use easy to clean there is no timer or power button to set timer or to on and off the toaster its a good product otherwise yes sandwich 🥪 quality is not so good the finishing is also not proper first i got product where lot of scratches were ther"&amp;"e on the insulating plates and finishing was bad later got the replacement but still the finishing was vague product is also very light which is good but not sure about the build quality inside make sure you read the replacement and return thing else you "&amp;"may end up having this product even if you wish to return overall ok ok product when auto close system doesn t work than there is no use of this product please do the needful and next time whenever you send it please check the product otherwise you will l"&amp;"oose your dignity like the toster good must buy good nice product")</f>
        <v>easy to use easy to clean there is no timer or power button to set timer or to on and off the toaster its a good product otherwise yes sandwich 🥪 quality is not so good the finishing is also not proper first i got product where lot of scratches were there on the insulating plates and finishing was bad later got the replacement but still the finishing was vague product is also very light which is good but not sure about the build quality inside make sure you read the replacement and return thing else you may end up having this product even if you wish to return overall ok ok product when auto close system doesn t work than there is no use of this product please do the needful and next time whenever you send it please check the product otherwise you will loose your dignity like the toster good must buy good nice product</v>
      </c>
      <c r="E1404" s="1" t="s">
        <v>13261</v>
      </c>
      <c r="F1404" s="9" t="s">
        <v>9686</v>
      </c>
      <c r="G1404" s="9">
        <f>IFERROR(__xludf.DUMMYFUNCTION("""COMPUTED_VALUE"""),0.0)</f>
        <v>0</v>
      </c>
      <c r="H1404" s="9">
        <f>IFERROR(__xludf.DUMMYFUNCTION("""COMPUTED_VALUE"""),1.0)</f>
        <v>1</v>
      </c>
      <c r="I1404" s="9">
        <f>IFERROR(__xludf.DUMMYFUNCTION("""COMPUTED_VALUE"""),0.0)</f>
        <v>0</v>
      </c>
      <c r="J1404" s="9">
        <f>IFERROR(__xludf.DUMMYFUNCTION("""COMPUTED_VALUE"""),0.0)</f>
        <v>0</v>
      </c>
    </row>
    <row r="1405">
      <c r="A1405" s="1">
        <v>4.1</v>
      </c>
      <c r="B1405" s="5" t="s">
        <v>13278</v>
      </c>
      <c r="C1405" s="5" t="s">
        <v>13279</v>
      </c>
      <c r="D1405" s="9" t="str">
        <f>IFERROR(__xludf.DUMMYFUNCTION("""COMPUTED_VALUE"""),"we have used this product so far for boiling potatoes on the top lid using the steam coming from bottom container potatoes were boiled properly what we liked most about this product easy to use adjust temperature worth for price it s two layered the outer"&amp;" black looks shiny and inside steel is bit delicate but over all its good product l and it s auto off feature is working perfect detail review after months of usage stylish in appearance litre capacity at such a low price is excellent other brands have hi"&amp;"gh price at this rate only thing that hurts is the cord length is too low need to make certain arrangements for this reason overall best at reasonable price good quality the product is good at first we receive a faulty product but amazon changes it kudos "&amp;"to amazon the product is nice has multiple attachement good product especially good for bachelors")</f>
        <v>we have used this product so far for boiling potatoes on the top lid using the steam coming from bottom container potatoes were boiled properly what we liked most about this product easy to use adjust temperature worth for price it s two layered the outer black looks shiny and inside steel is bit delicate but over all its good product l and it s auto off feature is working perfect detail review after months of usage stylish in appearance litre capacity at such a low price is excellent other brands have high price at this rate only thing that hurts is the cord length is too low need to make certain arrangements for this reason overall best at reasonable price good quality the product is good at first we receive a faulty product but amazon changes it kudos to amazon the product is nice has multiple attachement good product especially good for bachelors</v>
      </c>
      <c r="E1405" s="1" t="s">
        <v>13271</v>
      </c>
      <c r="F1405" s="9" t="s">
        <v>9126</v>
      </c>
      <c r="G1405" s="9">
        <f>IFERROR(__xludf.DUMMYFUNCTION("""COMPUTED_VALUE"""),0.0)</f>
        <v>0</v>
      </c>
      <c r="H1405" s="9">
        <f>IFERROR(__xludf.DUMMYFUNCTION("""COMPUTED_VALUE"""),0.0)</f>
        <v>0</v>
      </c>
      <c r="I1405" s="9">
        <f>IFERROR(__xludf.DUMMYFUNCTION("""COMPUTED_VALUE"""),0.0)</f>
        <v>0</v>
      </c>
      <c r="J1405" s="9">
        <f>IFERROR(__xludf.DUMMYFUNCTION("""COMPUTED_VALUE"""),0.0)</f>
        <v>0</v>
      </c>
    </row>
    <row r="1406">
      <c r="A1406" s="1">
        <v>3.7</v>
      </c>
      <c r="B1406" s="5" t="s">
        <v>13288</v>
      </c>
      <c r="C1406" s="5" t="s">
        <v>13289</v>
      </c>
      <c r="D1406" s="9" t="str">
        <f>IFERROR(__xludf.DUMMYFUNCTION("""COMPUTED_VALUE"""),"कुछ खाश नही है मगर ठीक है कोई ज्यादा खराब भी नही है this protect is good but very too much noicejuicer it too good purchased few days ago the plastic quality is not as expected i think it is not for long lasting purpose operating functions are good to use"&amp;" item is good but in my case motor started sparking with in months still replacement of motor is pending from maharaja not bad yes the product is very useful and serve the purpose for what it is valuable one cost effective and amazing delivery in one day")</f>
        <v>कुछ खाश नही है मगर ठीक है कोई ज्यादा खराब भी नही है this protect is good but very too much noicejuicer it too good purchased few days ago the plastic quality is not as expected i think it is not for long lasting purpose operating functions are good to use item is good but in my case motor started sparking with in months still replacement of motor is pending from maharaja not bad yes the product is very useful and serve the purpose for what it is valuable one cost effective and amazing delivery in one day</v>
      </c>
      <c r="E1406" s="1" t="s">
        <v>13282</v>
      </c>
      <c r="F1406" s="9" t="s">
        <v>9553</v>
      </c>
      <c r="G1406" s="9">
        <f>IFERROR(__xludf.DUMMYFUNCTION("""COMPUTED_VALUE"""),0.0)</f>
        <v>0</v>
      </c>
      <c r="H1406" s="9">
        <f>IFERROR(__xludf.DUMMYFUNCTION("""COMPUTED_VALUE"""),1.0)</f>
        <v>1</v>
      </c>
      <c r="I1406" s="9">
        <f>IFERROR(__xludf.DUMMYFUNCTION("""COMPUTED_VALUE"""),0.0)</f>
        <v>0</v>
      </c>
      <c r="J1406" s="9">
        <f>IFERROR(__xludf.DUMMYFUNCTION("""COMPUTED_VALUE"""),0.0)</f>
        <v>0</v>
      </c>
    </row>
    <row r="1407">
      <c r="A1407" s="1">
        <v>4.1</v>
      </c>
      <c r="B1407" s="5" t="s">
        <v>13299</v>
      </c>
      <c r="C1407" s="5" t="s">
        <v>13300</v>
      </c>
      <c r="D1407" s="9" t="str">
        <f>IFERROR(__xludf.DUMMYFUNCTION("""COMPUTED_VALUE"""),"i like the price where it comes and the features it offers but one thing i din t like is its plastic fan can cover the quality of the plastic used to give protection is very light due to which it can break easily so we have to carefully lift the product t"&amp;"he cost cutting is done in plastic build over all the product is fine concern for inlet pipe folds hampering the water flow foam container too small so contains half water half froth must do something for this considering customers the product is working "&amp;"fine as expected and the pressure is also good for in house cleaning purposes like two bikes and two carsrecommend product 👍 the inlet pipe blue color quality is not up to the mark and also reset button is missing on the product i received but later i co"&amp;"ntacted the customer care and found out that i received an updated version and it doesn t need reset button the warranty period of months is too short for such an item high noise and machine heating to high only bucket filter are missing please send me th"&amp;"e bucket filter only immediately i don t wont to return as soon as possible send me bucket filter only i like this machine send me reply thnk u everyone shd have it it s not only to clean your or any vehicle even you can clean washroom flooring in minutes"&amp;" good product best under k")</f>
        <v>i like the price where it comes and the features it offers but one thing i din t like is its plastic fan can cover the quality of the plastic used to give protection is very light due to which it can break easily so we have to carefully lift the product the cost cutting is done in plastic build over all the product is fine concern for inlet pipe folds hampering the water flow foam container too small so contains half water half froth must do something for this considering customers the product is working fine as expected and the pressure is also good for in house cleaning purposes like two bikes and two carsrecommend product 👍 the inlet pipe blue color quality is not up to the mark and also reset button is missing on the product i received but later i contacted the customer care and found out that i received an updated version and it doesn t need reset button the warranty period of months is too short for such an item high noise and machine heating to high only bucket filter are missing please send me the bucket filter only immediately i don t wont to return as soon as possible send me bucket filter only i like this machine send me reply thnk u everyone shd have it it s not only to clean your or any vehicle even you can clean washroom flooring in minutes good product best under k</v>
      </c>
      <c r="E1407" s="1" t="s">
        <v>13292</v>
      </c>
      <c r="F1407" s="9" t="s">
        <v>10031</v>
      </c>
      <c r="G1407" s="9">
        <f>IFERROR(__xludf.DUMMYFUNCTION("""COMPUTED_VALUE"""),0.0)</f>
        <v>0</v>
      </c>
      <c r="H1407" s="9">
        <f>IFERROR(__xludf.DUMMYFUNCTION("""COMPUTED_VALUE"""),1.0)</f>
        <v>1</v>
      </c>
      <c r="I1407" s="9">
        <f>IFERROR(__xludf.DUMMYFUNCTION("""COMPUTED_VALUE"""),0.0)</f>
        <v>0</v>
      </c>
      <c r="J1407" s="9">
        <f>IFERROR(__xludf.DUMMYFUNCTION("""COMPUTED_VALUE"""),0.0)</f>
        <v>0</v>
      </c>
    </row>
    <row r="1408">
      <c r="A1408" s="1">
        <v>4.2</v>
      </c>
      <c r="B1408" s="5" t="s">
        <v>13309</v>
      </c>
      <c r="C1408" s="5" t="s">
        <v>13310</v>
      </c>
      <c r="D1408" s="9" t="str">
        <f>IFERROR(__xludf.DUMMYFUNCTION("""COMPUTED_VALUE"""),"ok ok quick heat and auto cut average a very good product easy to handle easy to clean can bill water as week as milk cord is little short steel quality is very good you can buy quality item i think that the thin plastic lid may get broken someday you can"&amp;" t open the lid single handedly and it isn t easy to clean it due to its designer shape on the inside also i think the base coating will also fade soon normally after a few months of usage you can see the area of coil heating directly when water boils in "&amp;"my case i can see that just a few days after purchase overall i wanted a l kettle with a big lid so my major purpose was fulfilled it is just that i find it of low quality than expected")</f>
        <v>ok ok quick heat and auto cut average a very good product easy to handle easy to clean can bill water as week as milk cord is little short steel quality is very good you can buy quality item i think that the thin plastic lid may get broken someday you can t open the lid single handedly and it isn t easy to clean it due to its designer shape on the inside also i think the base coating will also fade soon normally after a few months of usage you can see the area of coil heating directly when water boils in my case i can see that just a few days after purchase overall i wanted a l kettle with a big lid so my major purpose was fulfilled it is just that i find it of low quality than expected</v>
      </c>
      <c r="E1408" s="1" t="s">
        <v>13303</v>
      </c>
      <c r="F1408" s="9" t="s">
        <v>9364</v>
      </c>
      <c r="G1408" s="9">
        <f>IFERROR(__xludf.DUMMYFUNCTION("""COMPUTED_VALUE"""),1.0)</f>
        <v>1</v>
      </c>
      <c r="H1408" s="9">
        <f>IFERROR(__xludf.DUMMYFUNCTION("""COMPUTED_VALUE"""),0.0)</f>
        <v>0</v>
      </c>
      <c r="I1408" s="9">
        <f>IFERROR(__xludf.DUMMYFUNCTION("""COMPUTED_VALUE"""),1.0)</f>
        <v>1</v>
      </c>
      <c r="J1408" s="9">
        <f>IFERROR(__xludf.DUMMYFUNCTION("""COMPUTED_VALUE"""),0.0)</f>
        <v>0</v>
      </c>
    </row>
    <row r="1409">
      <c r="A1409" s="1">
        <v>4.3</v>
      </c>
      <c r="B1409" s="5" t="s">
        <v>13320</v>
      </c>
      <c r="C1409" s="5" t="s">
        <v>13321</v>
      </c>
      <c r="D1409" s="9" t="str">
        <f>IFERROR(__xludf.DUMMYFUNCTION("""COMPUTED_VALUE"""),"you can buy it it’s worth overall good till now ease to use this humidifier s got a l capacity filling it once gives me around nights full of cool vapour at around setting no complaints in using it for a week auto cutoff works are advertised usage is fair"&amp;"ly simple and straightforward noiseless operation a very minor observation tank is filled upside down and water is vapourised by a transducer in the bottom unit this is fine but there s no mechanism to hold the tank and bottom unit together tank stands at"&amp;"op the bottom unit just like that if you ve little kids who ll topple the tank this can be a concern after filling water full at night by morning it is stopped mist and water is overflow and item is damaged one don t know whom to contact no warranty numbe"&amp;"r issued to claim warranty customer care they said service ppl will call back still no response almost a month over think before buying this product good and easy to use and setup agaro ultrasonic humidier im writing review for warranty extension model gl"&amp;"ory nice size bought this to increase humidity in the room and have been doing so fine mist good throw not tested sleep quality")</f>
        <v>you can buy it it’s worth overall good till now ease to use this humidifier s got a l capacity filling it once gives me around nights full of cool vapour at around setting no complaints in using it for a week auto cutoff works are advertised usage is fairly simple and straightforward noiseless operation a very minor observation tank is filled upside down and water is vapourised by a transducer in the bottom unit this is fine but there s no mechanism to hold the tank and bottom unit together tank stands atop the bottom unit just like that if you ve little kids who ll topple the tank this can be a concern after filling water full at night by morning it is stopped mist and water is overflow and item is damaged one don t know whom to contact no warranty number issued to claim warranty customer care they said service ppl will call back still no response almost a month over think before buying this product good and easy to use and setup agaro ultrasonic humidier im writing review for warranty extension model glory nice size bought this to increase humidity in the room and have been doing so fine mist good throw not tested sleep quality</v>
      </c>
      <c r="E1409" s="1" t="s">
        <v>13313</v>
      </c>
      <c r="F1409" s="9" t="s">
        <v>11878</v>
      </c>
      <c r="G1409" s="9">
        <f>IFERROR(__xludf.DUMMYFUNCTION("""COMPUTED_VALUE"""),0.0)</f>
        <v>0</v>
      </c>
      <c r="H1409" s="9">
        <f>IFERROR(__xludf.DUMMYFUNCTION("""COMPUTED_VALUE"""),0.0)</f>
        <v>0</v>
      </c>
      <c r="I1409" s="9">
        <f>IFERROR(__xludf.DUMMYFUNCTION("""COMPUTED_VALUE"""),1.0)</f>
        <v>1</v>
      </c>
      <c r="J1409" s="9">
        <f>IFERROR(__xludf.DUMMYFUNCTION("""COMPUTED_VALUE"""),0.0)</f>
        <v>0</v>
      </c>
    </row>
    <row r="1410">
      <c r="A1410" s="1">
        <v>3.6</v>
      </c>
      <c r="B1410" s="5" t="s">
        <v>13330</v>
      </c>
      <c r="C1410" s="5" t="s">
        <v>13331</v>
      </c>
      <c r="D1410" s="9" t="str">
        <f>IFERROR(__xludf.DUMMYFUNCTION("""COMPUTED_VALUE"""),"average product as per use its costly this product is only for lint it is not effective to remove pet hair from clothes the roll has different layers i don t know what to do after this roll layers completed useful but would have preferred more adhesive po"&amp;"wer got at cheap price in sale it removed all dust and threads get stuck on my clothes after wash this is the best product when i was ordering this i was confused about quality because it was chep in price but once i have used the same it s wonderful work"&amp;" fast because of bigger in size highly recommend bad product product is of no use")</f>
        <v>average product as per use its costly this product is only for lint it is not effective to remove pet hair from clothes the roll has different layers i don t know what to do after this roll layers completed useful but would have preferred more adhesive power got at cheap price in sale it removed all dust and threads get stuck on my clothes after wash this is the best product when i was ordering this i was confused about quality because it was chep in price but once i have used the same it s wonderful work fast because of bigger in size highly recommend bad product product is of no use</v>
      </c>
      <c r="E1410" s="1" t="s">
        <v>13324</v>
      </c>
      <c r="F1410" s="9" t="s">
        <v>9162</v>
      </c>
      <c r="G1410" s="9">
        <f>IFERROR(__xludf.DUMMYFUNCTION("""COMPUTED_VALUE"""),1.0)</f>
        <v>1</v>
      </c>
      <c r="H1410" s="9">
        <f>IFERROR(__xludf.DUMMYFUNCTION("""COMPUTED_VALUE"""),0.0)</f>
        <v>0</v>
      </c>
      <c r="I1410" s="9">
        <f>IFERROR(__xludf.DUMMYFUNCTION("""COMPUTED_VALUE"""),0.0)</f>
        <v>0</v>
      </c>
      <c r="J1410" s="9">
        <f>IFERROR(__xludf.DUMMYFUNCTION("""COMPUTED_VALUE"""),0.0)</f>
        <v>0</v>
      </c>
    </row>
    <row r="1411">
      <c r="A1411" s="1">
        <v>4.1</v>
      </c>
      <c r="B1411" s="5" t="s">
        <v>13340</v>
      </c>
      <c r="C1411" s="5" t="s">
        <v>13341</v>
      </c>
      <c r="D1411" s="9" t="str">
        <f>IFERROR(__xludf.DUMMYFUNCTION("""COMPUTED_VALUE"""),"overall rating decent quality fairly accurate measurementscommon cup and spoon volumes covered all conveniently hooked onto a ring from which they are easily detachable feedback a quality could be improved finishing was very rough with edges not curved fi"&amp;"le smooth b could provide graduations inside the cupsc could provide ml value on spoonsbig miss the tablespoon one is marked as teaspoon good product nice item good set easy to use quite sturdy very accurate just that the scoops are quite large overall du"&amp;"e to the long handles hence difficult to store inside containers that’s a nice utensil to have in kitchen it gives a right measure of everything when baking the material is made of plastic broken on first use quality was good and easy to use being low cos"&amp;"t good")</f>
        <v>overall rating decent quality fairly accurate measurementscommon cup and spoon volumes covered all conveniently hooked onto a ring from which they are easily detachable feedback a quality could be improved finishing was very rough with edges not curved file smooth b could provide graduations inside the cupsc could provide ml value on spoonsbig miss the tablespoon one is marked as teaspoon good product nice item good set easy to use quite sturdy very accurate just that the scoops are quite large overall due to the long handles hence difficult to store inside containers that’s a nice utensil to have in kitchen it gives a right measure of everything when baking the material is made of plastic broken on first use quality was good and easy to use being low cost good</v>
      </c>
      <c r="E1411" s="1" t="s">
        <v>13334</v>
      </c>
      <c r="F1411" s="9" t="s">
        <v>12977</v>
      </c>
      <c r="G1411" s="9">
        <f>IFERROR(__xludf.DUMMYFUNCTION("""COMPUTED_VALUE"""),1.0)</f>
        <v>1</v>
      </c>
      <c r="H1411" s="9">
        <f>IFERROR(__xludf.DUMMYFUNCTION("""COMPUTED_VALUE"""),0.0)</f>
        <v>0</v>
      </c>
      <c r="I1411" s="9">
        <f>IFERROR(__xludf.DUMMYFUNCTION("""COMPUTED_VALUE"""),1.0)</f>
        <v>1</v>
      </c>
      <c r="J1411" s="9">
        <f>IFERROR(__xludf.DUMMYFUNCTION("""COMPUTED_VALUE"""),0.0)</f>
        <v>0</v>
      </c>
    </row>
    <row r="1412">
      <c r="A1412" s="1">
        <v>4.5</v>
      </c>
      <c r="B1412" s="5" t="s">
        <v>13351</v>
      </c>
      <c r="C1412" s="5" t="s">
        <v>13352</v>
      </c>
      <c r="D1412" s="9" t="str">
        <f>IFERROR(__xludf.DUMMYFUNCTION("""COMPUTED_VALUE"""),"i have been listening about sujata mixer grinder since i was a young kid and this time we decided to upgrade to sujata again this mixer grinder is amazing and still the best when it comes to other similar in this segment we are happy with our purchase and"&amp;" the mixer grinder is working amazing so far thanks it is woking good but bit noisy if you want to buy a heavy and trustable product this is for you it will help you to use this continuously min amazing product best product ever pros jar and mixer body lo"&amp;"oks strong noise level is also low awesome packaging cons look and feel is simple nyc nice product 👏 👏 good price")</f>
        <v>i have been listening about sujata mixer grinder since i was a young kid and this time we decided to upgrade to sujata again this mixer grinder is amazing and still the best when it comes to other similar in this segment we are happy with our purchase and the mixer grinder is working amazing so far thanks it is woking good but bit noisy if you want to buy a heavy and trustable product this is for you it will help you to use this continuously min amazing product best product ever pros jar and mixer body looks strong noise level is also low awesome packaging cons look and feel is simple nyc nice product 👏 👏 good price</v>
      </c>
      <c r="E1412" s="1" t="s">
        <v>13344</v>
      </c>
      <c r="F1412" s="9" t="s">
        <v>9305</v>
      </c>
      <c r="G1412" s="9">
        <f>IFERROR(__xludf.DUMMYFUNCTION("""COMPUTED_VALUE"""),0.0)</f>
        <v>0</v>
      </c>
      <c r="H1412" s="9">
        <f>IFERROR(__xludf.DUMMYFUNCTION("""COMPUTED_VALUE"""),0.0)</f>
        <v>0</v>
      </c>
      <c r="I1412" s="9">
        <f>IFERROR(__xludf.DUMMYFUNCTION("""COMPUTED_VALUE"""),0.0)</f>
        <v>0</v>
      </c>
      <c r="J1412" s="9">
        <f>IFERROR(__xludf.DUMMYFUNCTION("""COMPUTED_VALUE"""),0.0)</f>
        <v>0</v>
      </c>
    </row>
    <row r="1413">
      <c r="A1413" s="1">
        <v>4.2</v>
      </c>
      <c r="B1413" s="5" t="s">
        <v>13361</v>
      </c>
      <c r="C1413" s="5" t="s">
        <v>13362</v>
      </c>
      <c r="D1413" s="9" t="str">
        <f>IFERROR(__xludf.DUMMYFUNCTION("""COMPUTED_VALUE"""),"good need to improve weight accuracy product is of cheap quality and has major drawbacks mentioned below batteries holder is loose causing on off always as soon as machine switched on reading goes to negative value always have to use tare option make it w"&amp;"eight accuracy is good overall i felt i should have went for better product makes accurate reading useful product and worth buy for the price this is really an awesome product i ve ordered from amazon very nice and so nice of the seller sending the batter"&amp;"ies also thank you it works best worth it very good product must buy")</f>
        <v>good need to improve weight accuracy product is of cheap quality and has major drawbacks mentioned below batteries holder is loose causing on off always as soon as machine switched on reading goes to negative value always have to use tare option make it weight accuracy is good overall i felt i should have went for better product makes accurate reading useful product and worth buy for the price this is really an awesome product i ve ordered from amazon very nice and so nice of the seller sending the batteries also thank you it works best worth it very good product must buy</v>
      </c>
      <c r="E1413" s="1" t="s">
        <v>13355</v>
      </c>
      <c r="F1413" s="9" t="s">
        <v>9173</v>
      </c>
      <c r="G1413" s="9">
        <f>IFERROR(__xludf.DUMMYFUNCTION("""COMPUTED_VALUE"""),1.0)</f>
        <v>1</v>
      </c>
      <c r="H1413" s="9">
        <f>IFERROR(__xludf.DUMMYFUNCTION("""COMPUTED_VALUE"""),0.0)</f>
        <v>0</v>
      </c>
      <c r="I1413" s="9">
        <f>IFERROR(__xludf.DUMMYFUNCTION("""COMPUTED_VALUE"""),0.0)</f>
        <v>0</v>
      </c>
      <c r="J1413" s="9">
        <f>IFERROR(__xludf.DUMMYFUNCTION("""COMPUTED_VALUE"""),0.0)</f>
        <v>0</v>
      </c>
    </row>
    <row r="1414">
      <c r="A1414" s="1">
        <v>4.3</v>
      </c>
      <c r="B1414" s="5" t="s">
        <v>13372</v>
      </c>
      <c r="C1414" s="5" t="s">
        <v>13373</v>
      </c>
      <c r="D1414" s="9" t="str">
        <f>IFERROR(__xludf.DUMMYFUNCTION("""COMPUTED_VALUE"""),"harish has explained and installed the unit perfectly his service is good product is good and water taste is also good good product easy installation process good👌 product on time and proper installation by v guard team no issues so far raghvendra did a "&amp;"great job for installation product looks nice excellent product")</f>
        <v>harish has explained and installed the unit perfectly his service is good product is good and water taste is also good good product easy installation process good👌 product on time and proper installation by v guard team no issues so far raghvendra did a great job for installation product looks nice excellent product</v>
      </c>
      <c r="E1414" s="1" t="s">
        <v>13365</v>
      </c>
      <c r="F1414" s="9" t="s">
        <v>10791</v>
      </c>
      <c r="G1414" s="9">
        <f>IFERROR(__xludf.DUMMYFUNCTION("""COMPUTED_VALUE"""),0.0)</f>
        <v>0</v>
      </c>
      <c r="H1414" s="9">
        <f>IFERROR(__xludf.DUMMYFUNCTION("""COMPUTED_VALUE"""),0.0)</f>
        <v>0</v>
      </c>
      <c r="I1414" s="9">
        <f>IFERROR(__xludf.DUMMYFUNCTION("""COMPUTED_VALUE"""),0.0)</f>
        <v>0</v>
      </c>
      <c r="J1414" s="9">
        <f>IFERROR(__xludf.DUMMYFUNCTION("""COMPUTED_VALUE"""),0.0)</f>
        <v>0</v>
      </c>
    </row>
    <row r="1415">
      <c r="A1415" s="1">
        <v>4.0</v>
      </c>
      <c r="B1415" s="5" t="s">
        <v>13383</v>
      </c>
      <c r="C1415" s="5" t="s">
        <v>13384</v>
      </c>
      <c r="D1415" s="9" t="str">
        <f>IFERROR(__xludf.DUMMYFUNCTION("""COMPUTED_VALUE"""),"nice product go for it best mixer at this price noisy bhut badhiya quality hai easy to use easy to wash best grinder quality speedy mixer with good quality of output out station now certain pros and cons noise is there of course its a w motor…its not a si"&amp;"lent mixie…the jars will lock and get jammed in the groove…all the jars same issue…then we need some rubber grip to twist it hard in the reverse direction to get unlocked…this is what i faced… otherwise grinding is very much okay and doing fine… this prod"&amp;"uct is good i am using it for a month now grinding is good noise level is bit high but ok as it does the work white color in outer face of mixy is a drawback i purchased for high rate due to diwali offer rate has been reduced to i think it s good product")</f>
        <v>nice product go for it best mixer at this price noisy bhut badhiya quality hai easy to use easy to wash best grinder quality speedy mixer with good quality of output out station now certain pros and cons noise is there of course its a w motor…its not a silent mixie…the jars will lock and get jammed in the groove…all the jars same issue…then we need some rubber grip to twist it hard in the reverse direction to get unlocked…this is what i faced… otherwise grinding is very much okay and doing fine… this product is good i am using it for a month now grinding is good noise level is bit high but ok as it does the work white color in outer face of mixy is a drawback i purchased for high rate due to diwali offer rate has been reduced to i think it s good product</v>
      </c>
      <c r="E1415" s="1" t="s">
        <v>13376</v>
      </c>
      <c r="F1415" s="9" t="s">
        <v>9305</v>
      </c>
      <c r="G1415" s="9">
        <f>IFERROR(__xludf.DUMMYFUNCTION("""COMPUTED_VALUE"""),0.0)</f>
        <v>0</v>
      </c>
      <c r="H1415" s="9">
        <f>IFERROR(__xludf.DUMMYFUNCTION("""COMPUTED_VALUE"""),0.0)</f>
        <v>0</v>
      </c>
      <c r="I1415" s="9">
        <f>IFERROR(__xludf.DUMMYFUNCTION("""COMPUTED_VALUE"""),0.0)</f>
        <v>0</v>
      </c>
      <c r="J1415" s="9">
        <f>IFERROR(__xludf.DUMMYFUNCTION("""COMPUTED_VALUE"""),0.0)</f>
        <v>0</v>
      </c>
    </row>
    <row r="1416">
      <c r="A1416" s="1">
        <v>4.2</v>
      </c>
      <c r="B1416" s="5" t="s">
        <v>13393</v>
      </c>
      <c r="C1416" s="5" t="s">
        <v>13394</v>
      </c>
      <c r="D1416" s="9" t="str">
        <f>IFERROR(__xludf.DUMMYFUNCTION("""COMPUTED_VALUE"""),"entire product including the beating machine nd other pair of dough hooker is absolutely perfect but the important pair of steel beater is really poor in quality a rusty pair of beater ve been delivered nd that s too very disappointing i rather doubt whet"&amp;"her they are made of actual steel or not i would have really appreciate if the quality of beaters can be improved coz the entire product other than this justifies it s value product for making cake cream i have used this product more than months no issue "&amp;"no complaint good working it s good if used properly i like this product its such a good product by kent best part is that after buying i got a call from kent and they took full review about the product very good product go for it easy and nice good usage")</f>
        <v>entire product including the beating machine nd other pair of dough hooker is absolutely perfect but the important pair of steel beater is really poor in quality a rusty pair of beater ve been delivered nd that s too very disappointing i rather doubt whether they are made of actual steel or not i would have really appreciate if the quality of beaters can be improved coz the entire product other than this justifies it s value product for making cake cream i have used this product more than months no issue no complaint good working it s good if used properly i like this product its such a good product by kent best part is that after buying i got a call from kent and they took full review about the product very good product go for it easy and nice good usage</v>
      </c>
      <c r="E1416" s="1" t="s">
        <v>13387</v>
      </c>
      <c r="F1416" s="9" t="s">
        <v>9282</v>
      </c>
      <c r="G1416" s="9">
        <f>IFERROR(__xludf.DUMMYFUNCTION("""COMPUTED_VALUE"""),0.0)</f>
        <v>0</v>
      </c>
      <c r="H1416" s="9">
        <f>IFERROR(__xludf.DUMMYFUNCTION("""COMPUTED_VALUE"""),0.0)</f>
        <v>0</v>
      </c>
      <c r="I1416" s="9">
        <f>IFERROR(__xludf.DUMMYFUNCTION("""COMPUTED_VALUE"""),0.0)</f>
        <v>0</v>
      </c>
      <c r="J1416" s="9">
        <f>IFERROR(__xludf.DUMMYFUNCTION("""COMPUTED_VALUE"""),1.0)</f>
        <v>1</v>
      </c>
    </row>
    <row r="1417">
      <c r="A1417" s="1">
        <v>4.2</v>
      </c>
      <c r="B1417" s="5" t="s">
        <v>13404</v>
      </c>
      <c r="C1417" s="5" t="s">
        <v>13405</v>
      </c>
      <c r="D1417" s="9" t="str">
        <f>IFERROR(__xludf.DUMMYFUNCTION("""COMPUTED_VALUE"""),"work nahi kar raha sahi karwane ke liye call nomber dijiye good performance surface not glossy costly than similar item of other brands this is very good induction the glass on top is very fragile but it’s very easy to work with and very lightweight too e"&amp;"asy to use amazon doesn t accept cod idk i had go for pod product is good easy to use nd long lasting too i think good i like the iduction woring fine and is good performance till now it is good")</f>
        <v>work nahi kar raha sahi karwane ke liye call nomber dijiye good performance surface not glossy costly than similar item of other brands this is very good induction the glass on top is very fragile but it’s very easy to work with and very lightweight too easy to use amazon doesn t accept cod idk i had go for pod product is good easy to use nd long lasting too i think good i like the iduction woring fine and is good performance till now it is good</v>
      </c>
      <c r="E1417" s="1" t="s">
        <v>13397</v>
      </c>
      <c r="F1417" s="9" t="s">
        <v>9238</v>
      </c>
      <c r="G1417" s="9">
        <f>IFERROR(__xludf.DUMMYFUNCTION("""COMPUTED_VALUE"""),0.0)</f>
        <v>0</v>
      </c>
      <c r="H1417" s="9">
        <f>IFERROR(__xludf.DUMMYFUNCTION("""COMPUTED_VALUE"""),0.0)</f>
        <v>0</v>
      </c>
      <c r="I1417" s="9">
        <f>IFERROR(__xludf.DUMMYFUNCTION("""COMPUTED_VALUE"""),0.0)</f>
        <v>0</v>
      </c>
      <c r="J1417" s="9">
        <f>IFERROR(__xludf.DUMMYFUNCTION("""COMPUTED_VALUE"""),0.0)</f>
        <v>0</v>
      </c>
    </row>
    <row r="1418">
      <c r="A1418" s="1">
        <v>4.5</v>
      </c>
      <c r="B1418" s="5" t="s">
        <v>13414</v>
      </c>
      <c r="C1418" s="5" t="s">
        <v>13415</v>
      </c>
      <c r="D1418" s="9" t="str">
        <f>IFERROR(__xludf.DUMMYFUNCTION("""COMPUTED_VALUE"""),"product is good as of now the major issues i faced was not able to get the technician from the brand later with the help of amazon got the technician to install it and the service was good product is good except for the outer material quality is bad very "&amp;"lame plastic service and installation is good water tastes good for copper initially will let you know after days one can purify water upto litre per hour only if your water has tds below my water supply borewell municipal supply the water tastes preety d"&amp;"ecent and light maybe due to extraction of minerals through multiple filtration better than the one water you get in the water supplier for rs coin if your water tds is above than the machine starts to malfunction by malfunction i mean their will be weird"&amp;" thumping sound like some stone got stuck inside the water purifier the other problem you may find is less water purification maybe less than litte per hour and the water taste like cough syrup nice little bit of noise while running worst product")</f>
        <v>product is good as of now the major issues i faced was not able to get the technician from the brand later with the help of amazon got the technician to install it and the service was good product is good except for the outer material quality is bad very lame plastic service and installation is good water tastes good for copper initially will let you know after days one can purify water upto litre per hour only if your water has tds below my water supply borewell municipal supply the water tastes preety decent and light maybe due to extraction of minerals through multiple filtration better than the one water you get in the water supplier for rs coin if your water tds is above than the machine starts to malfunction by malfunction i mean their will be weird thumping sound like some stone got stuck inside the water purifier the other problem you may find is less water purification maybe less than litte per hour and the water taste like cough syrup nice little bit of noise while running worst product</v>
      </c>
      <c r="E1418" s="1" t="s">
        <v>13408</v>
      </c>
      <c r="F1418" s="9" t="s">
        <v>10791</v>
      </c>
      <c r="G1418" s="9">
        <f>IFERROR(__xludf.DUMMYFUNCTION("""COMPUTED_VALUE"""),0.0)</f>
        <v>0</v>
      </c>
      <c r="H1418" s="9">
        <f>IFERROR(__xludf.DUMMYFUNCTION("""COMPUTED_VALUE"""),1.0)</f>
        <v>1</v>
      </c>
      <c r="I1418" s="9">
        <f>IFERROR(__xludf.DUMMYFUNCTION("""COMPUTED_VALUE"""),0.0)</f>
        <v>0</v>
      </c>
      <c r="J1418" s="9">
        <f>IFERROR(__xludf.DUMMYFUNCTION("""COMPUTED_VALUE"""),0.0)</f>
        <v>0</v>
      </c>
    </row>
    <row r="1419">
      <c r="A1419" s="1">
        <v>3.8</v>
      </c>
      <c r="B1419" s="5" t="s">
        <v>13425</v>
      </c>
      <c r="C1419" s="5" t="s">
        <v>13426</v>
      </c>
      <c r="D1419" s="9" t="str">
        <f>IFERROR(__xludf.DUMMYFUNCTION("""COMPUTED_VALUE"""),"not much durable cannot close proper great for storage the product is as advertised both sides of the bin tend to bulge out when clothes are inside hence the lid might often slip inside the bin the both sides need some support to keep it sturdy so that th"&amp;"e lid stays in it place the material is flimsy and cardboard is not strong the side latch or handle stitched is not the strong a box can t hold the weight when its full cheap price cheap value appears to be very weak may get damaged with in a few days of "&amp;"usage hence returned it too early to question its durability however it looks sturdy it is bit different from the product image as you can see in my pictures the entire top isn’t designed as projected that’s a bummer good for small families only good prod"&amp;"uct")</f>
        <v>not much durable cannot close proper great for storage the product is as advertised both sides of the bin tend to bulge out when clothes are inside hence the lid might often slip inside the bin the both sides need some support to keep it sturdy so that the lid stays in it place the material is flimsy and cardboard is not strong the side latch or handle stitched is not the strong a box can t hold the weight when its full cheap price cheap value appears to be very weak may get damaged with in a few days of usage hence returned it too early to question its durability however it looks sturdy it is bit different from the product image as you can see in my pictures the entire top isn’t designed as projected that’s a bummer good for small families only good product</v>
      </c>
      <c r="E1419" s="1" t="s">
        <v>13418</v>
      </c>
      <c r="F1419" s="9" t="s">
        <v>9495</v>
      </c>
      <c r="G1419" s="9">
        <f>IFERROR(__xludf.DUMMYFUNCTION("""COMPUTED_VALUE"""),1.0)</f>
        <v>1</v>
      </c>
      <c r="H1419" s="9">
        <f>IFERROR(__xludf.DUMMYFUNCTION("""COMPUTED_VALUE"""),0.0)</f>
        <v>0</v>
      </c>
      <c r="I1419" s="9">
        <f>IFERROR(__xludf.DUMMYFUNCTION("""COMPUTED_VALUE"""),1.0)</f>
        <v>1</v>
      </c>
      <c r="J1419" s="9">
        <f>IFERROR(__xludf.DUMMYFUNCTION("""COMPUTED_VALUE"""),0.0)</f>
        <v>0</v>
      </c>
    </row>
    <row r="1420">
      <c r="A1420" s="1">
        <v>4.4</v>
      </c>
      <c r="B1420" s="5" t="s">
        <v>13436</v>
      </c>
      <c r="C1420" s="5" t="s">
        <v>13437</v>
      </c>
      <c r="D1420" s="9" t="str">
        <f>IFERROR(__xludf.DUMMYFUNCTION("""COMPUTED_VALUE"""),"it was good ok with the price it depends on the dough you prepare with little practice we can make pluffy rotis only thing is we cannot touch the steel part of the roti maker while preparing rotis the steel part gets heated up so we have to carefully deal"&amp;" with it without touching the steel part other concern is it is inches only for making alu parathas like that if the size was bigger than it like inches like that then it was more easy to make stuffed parathas it s worth to have roti maker with you cooks "&amp;"fast rotis and all depends on practice i cooked methi parathes too and we re good i found parathes was much good in roti maker i am lazy it s me and my husband here for two persons rotis making i found its much easy it should have in each kitchen if you h"&amp;"ave atta maker also than making rotis are not much hurdle for roti maker dough must be soft and atta maker makes soft dough too so must have both than your rotis will be good i like the product for one person it was hard to make dough pressing and cooking"&amp;" now by this chapati maker everything become easy extremely good value formoney clear instructions and easy to use good for making parathas more than rotis it s an excellent product kids and males can also easily use it really the best value for money don"&amp;" t even think for any other brands just go for for libra chapati maker truly gathering guests is no more tension")</f>
        <v>it was good ok with the price it depends on the dough you prepare with little practice we can make pluffy rotis only thing is we cannot touch the steel part of the roti maker while preparing rotis the steel part gets heated up so we have to carefully deal with it without touching the steel part other concern is it is inches only for making alu parathas like that if the size was bigger than it like inches like that then it was more easy to make stuffed parathas it s worth to have roti maker with you cooks fast rotis and all depends on practice i cooked methi parathes too and we re good i found parathes was much good in roti maker i am lazy it s me and my husband here for two persons rotis making i found its much easy it should have in each kitchen if you have atta maker also than making rotis are not much hurdle for roti maker dough must be soft and atta maker makes soft dough too so must have both than your rotis will be good i like the product for one person it was hard to make dough pressing and cooking now by this chapati maker everything become easy extremely good value formoney clear instructions and easy to use good for making parathas more than rotis it s an excellent product kids and males can also easily use it really the best value for money don t even think for any other brands just go for for libra chapati maker truly gathering guests is no more tension</v>
      </c>
      <c r="E1420" s="1" t="s">
        <v>13429</v>
      </c>
      <c r="F1420" s="9" t="s">
        <v>13431</v>
      </c>
      <c r="G1420" s="9">
        <f>IFERROR(__xludf.DUMMYFUNCTION("""COMPUTED_VALUE"""),0.0)</f>
        <v>0</v>
      </c>
      <c r="H1420" s="9">
        <f>IFERROR(__xludf.DUMMYFUNCTION("""COMPUTED_VALUE"""),0.0)</f>
        <v>0</v>
      </c>
      <c r="I1420" s="9">
        <f>IFERROR(__xludf.DUMMYFUNCTION("""COMPUTED_VALUE"""),0.0)</f>
        <v>0</v>
      </c>
      <c r="J1420" s="9">
        <f>IFERROR(__xludf.DUMMYFUNCTION("""COMPUTED_VALUE"""),0.0)</f>
        <v>0</v>
      </c>
    </row>
    <row r="1421">
      <c r="A1421" s="1">
        <v>4.1</v>
      </c>
      <c r="B1421" s="5" t="s">
        <v>13447</v>
      </c>
      <c r="C1421" s="5" t="s">
        <v>13448</v>
      </c>
      <c r="D1421" s="9" t="str">
        <f>IFERROR(__xludf.DUMMYFUNCTION("""COMPUTED_VALUE"""),"nice don t buy this item if you pierce egg it will outflow through the hole you made and if you don t pierce the egg it bursts whenever you go for boiling of eggs you ll lose your eggs like its good and multipurpose but only drawback is difficult cleaning"&amp;" if you make anything apart from boiling eggs made in india and most useful product i suggest try this one sure you satisfied we you have a small family for person than this product is for you it s having non removable heating plate which is difficult to "&amp;"clean if used for omlet the model was received with a broken power plug pin making it not usable all together this model only has return with replacement no refund so i have placed my replacement request let s see what the experience would be watch this s"&amp;"pace for update update the return was successfully completed and a new piece was delivered as replacement the new item is working fine the whole return and replacement took a week i m satisfied with the whole experience the item however is not capable of "&amp;"doing anything other than boiling or scrambling poaching eggs but the cleaning after scrambling poaching eggs is very cumbersome and hence it is best if not used for these purposes for me it is only suitable for half boiled eggs")</f>
        <v>nice don t buy this item if you pierce egg it will outflow through the hole you made and if you don t pierce the egg it bursts whenever you go for boiling of eggs you ll lose your eggs like its good and multipurpose but only drawback is difficult cleaning if you make anything apart from boiling eggs made in india and most useful product i suggest try this one sure you satisfied we you have a small family for person than this product is for you it s having non removable heating plate which is difficult to clean if used for omlet the model was received with a broken power plug pin making it not usable all together this model only has return with replacement no refund so i have placed my replacement request let s see what the experience would be watch this space for update update the return was successfully completed and a new piece was delivered as replacement the new item is working fine the whole return and replacement took a week i m satisfied with the whole experience the item however is not capable of doing anything other than boiling or scrambling poaching eggs but the cleaning after scrambling poaching eggs is very cumbersome and hence it is best if not used for these purposes for me it is only suitable for half boiled eggs</v>
      </c>
      <c r="E1421" s="1" t="s">
        <v>13440</v>
      </c>
      <c r="F1421" s="9" t="s">
        <v>9655</v>
      </c>
      <c r="G1421" s="9">
        <f>IFERROR(__xludf.DUMMYFUNCTION("""COMPUTED_VALUE"""),1.0)</f>
        <v>1</v>
      </c>
      <c r="H1421" s="9">
        <f>IFERROR(__xludf.DUMMYFUNCTION("""COMPUTED_VALUE"""),1.0)</f>
        <v>1</v>
      </c>
      <c r="I1421" s="9">
        <f>IFERROR(__xludf.DUMMYFUNCTION("""COMPUTED_VALUE"""),1.0)</f>
        <v>1</v>
      </c>
      <c r="J1421" s="9">
        <f>IFERROR(__xludf.DUMMYFUNCTION("""COMPUTED_VALUE"""),0.0)</f>
        <v>0</v>
      </c>
    </row>
    <row r="1422">
      <c r="A1422" s="1">
        <v>4.2</v>
      </c>
      <c r="B1422" s="5" t="s">
        <v>13458</v>
      </c>
      <c r="C1422" s="5" t="s">
        <v>13459</v>
      </c>
      <c r="D1422" s="9" t="str">
        <f>IFERROR(__xludf.DUMMYFUNCTION("""COMPUTED_VALUE"""),"the material of bigger measuring cups is a bit thin so feels like cheaper quality the material of the smaller measuring spoons is thick and good quality the edges of the handles for the cup sizing are way too sharp if you are into regular cooking of varie"&amp;"ty items go for it good to buy i bake cakes for that needed measurements this gave cheaper price with good quality with my purchase good no brainer good product for the purpose involved it is good for price atleast not plastickits steel")</f>
        <v>the material of bigger measuring cups is a bit thin so feels like cheaper quality the material of the smaller measuring spoons is thick and good quality the edges of the handles for the cup sizing are way too sharp if you are into regular cooking of variety items go for it good to buy i bake cakes for that needed measurements this gave cheaper price with good quality with my purchase good no brainer good product for the purpose involved it is good for price atleast not plastickits steel</v>
      </c>
      <c r="E1422" s="1" t="s">
        <v>13451</v>
      </c>
      <c r="F1422" s="9" t="s">
        <v>12977</v>
      </c>
      <c r="G1422" s="9">
        <f>IFERROR(__xludf.DUMMYFUNCTION("""COMPUTED_VALUE"""),1.0)</f>
        <v>1</v>
      </c>
      <c r="H1422" s="9">
        <f>IFERROR(__xludf.DUMMYFUNCTION("""COMPUTED_VALUE"""),0.0)</f>
        <v>0</v>
      </c>
      <c r="I1422" s="9">
        <f>IFERROR(__xludf.DUMMYFUNCTION("""COMPUTED_VALUE"""),0.0)</f>
        <v>0</v>
      </c>
      <c r="J1422" s="9">
        <f>IFERROR(__xludf.DUMMYFUNCTION("""COMPUTED_VALUE"""),0.0)</f>
        <v>0</v>
      </c>
    </row>
    <row r="1423">
      <c r="A1423" s="1">
        <v>4.3</v>
      </c>
      <c r="B1423" s="5" t="s">
        <v>13469</v>
      </c>
      <c r="C1423" s="5" t="s">
        <v>13470</v>
      </c>
      <c r="D1423" s="9" t="str">
        <f>IFERROR(__xludf.DUMMYFUNCTION("""COMPUTED_VALUE"""),"work perfectly and amazingly must buy for cloth lint it is so convenient it clean so easily and easy to remove but the problem is that it consumes much more time then i expected good wire is also not very short very nice easy to use good at this price pro"&amp;"duct is good easy to use value for money easy to remove")</f>
        <v>work perfectly and amazingly must buy for cloth lint it is so convenient it clean so easily and easy to remove but the problem is that it consumes much more time then i expected good wire is also not very short very nice easy to use good at this price product is good easy to use value for money easy to remove</v>
      </c>
      <c r="E1423" s="1" t="s">
        <v>13462</v>
      </c>
      <c r="F1423" s="9" t="s">
        <v>9162</v>
      </c>
      <c r="G1423" s="9">
        <f>IFERROR(__xludf.DUMMYFUNCTION("""COMPUTED_VALUE"""),0.0)</f>
        <v>0</v>
      </c>
      <c r="H1423" s="9">
        <f>IFERROR(__xludf.DUMMYFUNCTION("""COMPUTED_VALUE"""),0.0)</f>
        <v>0</v>
      </c>
      <c r="I1423" s="9">
        <f>IFERROR(__xludf.DUMMYFUNCTION("""COMPUTED_VALUE"""),0.0)</f>
        <v>0</v>
      </c>
      <c r="J1423" s="9">
        <f>IFERROR(__xludf.DUMMYFUNCTION("""COMPUTED_VALUE"""),0.0)</f>
        <v>0</v>
      </c>
    </row>
    <row r="1424">
      <c r="A1424" s="1">
        <v>4.1</v>
      </c>
      <c r="B1424" s="5" t="s">
        <v>13480</v>
      </c>
      <c r="C1424" s="5" t="s">
        <v>13481</v>
      </c>
      <c r="D1424" s="9" t="str">
        <f>IFERROR(__xludf.DUMMYFUNCTION("""COMPUTED_VALUE"""),"nice product fit to the purpose stand is sturdy but screws are bad if used for t a c outdoor stand strong brackets easy to mount as required bolt supplied is not of good quality had to buy another numbers from market costed me another rs it is good and st"&amp;"rong enough paint may remove after years but quality is good and price is half from the one installation guy brings material quality and finishing")</f>
        <v>nice product fit to the purpose stand is sturdy but screws are bad if used for t a c outdoor stand strong brackets easy to mount as required bolt supplied is not of good quality had to buy another numbers from market costed me another rs it is good and strong enough paint may remove after years but quality is good and price is half from the one installation guy brings material quality and finishing</v>
      </c>
      <c r="E1424" s="1" t="s">
        <v>13473</v>
      </c>
      <c r="F1424" s="9" t="s">
        <v>13475</v>
      </c>
      <c r="G1424" s="9">
        <f>IFERROR(__xludf.DUMMYFUNCTION("""COMPUTED_VALUE"""),0.0)</f>
        <v>0</v>
      </c>
      <c r="H1424" s="9">
        <f>IFERROR(__xludf.DUMMYFUNCTION("""COMPUTED_VALUE"""),0.0)</f>
        <v>0</v>
      </c>
      <c r="I1424" s="9">
        <f>IFERROR(__xludf.DUMMYFUNCTION("""COMPUTED_VALUE"""),0.0)</f>
        <v>0</v>
      </c>
      <c r="J1424" s="9">
        <f>IFERROR(__xludf.DUMMYFUNCTION("""COMPUTED_VALUE"""),0.0)</f>
        <v>0</v>
      </c>
    </row>
    <row r="1425">
      <c r="A1425" s="1">
        <v>4.2</v>
      </c>
      <c r="B1425" s="5" t="s">
        <v>13492</v>
      </c>
      <c r="C1425" s="5" t="s">
        <v>13493</v>
      </c>
      <c r="D1425" s="9" t="str">
        <f>IFERROR(__xludf.DUMMYFUNCTION("""COMPUTED_VALUE"""),"good looking with a special design and look attractive and user friendly but very good light weight item good for light usage i have first time buy iball product but product has good as expected overall a valuable product in this range thank you iball and"&amp;" amazon as expected easy to operate easy to use nice product easy to use easy control")</f>
        <v>good looking with a special design and look attractive and user friendly but very good light weight item good for light usage i have first time buy iball product but product has good as expected overall a valuable product in this range thank you iball and amazon as expected easy to operate easy to use nice product easy to use easy control</v>
      </c>
      <c r="E1425" s="1" t="s">
        <v>13484</v>
      </c>
      <c r="F1425" s="9" t="s">
        <v>9238</v>
      </c>
      <c r="G1425" s="9">
        <f>IFERROR(__xludf.DUMMYFUNCTION("""COMPUTED_VALUE"""),0.0)</f>
        <v>0</v>
      </c>
      <c r="H1425" s="9">
        <f>IFERROR(__xludf.DUMMYFUNCTION("""COMPUTED_VALUE"""),0.0)</f>
        <v>0</v>
      </c>
      <c r="I1425" s="9">
        <f>IFERROR(__xludf.DUMMYFUNCTION("""COMPUTED_VALUE"""),0.0)</f>
        <v>0</v>
      </c>
      <c r="J1425" s="9">
        <f>IFERROR(__xludf.DUMMYFUNCTION("""COMPUTED_VALUE"""),0.0)</f>
        <v>0</v>
      </c>
    </row>
    <row r="1426">
      <c r="A1426" s="1">
        <v>4.1</v>
      </c>
      <c r="B1426" s="5" t="s">
        <v>13503</v>
      </c>
      <c r="C1426" s="5" t="s">
        <v>13504</v>
      </c>
      <c r="D1426" s="9" t="str">
        <f>IFERROR(__xludf.DUMMYFUNCTION("""COMPUTED_VALUE"""),"value for money good product printed price is ₹ but i have purchased at ₹ good one it s a genuine part good and genuine product go for it good product authentic company product cheaper price")</f>
        <v>value for money good product printed price is ₹ but i have purchased at ₹ good one it s a genuine part good and genuine product go for it good product authentic company product cheaper price</v>
      </c>
      <c r="E1426" s="1" t="s">
        <v>13496</v>
      </c>
      <c r="F1426" s="9" t="s">
        <v>10297</v>
      </c>
      <c r="G1426" s="9">
        <f>IFERROR(__xludf.DUMMYFUNCTION("""COMPUTED_VALUE"""),1.0)</f>
        <v>1</v>
      </c>
      <c r="H1426" s="9">
        <f>IFERROR(__xludf.DUMMYFUNCTION("""COMPUTED_VALUE"""),0.0)</f>
        <v>0</v>
      </c>
      <c r="I1426" s="9">
        <f>IFERROR(__xludf.DUMMYFUNCTION("""COMPUTED_VALUE"""),0.0)</f>
        <v>0</v>
      </c>
      <c r="J1426" s="9">
        <f>IFERROR(__xludf.DUMMYFUNCTION("""COMPUTED_VALUE"""),0.0)</f>
        <v>0</v>
      </c>
    </row>
    <row r="1427">
      <c r="A1427" s="1">
        <v>3.9</v>
      </c>
      <c r="B1427" s="5" t="s">
        <v>13513</v>
      </c>
      <c r="C1427" s="5" t="s">
        <v>13514</v>
      </c>
      <c r="D1427" s="9" t="str">
        <f>IFERROR(__xludf.DUMMYFUNCTION("""COMPUTED_VALUE"""),"it s easy to use one sheet for one dress adhesion is ok it absorbs most of the lint in or attempts over all value for money doesn t work on fleece blankets adhesion is not very good works fine no hassles does what it claims to do quite economical will def"&amp;"initely buy again i like this product it s very easy to use it make cloth dust free plastic quality is very poor overall below average")</f>
        <v>it s easy to use one sheet for one dress adhesion is ok it absorbs most of the lint in or attempts over all value for money doesn t work on fleece blankets adhesion is not very good works fine no hassles does what it claims to do quite economical will definitely buy again i like this product it s very easy to use it make cloth dust free plastic quality is very poor overall below average</v>
      </c>
      <c r="E1427" s="1" t="s">
        <v>13507</v>
      </c>
      <c r="F1427" s="9" t="s">
        <v>9162</v>
      </c>
      <c r="G1427" s="9">
        <f>IFERROR(__xludf.DUMMYFUNCTION("""COMPUTED_VALUE"""),0.0)</f>
        <v>0</v>
      </c>
      <c r="H1427" s="9">
        <f>IFERROR(__xludf.DUMMYFUNCTION("""COMPUTED_VALUE"""),0.0)</f>
        <v>0</v>
      </c>
      <c r="I1427" s="9">
        <f>IFERROR(__xludf.DUMMYFUNCTION("""COMPUTED_VALUE"""),0.0)</f>
        <v>0</v>
      </c>
      <c r="J1427" s="9">
        <f>IFERROR(__xludf.DUMMYFUNCTION("""COMPUTED_VALUE"""),0.0)</f>
        <v>0</v>
      </c>
    </row>
    <row r="1428">
      <c r="A1428" s="1">
        <v>3.9</v>
      </c>
      <c r="B1428" s="5" t="s">
        <v>13523</v>
      </c>
      <c r="C1428" s="5" t="s">
        <v>13524</v>
      </c>
      <c r="D1428" s="9" t="str">
        <f>IFERROR(__xludf.DUMMYFUNCTION("""COMPUTED_VALUE"""),"cord length shoul may be longer the product quality is good very nice mai istemal kiya hoo kaphi fast obala raha h tuta dhakan good size kettle nice looking however on first use which was for testing purpose there was cable burning smell though nothing as"&amp;" such happened may be due to first time use it was trying to adjust heat value for money nice product the cord length is well enough and easy to clean the kettle")</f>
        <v>cord length shoul may be longer the product quality is good very nice mai istemal kiya hoo kaphi fast obala raha h tuta dhakan good size kettle nice looking however on first use which was for testing purpose there was cable burning smell though nothing as such happened may be due to first time use it was trying to adjust heat value for money nice product the cord length is well enough and easy to clean the kettle</v>
      </c>
      <c r="E1428" s="1" t="s">
        <v>13517</v>
      </c>
      <c r="F1428" s="9" t="s">
        <v>9126</v>
      </c>
      <c r="G1428" s="9">
        <f>IFERROR(__xludf.DUMMYFUNCTION("""COMPUTED_VALUE"""),0.0)</f>
        <v>0</v>
      </c>
      <c r="H1428" s="9">
        <f>IFERROR(__xludf.DUMMYFUNCTION("""COMPUTED_VALUE"""),0.0)</f>
        <v>0</v>
      </c>
      <c r="I1428" s="9">
        <f>IFERROR(__xludf.DUMMYFUNCTION("""COMPUTED_VALUE"""),0.0)</f>
        <v>0</v>
      </c>
      <c r="J1428" s="9">
        <f>IFERROR(__xludf.DUMMYFUNCTION("""COMPUTED_VALUE"""),0.0)</f>
        <v>0</v>
      </c>
    </row>
    <row r="1429">
      <c r="A1429" s="1">
        <v>3.8</v>
      </c>
      <c r="B1429" s="5" t="s">
        <v>13533</v>
      </c>
      <c r="C1429" s="5" t="s">
        <v>13534</v>
      </c>
      <c r="D1429" s="9" t="str">
        <f>IFERROR(__xludf.DUMMYFUNCTION("""COMPUTED_VALUE"""),"i likeit looks like quality has been considered well in all respects after around weeksone cutter got jam so i don t know how to claim warranty everything here look cheap take on your own risk easy to use reasonable cost looks good makes less noise jars a"&amp;"re light weight one should buy it nice product nice good product any one can buy")</f>
        <v>i likeit looks like quality has been considered well in all respects after around weeksone cutter got jam so i don t know how to claim warranty everything here look cheap take on your own risk easy to use reasonable cost looks good makes less noise jars are light weight one should buy it nice product nice good product any one can buy</v>
      </c>
      <c r="E1429" s="1" t="s">
        <v>13527</v>
      </c>
      <c r="F1429" s="9" t="s">
        <v>9305</v>
      </c>
      <c r="G1429" s="9">
        <f>IFERROR(__xludf.DUMMYFUNCTION("""COMPUTED_VALUE"""),1.0)</f>
        <v>1</v>
      </c>
      <c r="H1429" s="9">
        <f>IFERROR(__xludf.DUMMYFUNCTION("""COMPUTED_VALUE"""),0.0)</f>
        <v>0</v>
      </c>
      <c r="I1429" s="9">
        <f>IFERROR(__xludf.DUMMYFUNCTION("""COMPUTED_VALUE"""),0.0)</f>
        <v>0</v>
      </c>
      <c r="J1429" s="9">
        <f>IFERROR(__xludf.DUMMYFUNCTION("""COMPUTED_VALUE"""),0.0)</f>
        <v>0</v>
      </c>
    </row>
    <row r="1430">
      <c r="A1430" s="1">
        <v>4.6</v>
      </c>
      <c r="B1430" s="5" t="s">
        <v>13544</v>
      </c>
      <c r="C1430" s="5" t="s">
        <v>13545</v>
      </c>
      <c r="D1430" s="9" t="str">
        <f>IFERROR(__xludf.DUMMYFUNCTION("""COMPUTED_VALUE"""),"got it with intact packaging open it up the motor and jars were shining we have been using this mixer for few months and it works wonders i have been using the dry grinder jar for grinding turmeric rice for my month old and chutney jar for different types"&amp;" of chutney we have used many other brands mixer but never had this powerful smooth working one u should go for it mixer and pots quality are good but chuteney jar is of big size hence not good for small daily masala grinding should have provided small ja"&amp;"r or option to select good very good product efficient working working very well without giving any problem 👍 excellent product this is such a big name in my family and it holds the name true well packed and really good finish very happy")</f>
        <v>got it with intact packaging open it up the motor and jars were shining we have been using this mixer for few months and it works wonders i have been using the dry grinder jar for grinding turmeric rice for my month old and chutney jar for different types of chutney we have used many other brands mixer but never had this powerful smooth working one u should go for it mixer and pots quality are good but chuteney jar is of big size hence not good for small daily masala grinding should have provided small jar or option to select good very good product efficient working working very well without giving any problem 👍 excellent product this is such a big name in my family and it holds the name true well packed and really good finish very happy</v>
      </c>
      <c r="E1430" s="1" t="s">
        <v>13537</v>
      </c>
      <c r="F1430" s="9" t="s">
        <v>9305</v>
      </c>
      <c r="G1430" s="9">
        <f>IFERROR(__xludf.DUMMYFUNCTION("""COMPUTED_VALUE"""),0.0)</f>
        <v>0</v>
      </c>
      <c r="H1430" s="9">
        <f>IFERROR(__xludf.DUMMYFUNCTION("""COMPUTED_VALUE"""),0.0)</f>
        <v>0</v>
      </c>
      <c r="I1430" s="9">
        <f>IFERROR(__xludf.DUMMYFUNCTION("""COMPUTED_VALUE"""),0.0)</f>
        <v>0</v>
      </c>
      <c r="J1430" s="9">
        <f>IFERROR(__xludf.DUMMYFUNCTION("""COMPUTED_VALUE"""),0.0)</f>
        <v>0</v>
      </c>
    </row>
    <row r="1431">
      <c r="A1431" s="1">
        <v>3.6</v>
      </c>
      <c r="B1431" s="5" t="s">
        <v>13554</v>
      </c>
      <c r="C1431" s="5" t="s">
        <v>13555</v>
      </c>
      <c r="D1431" s="9" t="str">
        <f>IFERROR(__xludf.DUMMYFUNCTION("""COMPUTED_VALUE"""),"the iron had water still inside it the plastic clips were half opened and the box looked like it was opened the amazon box was intact just that product box was taped up expected to get a new product and not a renewed item if i knew i was buying a renewed "&amp;"item i wouldn’t have paid full price good product the product is good but not for steam iron water dripping outside of the iron box wetting the cloth this product is easy to use as no problem of wire and works fine and take more time remove wrinkles w is "&amp;"not enough for cordless design quickly looses heat while usage takes time to re heat you often end up waiting for the unit to get reheated corded design is better for w range models though this has continuous steam option this drastically reduces the usab"&amp;"le time and once you return the unit to base excessive water dripping issues can be noted condensed water flows down the base to the table user manual does not cover all necessary details overall this is not a well designed product not happy with real lif"&amp;"e usage nice product temperature drops down very fast socket of the holding station seems loose sometime need to press down hard on the holding station")</f>
        <v>the iron had water still inside it the plastic clips were half opened and the box looked like it was opened the amazon box was intact just that product box was taped up expected to get a new product and not a renewed item if i knew i was buying a renewed item i wouldn’t have paid full price good product the product is good but not for steam iron water dripping outside of the iron box wetting the cloth this product is easy to use as no problem of wire and works fine and take more time remove wrinkles w is not enough for cordless design quickly looses heat while usage takes time to re heat you often end up waiting for the unit to get reheated corded design is better for w range models though this has continuous steam option this drastically reduces the usable time and once you return the unit to base excessive water dripping issues can be noted condensed water flows down the base to the table user manual does not cover all necessary details overall this is not a well designed product not happy with real life usage nice product temperature drops down very fast socket of the holding station seems loose sometime need to press down hard on the holding station</v>
      </c>
      <c r="E1431" s="1" t="s">
        <v>13548</v>
      </c>
      <c r="F1431" s="9" t="s">
        <v>9507</v>
      </c>
      <c r="G1431" s="9">
        <f>IFERROR(__xludf.DUMMYFUNCTION("""COMPUTED_VALUE"""),0.0)</f>
        <v>0</v>
      </c>
      <c r="H1431" s="9">
        <f>IFERROR(__xludf.DUMMYFUNCTION("""COMPUTED_VALUE"""),0.0)</f>
        <v>0</v>
      </c>
      <c r="I1431" s="9">
        <f>IFERROR(__xludf.DUMMYFUNCTION("""COMPUTED_VALUE"""),1.0)</f>
        <v>1</v>
      </c>
      <c r="J1431" s="9">
        <f>IFERROR(__xludf.DUMMYFUNCTION("""COMPUTED_VALUE"""),0.0)</f>
        <v>0</v>
      </c>
    </row>
    <row r="1432">
      <c r="A1432" s="1">
        <v>4.1</v>
      </c>
      <c r="B1432" s="5" t="s">
        <v>13564</v>
      </c>
      <c r="C1432" s="5" t="s">
        <v>13565</v>
      </c>
      <c r="D1432" s="9" t="str">
        <f>IFERROR(__xludf.DUMMYFUNCTION("""COMPUTED_VALUE"""),"my review of using new vacuum mop pro for days the product is a bit tricky to setup with the app and you have to follow youtube videos to get it setup i wish xiaomi provides video tutorial links in their user manuals they don t mention it but we need blue"&amp;"tooth and wifi connection to be setup for the app and robot to work together this tip is missing in user manual wifi connectivity does get lost sometimes but that is because my router is far from certain places in my house that time the robot needs to be "&amp;"brought back to the wifi range ghz connection does not work with this model the robot takes anywhere between minutes to completely vaccum my sq ft house battery life is really good in the new model or more is still left after one complete sweep or mop cyc"&amp;"le of my house charging is also not bad it took hrs for it to charge full the first time couple of times it got confused in a specific area in my house and i had to reset the entire house map for it to work properly again once the map was created and the "&amp;"device has sweeped and mopped that area for a couple of times it would not repeat this behavior dusting is of a quality each time the amount of dust collected is staggering we never knew we had so much dust in our house mopping is average i would call it "&amp;"light wiping and not mopping hard stains or sticky stains or dry stains are not affected by the mopping only light dust or weak stickiness gets wiped out adding a bit of floor cleaning liquid or vim liquid in the water helps vacuum mop mixed mode is limit"&amp;"ed in its effectiveness in this mode mopping sometimes wets the floor and causes dry dust to stick to the floor which the vaccum is not able to pick up i recommend vacuum and mop as two separate cycles keeping mop extension attached to the robot all the t"&amp;"ime causes mopping cloth to accumulate dirt and when it gets dragged along the floor it causes wet dirty mop to be wiped around the house this is not ideal so it s important to remove that extension from the vacuum bot when you are only vacuuming and not "&amp;"mopping the mop works horribly on door mats main door or bathroom mats it gets very dirty when it moves over mats and then that wet dirt spreads all over the place so please remove all the mats esp during mopping session noise levels are pretty low in med"&amp;"ium mode sometimes we don t even know where it has gone it gets so quiet pros battery life suction power noise levels vacuumingcons mopping is average it s at best can be called as light wiping setup is bit tricky user manual is insufficient xiaomi does n"&amp;"ot contact or send any demo person at home you have to figure it out using youtube videos i can see old people or non tech savvy people will highly struggle with this thing once the device is confused it doesn t correct itself automatically it needs a map"&amp;" reset door mats make the mop even dirtier so please remove them or other items on the floor before mopping such tips nobody gives you and you have to learn them on your own but i still recommend this device as it is very effective in sweeping the dust in"&amp;" the house clean prosfor cleaning dust it is very good we can set daily schedule even if we forget to do so it will automatically does the work by setting schedule cleaning the box after its work is also not very hectic brushes are providing we can set re"&amp;"stricted areas conesmost of the hairs n threads are stuck through the round main brush little difficult to clear the brush it has been more than year iam using this one time the movement is low when ichecked so many hairs are stucked in its wheel it was l"&amp;"ittle difficult to clear the hair strands mopping it is average only only takes very little amount of water so oily things will remain in the floor once or twice in week we have to do mopping with plenty of water and lizol it can t reach the sharp corners"&amp;" also once we create restricted area by the time of using it couldn t detect the proper area we marked so it enter those area and get stuck most of the times it is main thing i hate about this product remaining things are okay then we have to reset the ma"&amp;"p and set restricted area again it is bit annoyingoverall it is very good for me my brooming is almost completely replaced by this once in week i do the complete cleaning with broom to all areas that didn t covered by this machine in all other aspect like"&amp;" price battery app feature suction and cleaning its really very good product i find it very useful and nice to have product so will directly make note of some drawbacks improvent area i observed sometimes it gets confused or leaves a specific section of b"&amp;"edroom even though there has been no obstacle its little noisy or i will say not a silent thing in standard suction power though that with any vaccuum cleaner xiaomi could have provides extra hepa filter with it vaccum mop doesn t clean properly and rathe"&amp;"r sticks dust to floor because of wet brush so i do vaccum and then only mop subsequently is best option charging is super slow if compared with any mah battery with mobile fast charger its times slower despite such a big docking charger i am a bachelor a"&amp;"nd i do not like maid coming to my house this solves the purpose it is great at vacuuming my sqft house it can do it on turbo mode with dual cleaning in single battery life was surprised with the vacuum power and battery life it collects way more dust tha"&amp;"n the manual brooming it can skip corners and narrow places once in a while i just broom the corners and bring the dust in the middle before turning the robot on for navigation and room mapping mopping is equally bad mop does not cover whole area and it l"&amp;"eaves trails it leaves the floor looking worse than the un mopped floor also water tank broke in just few cleanings recommended for vacuuming purpose very good product very helpful product in my home we purchased the product in april and now it is not wor"&amp;"king after charging it is running for less than one minute and getting stopped easy to use and working well little bit of noise is there but acceptable helping hand more reliable than maids does the job well once in days you need to mop yourself good suct"&amp;"ion power")</f>
        <v>my review of using new vacuum mop pro for days the product is a bit tricky to setup with the app and you have to follow youtube videos to get it setup i wish xiaomi provides video tutorial links in their user manuals they don t mention it but we need bluetooth and wifi connection to be setup for the app and robot to work together this tip is missing in user manual wifi connectivity does get lost sometimes but that is because my router is far from certain places in my house that time the robot needs to be brought back to the wifi range ghz connection does not work with this model the robot takes anywhere between minutes to completely vaccum my sq ft house battery life is really good in the new model or more is still left after one complete sweep or mop cycle of my house charging is also not bad it took hrs for it to charge full the first time couple of times it got confused in a specific area in my house and i had to reset the entire house map for it to work properly again once the map was created and the device has sweeped and mopped that area for a couple of times it would not repeat this behavior dusting is of a quality each time the amount of dust collected is staggering we never knew we had so much dust in our house mopping is average i would call it light wiping and not mopping hard stains or sticky stains or dry stains are not affected by the mopping only light dust or weak stickiness gets wiped out adding a bit of floor cleaning liquid or vim liquid in the water helps vacuum mop mixed mode is limited in its effectiveness in this mode mopping sometimes wets the floor and causes dry dust to stick to the floor which the vaccum is not able to pick up i recommend vacuum and mop as two separate cycles keeping mop extension attached to the robot all the time causes mopping cloth to accumulate dirt and when it gets dragged along the floor it causes wet dirty mop to be wiped around the house this is not ideal so it s important to remove that extension from the vacuum bot when you are only vacuuming and not mopping the mop works horribly on door mats main door or bathroom mats it gets very dirty when it moves over mats and then that wet dirt spreads all over the place so please remove all the mats esp during mopping session noise levels are pretty low in medium mode sometimes we don t even know where it has gone it gets so quiet pros battery life suction power noise levels vacuumingcons mopping is average it 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 t correct itself automatically it needs a map reset door mats make the mop even dirtier so please remove them or other items on the floor before mopping such tips nobody gives you and you have to learn them on your own but i still recommend this device as it is very effective in sweeping the dust in the house clean prosfor cleaning dust it is very good we can set daily schedule even if we forget to do so it will automatically does the work by setting schedule cleaning the box after its work is also not very hectic brushes are providing we can set restricted areas conesmost of the hairs n threads are stuck through the round main brush little difficult to clear the brush it has been more than year iam using this one time the movement is low when ichecked so many hairs are stucked in its wheel it was little difficult to clear the hair strands mopping it is average only only takes very little amount of water so oily things will remain in the floor once or twice in week we have to do mopping with plenty of water and lizol it can t reach the sharp corners also once we create restricted area by the time of using it couldn t detect the proper area we marked so it enter those area and get stuck most of the times it is main thing i hate about this product remaining things are okay then we have to reset the map and set restricted area again it is bit annoyingoverall it is very good for me my brooming is almost completely replaced by this once in week i do the complete cleaning with broom to all areas that didn t covered by this machine in all other aspect like price battery app feature suction and cleaning its really very good product i find it very useful and nice to have product so will directly make note of some drawbacks improvent area i observed sometimes it gets confused or leaves a specific section of bedroom even though there has been no obstacle its little noisy or i will say not a silent thing in standard suction power though that with any vaccuum cleaner xiaomi could have provides extra hepa filter with it vaccum mop doesn t clean properly and rather sticks dust to floor because of wet brush so i do vaccum and then only mop subsequently is best option charging is super slow if compared with any mah battery with mobile fast charger its times slower despite such a big docking charger i am a bachelor and i do not like maid coming to my house this solves the purpose it is great at vacuuming my sqft house it can do it on turbo mode with dual cleaning in single battery life was surprised with the vacuum power and battery life it collects way more dust than the manual brooming it can skip corners and narrow places once in a while i just broom the corners and bring the dust in the middle before turning the robot on for navigation and room mapping mopping is equally bad mop does not cover whole area and it leaves trails it leaves the floor looking worse than the un mopped floor also water tank broke in just few cleanings recommended for vacuuming purpose very good product very helpful product in my home we purchased the product in april and now it is not working after charging it is running for less than one minute and getting stopped easy to use and working well little bit of noise is there but acceptable helping hand more reliable than maids does the job well once in days you need to mop yourself good suction power</v>
      </c>
      <c r="E1432" s="1" t="s">
        <v>13558</v>
      </c>
      <c r="F1432" s="9" t="s">
        <v>12228</v>
      </c>
      <c r="G1432" s="9">
        <f>IFERROR(__xludf.DUMMYFUNCTION("""COMPUTED_VALUE"""),1.0)</f>
        <v>1</v>
      </c>
      <c r="H1432" s="9">
        <f>IFERROR(__xludf.DUMMYFUNCTION("""COMPUTED_VALUE"""),1.0)</f>
        <v>1</v>
      </c>
      <c r="I1432" s="9">
        <f>IFERROR(__xludf.DUMMYFUNCTION("""COMPUTED_VALUE"""),1.0)</f>
        <v>1</v>
      </c>
      <c r="J1432" s="9">
        <f>IFERROR(__xludf.DUMMYFUNCTION("""COMPUTED_VALUE"""),0.0)</f>
        <v>0</v>
      </c>
    </row>
    <row r="1433">
      <c r="A1433" s="1">
        <v>4.2</v>
      </c>
      <c r="B1433" s="5" t="s">
        <v>13575</v>
      </c>
      <c r="C1433" s="5" t="s">
        <v>13576</v>
      </c>
      <c r="D1433" s="9" t="str">
        <f>IFERROR(__xludf.DUMMYFUNCTION("""COMPUTED_VALUE"""),"a reasonably good product a bit costly for me using since year no problem faced sound is normal the shape does not fit where i want to get it installed i want the round one can i get it exchanged or returned please easy to use good product but the speed i"&amp;"s a bit low hence less suction power very low noise")</f>
        <v>a reasonably good product a bit costly for me using since year no problem faced sound is normal the shape does not fit where i want to get it installed i want the round one can i get it exchanged or returned please easy to use good product but the speed is a bit low hence less suction power very low noise</v>
      </c>
      <c r="E1433" s="1" t="s">
        <v>13568</v>
      </c>
      <c r="F1433" s="9" t="s">
        <v>10254</v>
      </c>
      <c r="G1433" s="9">
        <f>IFERROR(__xludf.DUMMYFUNCTION("""COMPUTED_VALUE"""),0.0)</f>
        <v>0</v>
      </c>
      <c r="H1433" s="9">
        <f>IFERROR(__xludf.DUMMYFUNCTION("""COMPUTED_VALUE"""),0.0)</f>
        <v>0</v>
      </c>
      <c r="I1433" s="9">
        <f>IFERROR(__xludf.DUMMYFUNCTION("""COMPUTED_VALUE"""),0.0)</f>
        <v>0</v>
      </c>
      <c r="J1433" s="9">
        <f>IFERROR(__xludf.DUMMYFUNCTION("""COMPUTED_VALUE"""),0.0)</f>
        <v>0</v>
      </c>
    </row>
    <row r="1434">
      <c r="A1434" s="1">
        <v>4.3</v>
      </c>
      <c r="B1434" s="5" t="s">
        <v>13587</v>
      </c>
      <c r="C1434" s="5" t="s">
        <v>13588</v>
      </c>
      <c r="D1434" s="9" t="str">
        <f>IFERROR(__xludf.DUMMYFUNCTION("""COMPUTED_VALUE"""),"really happy that i chose this for my mom made her life quite easier we r a large family of have used it only for kneading flour it does the work its intended for very much helpful product easy to handle good to go for product👌 i m using this stand mixer"&amp;" for making cakes it s great used for making dough it went well and it was quick one may be due to its planetary motion it s making sound than expected very sturdy dough maker")</f>
        <v>really happy that i chose this for my mom made her life quite easier we r a large family of have used it only for kneading flour it does the work its intended for very much helpful product easy to handle good to go for product👌 i m using this stand mixer for making cakes it s great used for making dough it went well and it was quick one may be due to its planetary motion it s making sound than expected very sturdy dough maker</v>
      </c>
      <c r="E1434" s="1" t="s">
        <v>13579</v>
      </c>
      <c r="F1434" s="9" t="s">
        <v>13581</v>
      </c>
      <c r="G1434" s="9">
        <f>IFERROR(__xludf.DUMMYFUNCTION("""COMPUTED_VALUE"""),0.0)</f>
        <v>0</v>
      </c>
      <c r="H1434" s="9">
        <f>IFERROR(__xludf.DUMMYFUNCTION("""COMPUTED_VALUE"""),0.0)</f>
        <v>0</v>
      </c>
      <c r="I1434" s="9">
        <f>IFERROR(__xludf.DUMMYFUNCTION("""COMPUTED_VALUE"""),0.0)</f>
        <v>0</v>
      </c>
      <c r="J1434" s="9">
        <f>IFERROR(__xludf.DUMMYFUNCTION("""COMPUTED_VALUE"""),0.0)</f>
        <v>0</v>
      </c>
    </row>
    <row r="1435">
      <c r="A1435" s="1">
        <v>3.9</v>
      </c>
      <c r="B1435" s="5" t="s">
        <v>13598</v>
      </c>
      <c r="C1435" s="5" t="s">
        <v>13599</v>
      </c>
      <c r="D1435" s="9" t="str">
        <f>IFERROR(__xludf.DUMMYFUNCTION("""COMPUTED_VALUE"""),"good quality fan finish and colour was good they even gave a safety metal rope for added safety wind size improve good fan from bugget no ani dast i am not satisfied this product")</f>
        <v>good quality fan finish and colour was good they even gave a safety metal rope for added safety wind size improve good fan from bugget no ani dast i am not satisfied this product</v>
      </c>
      <c r="E1435" s="1" t="s">
        <v>13591</v>
      </c>
      <c r="F1435" s="9" t="s">
        <v>9933</v>
      </c>
      <c r="G1435" s="9">
        <f>IFERROR(__xludf.DUMMYFUNCTION("""COMPUTED_VALUE"""),0.0)</f>
        <v>0</v>
      </c>
      <c r="H1435" s="9">
        <f>IFERROR(__xludf.DUMMYFUNCTION("""COMPUTED_VALUE"""),0.0)</f>
        <v>0</v>
      </c>
      <c r="I1435" s="9">
        <f>IFERROR(__xludf.DUMMYFUNCTION("""COMPUTED_VALUE"""),0.0)</f>
        <v>0</v>
      </c>
      <c r="J1435" s="9">
        <f>IFERROR(__xludf.DUMMYFUNCTION("""COMPUTED_VALUE"""),0.0)</f>
        <v>0</v>
      </c>
    </row>
    <row r="1436">
      <c r="A1436" s="1">
        <v>3.9</v>
      </c>
      <c r="B1436" s="5" t="s">
        <v>13608</v>
      </c>
      <c r="C1436" s="5" t="s">
        <v>13609</v>
      </c>
      <c r="D1436" s="9" t="str">
        <f>IFERROR(__xludf.DUMMYFUNCTION("""COMPUTED_VALUE"""),"received a product yet to use and give further review however quality is nice instructions are clear and easy to understand everything is fine but the power chord is too short only cm length no flexibility in the use of the machine in the kitchen or other"&amp;" place check if the power wirelength is sufficient for your use before you order awesome waffles are prepared should go for this very nice product easy to make waffles easy to use worthit to buy amazing product worth each penny at the cost of waffle one c"&amp;"an get life time anytime waffle super easy to make waffle be careful for outer plastic body very fragile i made waffles for the first time to make it crunchy ensure you don t fill in too much batter and also keep it for a little longer even after the ligh"&amp;"t turns green keep an eye on it till u get a dark color of waffle ensure it doesn t burn good for household use easy to clean wire is a too short but it s manageable for me so i gave it stars as it is as per my expectations the waffle iron does not heat e"&amp;"nough to make the waffles in the time indicated by either the light or the cooking time on the recipe tried it for the first time today let’s see if it lasts very good easy good quality waffle maker in the market available very affordable price great deal")</f>
        <v>received a product yet to use and give further review however quality is nice instructions are clear and easy to understand everything is fine but the power chord is too short only cm length no flexibility in the use of the machine in the kitchen or other place check if the power wirelength is sufficient for your use before you order awesome waffles are prepared should go for this very nice product easy to make waffles easy to use worthit to buy amazing product worth each penny at the cost of waffle one can get life time anytime waffle super easy to make waffle be careful for outer plastic body very fragile i made waffles for the first time to make it crunchy ensure you don t fill in too much batter and also keep it for a little longer even after the light turns green keep an eye on it till u get a dark color of waffle ensure it doesn t burn good for household use easy to clean wire is a too short but it s manageable for me so i gave it stars as it is as per my expectations the waffle iron does not heat enough to make the waffles in the time indicated by either the light or the cooking time on the recipe tried it for the first time today let’s see if it lasts very good easy good quality waffle maker in the market available very affordable price great deal</v>
      </c>
      <c r="E1436" s="1" t="s">
        <v>13602</v>
      </c>
      <c r="F1436" s="9" t="s">
        <v>12840</v>
      </c>
      <c r="G1436" s="9">
        <f>IFERROR(__xludf.DUMMYFUNCTION("""COMPUTED_VALUE"""),0.0)</f>
        <v>0</v>
      </c>
      <c r="H1436" s="9">
        <f>IFERROR(__xludf.DUMMYFUNCTION("""COMPUTED_VALUE"""),0.0)</f>
        <v>0</v>
      </c>
      <c r="I1436" s="9">
        <f>IFERROR(__xludf.DUMMYFUNCTION("""COMPUTED_VALUE"""),0.0)</f>
        <v>0</v>
      </c>
      <c r="J1436" s="9">
        <f>IFERROR(__xludf.DUMMYFUNCTION("""COMPUTED_VALUE"""),0.0)</f>
        <v>0</v>
      </c>
    </row>
    <row r="1437">
      <c r="A1437" s="1">
        <v>4.0</v>
      </c>
      <c r="B1437" s="5" t="s">
        <v>13618</v>
      </c>
      <c r="C1437" s="5" t="s">
        <v>13619</v>
      </c>
      <c r="D1437" s="9" t="str">
        <f>IFERROR(__xludf.DUMMYFUNCTION("""COMPUTED_VALUE"""),"if you are not looking for a expensive product this is a good choice for you decent size looks decent not great you know what you are paying i would recommend this product the product is good delivery made in a beautiful way nice packaging good one but sh"&amp;"ould be handled with care it s so light and weight for less clothes it can be used handles not stitched well super product ❤️good thickness it ok good sturdiness durable and good buy for the money it s a so so product not so sturdy and durable not also fr"&amp;"ee standing sometimelittle bit expensive storing capacity is good")</f>
        <v>if you are not looking for a expensive product this is a good choice for you decent size looks decent not great you know what you are paying i would recommend this product the product is good delivery made in a beautiful way nice packaging good one but should be handled with care it s so light and weight for less clothes it can be used handles not stitched well super product ❤️good thickness it ok good sturdiness durable and good buy for the money it s a so so product not so sturdy and durable not also free standing sometimelittle bit expensive storing capacity is good</v>
      </c>
      <c r="E1437" s="1" t="s">
        <v>13612</v>
      </c>
      <c r="F1437" s="9" t="s">
        <v>9495</v>
      </c>
      <c r="G1437" s="9">
        <f>IFERROR(__xludf.DUMMYFUNCTION("""COMPUTED_VALUE"""),0.0)</f>
        <v>0</v>
      </c>
      <c r="H1437" s="9">
        <f>IFERROR(__xludf.DUMMYFUNCTION("""COMPUTED_VALUE"""),1.0)</f>
        <v>1</v>
      </c>
      <c r="I1437" s="9">
        <f>IFERROR(__xludf.DUMMYFUNCTION("""COMPUTED_VALUE"""),0.0)</f>
        <v>0</v>
      </c>
      <c r="J1437" s="9">
        <f>IFERROR(__xludf.DUMMYFUNCTION("""COMPUTED_VALUE"""),0.0)</f>
        <v>0</v>
      </c>
    </row>
    <row r="1438">
      <c r="A1438" s="1">
        <v>4.4</v>
      </c>
      <c r="B1438" s="5" t="s">
        <v>13627</v>
      </c>
      <c r="C1438" s="5" t="s">
        <v>13628</v>
      </c>
      <c r="D1438" s="9" t="str">
        <f>IFERROR(__xludf.DUMMYFUNCTION("""COMPUTED_VALUE"""),"i m using this for my personal room nice product for winter season good product and price this device is febulous the handy heater is good for student i brought specially for study i am happy i am using for my room and giving proper heat but takes time to"&amp;" increase overall room temperature value for money portable heater can be used anywhere it is handy easy to carry good heater no extra wire directly fit into the socket i loved this product it s smaller in size portable easy to use and most importantly do"&amp;"esn t consume much power")</f>
        <v>i m using this for my personal room nice product for winter season good product and price this device is febulous the handy heater is good for student i brought specially for study i am happy i am using for my room and giving proper heat but takes time to increase overall room temperature value for money portable heater can be used anywhere it is handy easy to carry good heater no extra wire directly fit into the socket i loved this product it s smaller in size portable easy to use and most importantly doesn t consume much power</v>
      </c>
      <c r="E1438" s="1" t="s">
        <v>13622</v>
      </c>
      <c r="F1438" s="9" t="s">
        <v>9151</v>
      </c>
      <c r="G1438" s="9">
        <f>IFERROR(__xludf.DUMMYFUNCTION("""COMPUTED_VALUE"""),0.0)</f>
        <v>0</v>
      </c>
      <c r="H1438" s="9">
        <f>IFERROR(__xludf.DUMMYFUNCTION("""COMPUTED_VALUE"""),0.0)</f>
        <v>0</v>
      </c>
      <c r="I1438" s="9">
        <f>IFERROR(__xludf.DUMMYFUNCTION("""COMPUTED_VALUE"""),0.0)</f>
        <v>0</v>
      </c>
      <c r="J1438" s="9">
        <f>IFERROR(__xludf.DUMMYFUNCTION("""COMPUTED_VALUE"""),0.0)</f>
        <v>0</v>
      </c>
    </row>
    <row r="1439">
      <c r="A1439" s="1">
        <v>4.2</v>
      </c>
      <c r="B1439" s="5" t="s">
        <v>13636</v>
      </c>
      <c r="C1439" s="5" t="s">
        <v>13637</v>
      </c>
      <c r="D1439" s="9" t="str">
        <f>IFERROR(__xludf.DUMMYFUNCTION("""COMPUTED_VALUE"""),"product is ok but huge noise irritatate use the product liked the blower function and also the suction is strong however the machine is too loud and the extensions could have been longer the noise level is too much hope they made a device with noise level"&amp;" low reviewing after weeks of use bought for cleaning purpose in my small garments unit cleans the dust very effectively easy to use move paper bag inside to collect the dust other particles is not good enough wil tore easily but can use the vc without it"&amp;" performance wise its a good product suction is by far the best i have seen among all vacuum cleaners blower is however average over all no doubt one of the best vacuum cleaners available in this price range is my genuine rating whole thing is good if you"&amp;" want you can buy more accessories according to our use sound is a bot high but it s how this works with high suction power it got it s own space for keeping accessories that s cool")</f>
        <v>product is ok but huge noise irritatate use the product liked the blower function and also the suction is strong however the machine is too loud and the extensions could have been longer the noise level is too much hope they made a device with noise level low reviewing after weeks of use bought for cleaning purpose in my small garments unit cleans the dust very effectively easy to use move paper bag inside to collect the dust other particles is not good enough wil tore easily but can use the vc without it performance wise its a good product suction is by far the best i have seen among all vacuum cleaners blower is however average over all no doubt one of the best vacuum cleaners available in this price range is my genuine rating whole thing is good if you want you can buy more accessories according to our use sound is a bot high but it s how this works with high suction power it got it s own space for keeping accessories that s cool</v>
      </c>
      <c r="E1439" s="1" t="s">
        <v>13630</v>
      </c>
      <c r="F1439" s="9" t="s">
        <v>10633</v>
      </c>
      <c r="G1439" s="9">
        <f>IFERROR(__xludf.DUMMYFUNCTION("""COMPUTED_VALUE"""),0.0)</f>
        <v>0</v>
      </c>
      <c r="H1439" s="9">
        <f>IFERROR(__xludf.DUMMYFUNCTION("""COMPUTED_VALUE"""),0.0)</f>
        <v>0</v>
      </c>
      <c r="I1439" s="9">
        <f>IFERROR(__xludf.DUMMYFUNCTION("""COMPUTED_VALUE"""),0.0)</f>
        <v>0</v>
      </c>
      <c r="J1439" s="9">
        <f>IFERROR(__xludf.DUMMYFUNCTION("""COMPUTED_VALUE"""),0.0)</f>
        <v>0</v>
      </c>
    </row>
    <row r="1440">
      <c r="A1440" s="1">
        <v>4.5</v>
      </c>
      <c r="B1440" s="5" t="s">
        <v>13648</v>
      </c>
      <c r="C1440" s="5" t="s">
        <v>13649</v>
      </c>
      <c r="D1440" s="9" t="str">
        <f>IFERROR(__xludf.DUMMYFUNCTION("""COMPUTED_VALUE"""),"nice purchase really liked it really easy to use and clean have made multiple items of fries chicken nuggets and chicken drumsticks veg samosas and they have all come out really well the best part no oil so it s really healthy the digital touch screen opt"&amp;"ions are precise and it even allows you to change settings seamlessly it s easy to use and clean just soak with a little liquid soap and clean with soft sponge highly recommended if you want to go healthy and not have any hassles of deep frying totally va"&amp;"lue for money this is a pretty good air fryer does the job well this inalsa airfryer is very trustworthy and very easy to use does the job and has a very reasonable rate does perfect airfryer job 👍 inalsa air fryer l is a very good quality product it cam"&amp;"e in good packing we are using it for four days we fried fryums fish etc it is good to springle some oil on fish we cooked porotta also all came out good the digital board works well we can add more temp or time finishing good hot air do not come out in e"&amp;"xcess i recommend it for a family of members i purchased this product from amazon and got my delivery on time i also got a call from inalsa customer care on date of delivery to book the product demo the demo technician also arrived on time as per slot all"&amp;"otted and explained about the product very professionally i liked the product and customer care go for this product the first look of the product is really impressive it works good too i am happy with the purchase cheap and best")</f>
        <v>nice purchase really liked it really easy to use and clean have made multiple items of fries chicken nuggets and chicken drumsticks veg samosas and they have all come out really well the best part no oil so it s really healthy the digital touch screen options are precise and it even allows you to change settings seamlessly it s easy to use and clean just soak with a little liquid soap and clean with soft sponge highly recommended if you want to go healthy and not have any hassles of deep frying totally value for money this is a pretty good air fryer does the job well this inalsa airfryer is very trustworthy and very easy to use does the job and has a very reasonable rate does perfect airfryer job 👍 inalsa air fryer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members 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 the first look of the product is really impressive it works good too i am happy with the purchase cheap and best</v>
      </c>
      <c r="E1440" s="1" t="s">
        <v>13640</v>
      </c>
      <c r="F1440" s="9" t="s">
        <v>9483</v>
      </c>
      <c r="G1440" s="9">
        <f>IFERROR(__xludf.DUMMYFUNCTION("""COMPUTED_VALUE"""),1.0)</f>
        <v>1</v>
      </c>
      <c r="H1440" s="9">
        <f>IFERROR(__xludf.DUMMYFUNCTION("""COMPUTED_VALUE"""),1.0)</f>
        <v>1</v>
      </c>
      <c r="I1440" s="9">
        <f>IFERROR(__xludf.DUMMYFUNCTION("""COMPUTED_VALUE"""),0.0)</f>
        <v>0</v>
      </c>
      <c r="J1440" s="9">
        <f>IFERROR(__xludf.DUMMYFUNCTION("""COMPUTED_VALUE"""),0.0)</f>
        <v>0</v>
      </c>
    </row>
    <row r="1441">
      <c r="A1441" s="1">
        <v>4.1</v>
      </c>
      <c r="B1441" s="5" t="s">
        <v>13660</v>
      </c>
      <c r="C1441" s="5" t="s">
        <v>13661</v>
      </c>
      <c r="D1441" s="9" t="str">
        <f>IFERROR(__xludf.DUMMYFUNCTION("""COMPUTED_VALUE"""),"good design less noisy and good air through good one more than expected but can t tilt down as much better change it to screw to adjust up down remote is not provided remote included as mentioned on q a sectionsbut not available dislike no remote control "&amp;"noise level highlike worth for money easy to assemble ok good product tq🙏🏻🥰 good productyou can buy it nice fan which one can consider at this price but should have different colour options white gets dirty early which needs care regularly otherwise ni"&amp;"ce product")</f>
        <v>good design less noisy and good air through good one more than expected but can t tilt down as much better change it to screw to adjust up down remote is not provided remote included as mentioned on q a sectionsbut not available dislike no remote control noise level highlike worth for money easy to assemble ok good product tq🙏🏻🥰 good productyou can buy it nice fan which one can consider at this price but should have different colour options white gets dirty early which needs care regularly otherwise nice product</v>
      </c>
      <c r="E1441" s="1" t="s">
        <v>13652</v>
      </c>
      <c r="F1441" s="9" t="s">
        <v>13654</v>
      </c>
      <c r="G1441" s="9">
        <f>IFERROR(__xludf.DUMMYFUNCTION("""COMPUTED_VALUE"""),0.0)</f>
        <v>0</v>
      </c>
      <c r="H1441" s="9">
        <f>IFERROR(__xludf.DUMMYFUNCTION("""COMPUTED_VALUE"""),0.0)</f>
        <v>0</v>
      </c>
      <c r="I1441" s="9">
        <f>IFERROR(__xludf.DUMMYFUNCTION("""COMPUTED_VALUE"""),0.0)</f>
        <v>0</v>
      </c>
      <c r="J1441" s="9">
        <f>IFERROR(__xludf.DUMMYFUNCTION("""COMPUTED_VALUE"""),1.0)</f>
        <v>1</v>
      </c>
    </row>
    <row r="1442">
      <c r="A1442" s="1">
        <v>4.1</v>
      </c>
      <c r="B1442" s="5" t="s">
        <v>13670</v>
      </c>
      <c r="C1442" s="5" t="s">
        <v>13671</v>
      </c>
      <c r="D1442" s="9" t="str">
        <f>IFERROR(__xludf.DUMMYFUNCTION("""COMPUTED_VALUE"""),"good apt to ifb washing machine useful for ifb washing machines product is good and works fine for a month good product is good and the provider also responses very fast i got the order within days the product is so good for use one of the best extremely "&amp;"needful product expensive")</f>
        <v>good apt to ifb washing machine useful for ifb washing machines product is good and works fine for a month good product is good and the provider also responses very fast i got the order within days the product is so good for use one of the best extremely needful product expensive</v>
      </c>
      <c r="E1442" s="1" t="s">
        <v>13664</v>
      </c>
      <c r="F1442" s="9" t="s">
        <v>10297</v>
      </c>
      <c r="G1442" s="9">
        <f>IFERROR(__xludf.DUMMYFUNCTION("""COMPUTED_VALUE"""),0.0)</f>
        <v>0</v>
      </c>
      <c r="H1442" s="9">
        <f>IFERROR(__xludf.DUMMYFUNCTION("""COMPUTED_VALUE"""),0.0)</f>
        <v>0</v>
      </c>
      <c r="I1442" s="9">
        <f>IFERROR(__xludf.DUMMYFUNCTION("""COMPUTED_VALUE"""),0.0)</f>
        <v>0</v>
      </c>
      <c r="J1442" s="9">
        <f>IFERROR(__xludf.DUMMYFUNCTION("""COMPUTED_VALUE"""),0.0)</f>
        <v>0</v>
      </c>
    </row>
    <row r="1443">
      <c r="A1443" s="1">
        <v>4.2</v>
      </c>
      <c r="B1443" s="5" t="s">
        <v>13682</v>
      </c>
      <c r="C1443" s="5" t="s">
        <v>13683</v>
      </c>
      <c r="D1443" s="9" t="str">
        <f>IFERROR(__xludf.DUMMYFUNCTION("""COMPUTED_VALUE"""),"usefull for hostal borosil omni kettle is of good quality and serves the purpose highly recommended for every household pros cord length is good cross compatibility with prestige kettle bottoms is nice initially didn t fit but started fitting over time as"&amp;" we sometimes use to put it on the prestige bottom out of ignorance volumecons initially the water after heating use to have a smell some discoloration on the base of kettle dark lining disclaimer i have used two kettles from prestige which were also good"&amp;" enough but both of them burned out one of them within a year and has been sent for warranty claim so i suppose it is in nature of kettles to stop working after sufficient usage going to try kent transparent one next time shi khel chal rha hai kettles ke "&amp;"saath kya karen zarurat padti hi hai ghar pe v good product overall a good product except the inside edges at the opening of the kettle is very sharp when you are cleaning it we have to be careful else it will cause a cut on the fingers it s not working a"&amp;"fter months money waste liked the kettle very much got the kettle today and its working fine i liked the cord length its approximately meters long the temperature knob works smooth i haven t felt big difference in low and high settings thoughthe lid is ni"&amp;"ce quality too and made of glass coming to the base it s good quality too instructions manual says this kettle can b used for making maggie for boiling eggs for brewing tea and it says don t use the kettle to boil milk so therr you have it folks you can u"&amp;"se this kettle for milk boiling and milk tea purpose i found a little dent in the inner side on the base but its minute only so no worries says a little about quality control but its not a trade of really and just as any other stainless steel utensils get"&amp;" stains at the bottom on boiling water this one too so my opinion use soft water and avoid hard water and ohh forgot to mention there is a thermoplastic egg tray given with and easy carry stick that you have to assemble overall a good buy nice product")</f>
        <v>usefull for hostal borosil omni kettle is of good quality and serves the purpose highly recommended for every household pros cord length is good cross compatibility with prestige kettle bottoms is nice initially didn t fit but started fitting over time as we sometimes use to put it on the prestige bottom out of ignorance volumecons initially the water after heating use to have a smell some discoloration on the base of kettle dark lining disclaimer i have used two kettles from prestige which were also good enough but both of them burned out one of them within a year and has been sent for warranty claim so i suppose it is in nature of kettles to stop working after sufficient usage going to try kent transparent one next time shi khel chal rha hai kettles ke saath kya karen zarurat padti hi hai ghar pe v good product overall a good product except the inside edges at the opening of the kettle is very sharp when you are cleaning it we have to be careful else it will cause a cut on the fingers it s not working after months money waste liked the kettle very much got the kettle today and its working fine i liked the cord length its approximately meters long the temperature knob works smooth i haven t felt big difference in low and high settings thoughthe lid is nice quality too and made of glass coming to the base it s good quality too instructions manual says this kettle can b used for making maggie for boiling eggs for brewing tea and it says don t use the kettle to boil milk so therr you have it folks you can use this kettle for milk boiling and milk tea purpose i found a little dent in the inner side on the base but its minute only so no worries says a little about quality control but its not a trade of really and just as any other stainless steel utensils get stains at the bottom on boiling water this one too so my opinion use soft water and avoid hard water and ohh forgot to mention there is a thermoplastic egg tray given with and easy carry stick that you have to assemble overall a good buy nice product</v>
      </c>
      <c r="E1443" s="1" t="s">
        <v>13674</v>
      </c>
      <c r="F1443" s="9" t="s">
        <v>9126</v>
      </c>
      <c r="G1443" s="9">
        <f>IFERROR(__xludf.DUMMYFUNCTION("""COMPUTED_VALUE"""),1.0)</f>
        <v>1</v>
      </c>
      <c r="H1443" s="9">
        <f>IFERROR(__xludf.DUMMYFUNCTION("""COMPUTED_VALUE"""),0.0)</f>
        <v>0</v>
      </c>
      <c r="I1443" s="9">
        <f>IFERROR(__xludf.DUMMYFUNCTION("""COMPUTED_VALUE"""),0.0)</f>
        <v>0</v>
      </c>
      <c r="J1443" s="9">
        <f>IFERROR(__xludf.DUMMYFUNCTION("""COMPUTED_VALUE"""),0.0)</f>
        <v>0</v>
      </c>
    </row>
    <row r="1444">
      <c r="A1444" s="1">
        <v>4.2</v>
      </c>
      <c r="B1444" s="5" t="s">
        <v>13693</v>
      </c>
      <c r="C1444" s="5" t="s">
        <v>13694</v>
      </c>
      <c r="D1444" s="9" t="str">
        <f>IFERROR(__xludf.DUMMYFUNCTION("""COMPUTED_VALUE"""),"nice color overall i am satisfied with the product paint quality and buid quality is good only problem that it catches dust very easily so need to clean every week not happy from this product motor of the not good within a year fan getting slow motor of o"&amp;"ne our was replaced by within month another needs repair less noise good it s look good if they included ss lining for border for brown design good product noisy fan and slower speed more noise remote control spoils the fan operation good product")</f>
        <v>nice color overall i am satisfied with the product paint quality and buid quality is good only problem that it catches dust very easily so need to clean every week not happy from this product motor of the not good within a year fan getting slow motor of one our was replaced by within month another needs repair less noise good it s look good if they included ss lining for border for brown design good product noisy fan and slower speed more noise remote control spoils the fan operation good product</v>
      </c>
      <c r="E1444" s="1" t="s">
        <v>13686</v>
      </c>
      <c r="F1444" s="9" t="s">
        <v>9933</v>
      </c>
      <c r="G1444" s="9">
        <f>IFERROR(__xludf.DUMMYFUNCTION("""COMPUTED_VALUE"""),0.0)</f>
        <v>0</v>
      </c>
      <c r="H1444" s="9">
        <f>IFERROR(__xludf.DUMMYFUNCTION("""COMPUTED_VALUE"""),0.0)</f>
        <v>0</v>
      </c>
      <c r="I1444" s="9">
        <f>IFERROR(__xludf.DUMMYFUNCTION("""COMPUTED_VALUE"""),0.0)</f>
        <v>0</v>
      </c>
      <c r="J1444" s="9">
        <f>IFERROR(__xludf.DUMMYFUNCTION("""COMPUTED_VALUE"""),0.0)</f>
        <v>0</v>
      </c>
    </row>
    <row r="1445">
      <c r="A1445" s="1">
        <v>4.0</v>
      </c>
      <c r="B1445" s="5" t="s">
        <v>13703</v>
      </c>
      <c r="C1445" s="5" t="s">
        <v>13704</v>
      </c>
      <c r="D1445" s="9" t="str">
        <f>IFERROR(__xludf.DUMMYFUNCTION("""COMPUTED_VALUE"""),"alignment between mug and top springi is not good which resulted water stagnation at top section causing bitter coffee taste absolutely amazing… you can use if you wish to have black coffee or filter coffee you can’t make coffee using milk initially i got"&amp;" a damaged product and amazon replaced it in a day this is what i needed to start the mornings excellent product good appliance decent product for home best product for brew coffee lover good thing is easy to use coffee is nice bad thing is the hot plate "&amp;"doesn t cut off automatically so have to switch off manually and can t put back on to reheat as it will start making coffee")</f>
        <v>alignment between mug and top springi is not good which resulted water stagnation at top section causing bitter coffee taste absolutely amazing… you can use if you wish to have black coffee or filter coffee you can’t make coffee using milk initially i got a damaged product and amazon replaced it in a day this is what i needed to start the mornings excellent product good appliance decent product for home best product for brew coffee lover good thing is easy to use coffee is nice bad thing is the hot plate doesn t cut off automatically so have to switch off manually and can t put back on to reheat as it will start making coffee</v>
      </c>
      <c r="E1445" s="1" t="s">
        <v>13697</v>
      </c>
      <c r="F1445" s="9" t="s">
        <v>10275</v>
      </c>
      <c r="G1445" s="9">
        <f>IFERROR(__xludf.DUMMYFUNCTION("""COMPUTED_VALUE"""),0.0)</f>
        <v>0</v>
      </c>
      <c r="H1445" s="9">
        <f>IFERROR(__xludf.DUMMYFUNCTION("""COMPUTED_VALUE"""),1.0)</f>
        <v>1</v>
      </c>
      <c r="I1445" s="9">
        <f>IFERROR(__xludf.DUMMYFUNCTION("""COMPUTED_VALUE"""),1.0)</f>
        <v>1</v>
      </c>
      <c r="J1445" s="9">
        <f>IFERROR(__xludf.DUMMYFUNCTION("""COMPUTED_VALUE"""),0.0)</f>
        <v>0</v>
      </c>
    </row>
    <row r="1446">
      <c r="A1446" s="1">
        <v>4.3</v>
      </c>
      <c r="B1446" s="5" t="s">
        <v>13715</v>
      </c>
      <c r="C1446" s="5" t="s">
        <v>13716</v>
      </c>
      <c r="D1446" s="9" t="str">
        <f>IFERROR(__xludf.DUMMYFUNCTION("""COMPUTED_VALUE"""),"these are the biggest one their models use and you re supposed to trim them as required minor hassle as otherwise they perform as intended value for money suites my bullet model best bag available for the old style eureka forbes vacuum cleaner i think my "&amp;"package was old and all the bags look little yellowish otherwise it s fine i used only till now and worked as it has to genuine eureka forbes bags works nicely on my age old euroclean xl good got what i needed")</f>
        <v>these are the biggest one their models use and you re supposed to trim them as required minor hassle as otherwise they perform as intended value for money suites my bullet model best bag available for the old style eureka forbes vacuum cleaner i think my package was old and all the bags look little yellowish otherwise it s fine i used only till now and worked as it has to genuine eureka forbes bags works nicely on my age old euroclean xl good got what i needed</v>
      </c>
      <c r="E1446" s="1" t="s">
        <v>13707</v>
      </c>
      <c r="F1446" s="9" t="s">
        <v>13709</v>
      </c>
      <c r="G1446" s="9">
        <f>IFERROR(__xludf.DUMMYFUNCTION("""COMPUTED_VALUE"""),0.0)</f>
        <v>0</v>
      </c>
      <c r="H1446" s="9">
        <f>IFERROR(__xludf.DUMMYFUNCTION("""COMPUTED_VALUE"""),0.0)</f>
        <v>0</v>
      </c>
      <c r="I1446" s="9">
        <f>IFERROR(__xludf.DUMMYFUNCTION("""COMPUTED_VALUE"""),1.0)</f>
        <v>1</v>
      </c>
      <c r="J1446" s="9">
        <f>IFERROR(__xludf.DUMMYFUNCTION("""COMPUTED_VALUE"""),0.0)</f>
        <v>0</v>
      </c>
    </row>
    <row r="1447">
      <c r="A1447" s="1">
        <v>3.6</v>
      </c>
      <c r="B1447" s="5" t="s">
        <v>13725</v>
      </c>
      <c r="C1447" s="5" t="s">
        <v>13726</v>
      </c>
      <c r="D1447" s="9" t="str">
        <f>IFERROR(__xludf.DUMMYFUNCTION("""COMPUTED_VALUE"""),"so i got it today i have been using one for years n it stopped working so i thought i’ll buy this for now normally i just put water n oil n walla it works but in this one u have a wicks given to u which u have to leave in water then put one back inside th"&amp;"e humidifier till d wick stays wet it works n then doesn’t so u have to remove the one inside n dip it in water again to work now that’s a lot of work for this closed small bed room its works small in size i bought this product cause i thought it will hel"&amp;"p with my allergic problem the product is smaller than it looked in picture u have to use it like using yr mobile while charging the power switch stopped working within days so i returned d product if u really want humidifier for medical purpose then go f"&amp;"or genuine higher price quality product absolutely useful product every home must have it it keeps your home fresh with it s nice aroma it is a very good product for a nice smell in your room good")</f>
        <v>so i got it today i have been using one for years n it stopped working so i thought i’ll buy this for now normally i just put water n oil n walla it works but in this one u have a wicks given to u which u have to leave in water then put one back inside the humidifier till d wick stays wet it works n then doesn’t so u have to remove the one inside n dip it in water again to work now that’s a lot of work for this closed small bed room its works small in size i bought this product cause i thought it will help with my allergic problem the product is smaller than it looked in picture u have to use it like using yr mobile while charging the power switch stopped working within days so i returned d product if u really want humidifier for medical purpose then go for genuine higher price quality product absolutely useful product every home must have it it keeps your home fresh with it s nice aroma it is a very good product for a nice smell in your room good</v>
      </c>
      <c r="E1447" s="1" t="s">
        <v>13719</v>
      </c>
      <c r="F1447" s="9" t="s">
        <v>11878</v>
      </c>
      <c r="G1447" s="9">
        <f>IFERROR(__xludf.DUMMYFUNCTION("""COMPUTED_VALUE"""),0.0)</f>
        <v>0</v>
      </c>
      <c r="H1447" s="9">
        <f>IFERROR(__xludf.DUMMYFUNCTION("""COMPUTED_VALUE"""),0.0)</f>
        <v>0</v>
      </c>
      <c r="I1447" s="9">
        <f>IFERROR(__xludf.DUMMYFUNCTION("""COMPUTED_VALUE"""),0.0)</f>
        <v>0</v>
      </c>
      <c r="J1447" s="9">
        <f>IFERROR(__xludf.DUMMYFUNCTION("""COMPUTED_VALUE"""),0.0)</f>
        <v>0</v>
      </c>
    </row>
    <row r="1448">
      <c r="A1448" s="1">
        <v>3.5</v>
      </c>
      <c r="B1448" s="5" t="s">
        <v>13735</v>
      </c>
      <c r="C1448" s="5" t="s">
        <v>13736</v>
      </c>
      <c r="D1448" s="9" t="str">
        <f>IFERROR(__xludf.DUMMYFUNCTION("""COMPUTED_VALUE"""),"its a very nice heater but if u want to warm up ur room this is not something u should buy this heater is just for warm atmosphere around or near you overall its nice good product excellent product the build is lightweight but the rods are not attached fi"&amp;"rmly the top rod came off the hinges and stopped working in less than a month it did not even fall down and the only movement is from one corner of the room to the other it s too late to return now so i m using it with just the lower rod but really wasted"&amp;" my money on this good product i use heaters all the time i ve used havells orpat and usha in the past but hilton is by far the best generates good amount of heat better than other heaters i ve used it s also a good looking one i m definitely going to sti"&amp;"ck to this from hereon i m writing this so more people give this a try and this great product gets its due appreciation i’m using since week i must say it’s very good best in the market heating power is very poor")</f>
        <v>its a very nice heater but if u want to warm up ur room this is not something u should buy this heater is just for warm atmosphere around or near you overall its nice good product excellent product the build is lightweight but the rods are not attached firmly the top rod came off the hinges and stopped working in less than a month it did not even fall down and the only movement is from one corner of the room to the other it s too late to return now so i m using it with just the lower rod but really wasted my money on this good product i use heaters all the time i ve used havells orpat and usha in the past but hilton is by far the best generates good amount of heat better than other heaters i ve used it s also a good looking one i m definitely going to stick to this from hereon i m writing this so more people give this a try and this great product gets its due appreciation i’m using since week i must say it’s very good best in the market heating power is very poor</v>
      </c>
      <c r="E1448" s="1" t="s">
        <v>13729</v>
      </c>
      <c r="F1448" s="9" t="s">
        <v>9139</v>
      </c>
      <c r="G1448" s="9">
        <f>IFERROR(__xludf.DUMMYFUNCTION("""COMPUTED_VALUE"""),0.0)</f>
        <v>0</v>
      </c>
      <c r="H1448" s="9">
        <f>IFERROR(__xludf.DUMMYFUNCTION("""COMPUTED_VALUE"""),1.0)</f>
        <v>1</v>
      </c>
      <c r="I1448" s="9">
        <f>IFERROR(__xludf.DUMMYFUNCTION("""COMPUTED_VALUE"""),0.0)</f>
        <v>0</v>
      </c>
      <c r="J1448" s="9">
        <f>IFERROR(__xludf.DUMMYFUNCTION("""COMPUTED_VALUE"""),0.0)</f>
        <v>0</v>
      </c>
    </row>
    <row r="1449">
      <c r="A1449" s="1">
        <v>4.3</v>
      </c>
      <c r="B1449" s="5" t="s">
        <v>13746</v>
      </c>
      <c r="C1449" s="5" t="s">
        <v>13747</v>
      </c>
      <c r="D1449" s="9" t="str">
        <f>IFERROR(__xludf.DUMMYFUNCTION("""COMPUTED_VALUE"""),"cord is too short good quality in this price range like the product great quality and easy to use ok hai good light weight working good good product value for money mind blowing performance superb worth for money")</f>
        <v>cord is too short good quality in this price range like the product great quality and easy to use ok hai good light weight working good good product value for money mind blowing performance superb worth for money</v>
      </c>
      <c r="E1449" s="1" t="s">
        <v>13739</v>
      </c>
      <c r="F1449" s="9" t="s">
        <v>9293</v>
      </c>
      <c r="G1449" s="9">
        <f>IFERROR(__xludf.DUMMYFUNCTION("""COMPUTED_VALUE"""),0.0)</f>
        <v>0</v>
      </c>
      <c r="H1449" s="9">
        <f>IFERROR(__xludf.DUMMYFUNCTION("""COMPUTED_VALUE"""),0.0)</f>
        <v>0</v>
      </c>
      <c r="I1449" s="9">
        <f>IFERROR(__xludf.DUMMYFUNCTION("""COMPUTED_VALUE"""),0.0)</f>
        <v>0</v>
      </c>
      <c r="J1449" s="9">
        <f>IFERROR(__xludf.DUMMYFUNCTION("""COMPUTED_VALUE"""),0.0)</f>
        <v>0</v>
      </c>
    </row>
    <row r="1450">
      <c r="A1450" s="1">
        <v>3.6</v>
      </c>
      <c r="B1450" s="5" t="s">
        <v>13756</v>
      </c>
      <c r="C1450" s="5" t="s">
        <v>13757</v>
      </c>
      <c r="D1450" s="9" t="str">
        <f>IFERROR(__xludf.DUMMYFUNCTION("""COMPUTED_VALUE"""),"while it makes enough froth under mins tested using amul taaza milk warmed at deg celcius the battery holder is too narrow for eneloop aa rechargeable batteries i did not know this hence one of the batteries got stuck in battery compartment ultimately it "&amp;"had to be pried out by tweezers now that i have peeled the outer covers of my eneloops to slightly reduce the diameters i can insert and remove them however i still cannot close the flimsy battery door i have to hold and press it while operating it of cou"&amp;"rse there is zero problem if you use costly duracells still the battery insertion process is not at all user friendly one has to watch youtube videos for that to reduce spillage use tall coffee mugs while frothing not as strong and powerful to froth the c"&amp;"offee quality is good average product very easy to use house coffee looks like restaurant coffee too much frothy n worth it this is the first time i m writing review about any product this is the best frother at affordable cost works well and the product "&amp;"is good for this price looks delicate and not sure of sturdiness though will updare for durability works good coffee making is faster")</f>
        <v>while it makes enough froth under mins tested using amul taaza milk warmed at deg celcius the battery holder is too narrow for eneloop aa rechargeable batteries i did not know this hence one of the batteries got stuck in battery compartment ultimately it had to be pried out by tweezers 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 friendly one has to watch youtube videos for that to reduce spillage use tall coffee mugs while frothing not as strong and powerful to froth the coffee quality is good average product very easy to use house coffee looks like restaurant coffee too much frothy n worth it this is the first time i m writing review about any product this is the best frother at affordable cost works well and the product is good for this price looks delicate and not sure of sturdiness though will updare for durability works good coffee making is faster</v>
      </c>
      <c r="E1450" s="1" t="s">
        <v>13750</v>
      </c>
      <c r="F1450" s="9" t="s">
        <v>11835</v>
      </c>
      <c r="G1450" s="9">
        <f>IFERROR(__xludf.DUMMYFUNCTION("""COMPUTED_VALUE"""),0.0)</f>
        <v>0</v>
      </c>
      <c r="H1450" s="9">
        <f>IFERROR(__xludf.DUMMYFUNCTION("""COMPUTED_VALUE"""),0.0)</f>
        <v>0</v>
      </c>
      <c r="I1450" s="9">
        <f>IFERROR(__xludf.DUMMYFUNCTION("""COMPUTED_VALUE"""),0.0)</f>
        <v>0</v>
      </c>
      <c r="J1450" s="9">
        <f>IFERROR(__xludf.DUMMYFUNCTION("""COMPUTED_VALUE"""),0.0)</f>
        <v>0</v>
      </c>
    </row>
    <row r="1451">
      <c r="A1451" s="1">
        <v>2.9</v>
      </c>
      <c r="B1451" s="5" t="s">
        <v>13766</v>
      </c>
      <c r="C1451" s="5" t="s">
        <v>13767</v>
      </c>
      <c r="D1451" s="9" t="str">
        <f>IFERROR(__xludf.DUMMYFUNCTION("""COMPUTED_VALUE"""),"stop working after few days ok it doesn t fit easily little water pressure the filter falls off fitting is draw back for the product water purification method implied is good installation must be made easy having hair problem due to water so bought this f"&amp;"or my bathroom good quality product but after using it for couple of days filtered water pressure has reduced pros easy to install pipe comes with different dimensions cons hoped it to purify the tap water as mentioned in their description unfortunately d"&amp;"oesn t serve the purpose i measured my usual water with tds ppc meter the result was usual for bangalore after i installed this filter it showed the result of disappointing you need it less than to be sure to drink it easy to install value for money i use"&amp;"d it for a school project and it worked super well old product received inside seems as rusted")</f>
        <v>stop working after few days ok it doesn t fit easily little water pressure the filter falls off fitting is draw back for the product water purification method implied is good installation must be made easy having hair problem due to water so bought this for my bathroom good quality product but after using it for couple of days filtered water pressure has reduced pros easy to install pipe comes with different dimensions cons hoped it to purify the tap water as mentioned in their description unfortunately doesn t serve the purpose i measured my usual water with tds ppc meter the result was usual for bangalore after i installed this filter it showed the result of disappointing you need it less than to be sure to drink it easy to install value for money i used it for a school project and it worked super well old product received inside seems as rusted</v>
      </c>
      <c r="E1451" s="1" t="s">
        <v>13760</v>
      </c>
      <c r="F1451" s="9" t="s">
        <v>10297</v>
      </c>
      <c r="G1451" s="9">
        <f>IFERROR(__xludf.DUMMYFUNCTION("""COMPUTED_VALUE"""),0.0)</f>
        <v>0</v>
      </c>
      <c r="H1451" s="9">
        <f>IFERROR(__xludf.DUMMYFUNCTION("""COMPUTED_VALUE"""),0.0)</f>
        <v>0</v>
      </c>
      <c r="I1451" s="9">
        <f>IFERROR(__xludf.DUMMYFUNCTION("""COMPUTED_VALUE"""),0.0)</f>
        <v>0</v>
      </c>
      <c r="J1451" s="9">
        <f>IFERROR(__xludf.DUMMYFUNCTION("""COMPUTED_VALUE"""),1.0)</f>
        <v>1</v>
      </c>
    </row>
    <row r="1452">
      <c r="A1452" s="1">
        <v>4.2</v>
      </c>
      <c r="B1452" s="5" t="s">
        <v>13776</v>
      </c>
      <c r="C1452" s="5" t="s">
        <v>13777</v>
      </c>
      <c r="D1452" s="9" t="str">
        <f>IFERROR(__xludf.DUMMYFUNCTION("""COMPUTED_VALUE"""),"really easy to carry and to make waffle in it at a reasonable price the product is really good small in size and very easy to use easy to clean very easy to use waffle maker i have small kitchen so this one was best for me its ready to use within min and "&amp;"waffles takes to min to bake properly crisp the batter should be in right proportions and temperature to have a perfect waffles now my kids enjoy waffle in his tiffin box too nonstick coating light indicator watts h heat resistant this all are best featur"&amp;"es of this mini waffle maker must buy it best product it makes waffle so tasty my son like it very much it makes waffle in a very less time also we can make many other things on it like cookies biscuits sweets and many more my kids are very happy thankyou"&amp;" amazon got this waffle making machine its is very to easy to make an waffle at your homequlity is quite good as well mini waffle maker very useful awsome produt")</f>
        <v>really easy to carry and to make waffle in it at a reasonable price the product is really good small in size and very easy to use easy to clean very easy to use waffle maker i have small kitchen so this one was best for me its ready to use within min and waffles takes to min to bake properly crisp the batter should be in right proportions and temperature to have a perfect waffles now my kids enjoy waffle in his tiffin box too nonstick coating light indicator watts h heat resistant this all are best features of this mini waffle maker must buy it best product it makes waffle so tasty my son like it very much it makes waffle in a very less time also we can make many other things on it like cookies biscuits sweets and many more my kids are very happy thankyou amazon got this waffle making machine its is very to easy to make an waffle at your homequlity is quite good as well mini waffle maker very useful awsome produt</v>
      </c>
      <c r="E1452" s="1" t="s">
        <v>13770</v>
      </c>
      <c r="F1452" s="9" t="s">
        <v>12840</v>
      </c>
      <c r="G1452" s="9">
        <f>IFERROR(__xludf.DUMMYFUNCTION("""COMPUTED_VALUE"""),0.0)</f>
        <v>0</v>
      </c>
      <c r="H1452" s="9">
        <f>IFERROR(__xludf.DUMMYFUNCTION("""COMPUTED_VALUE"""),0.0)</f>
        <v>0</v>
      </c>
      <c r="I1452" s="9">
        <f>IFERROR(__xludf.DUMMYFUNCTION("""COMPUTED_VALUE"""),1.0)</f>
        <v>1</v>
      </c>
      <c r="J1452" s="9">
        <f>IFERROR(__xludf.DUMMYFUNCTION("""COMPUTED_VALUE"""),0.0)</f>
        <v>0</v>
      </c>
    </row>
    <row r="1453">
      <c r="A1453" s="1">
        <v>4.4</v>
      </c>
      <c r="B1453" s="5" t="s">
        <v>13786</v>
      </c>
      <c r="C1453" s="5" t="s">
        <v>13787</v>
      </c>
      <c r="D1453" s="9" t="str">
        <f>IFERROR(__xludf.DUMMYFUNCTION("""COMPUTED_VALUE"""),"been using this from almost a year now i’m home baker and whipping creams and making dough has been easier than ever value for money and philips is a brand you can blindly trust on the blades are easy detachable and easy to clean if you’rea home baker who"&amp;" just started off please go ahead and buy this without giving a second thought very useful product easy to use i like it😍 easy to use hassle free product no issues after using it for about months easy to use n clean i am satisfied it is may be watt but w"&amp;"orks like watt really great product in a affordable price look fir cake making awesome products")</f>
        <v>been using this from almost a year now 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 very useful product easy to use i like it😍 easy to use hassle free product no issues after using it for about months easy to use n clean i am satisfied it is may be watt but works like watt really great product in a affordable price look fir cake making awesome products</v>
      </c>
      <c r="E1453" s="1" t="s">
        <v>13780</v>
      </c>
      <c r="F1453" s="9" t="s">
        <v>11072</v>
      </c>
      <c r="G1453" s="9">
        <f>IFERROR(__xludf.DUMMYFUNCTION("""COMPUTED_VALUE"""),0.0)</f>
        <v>0</v>
      </c>
      <c r="H1453" s="9">
        <f>IFERROR(__xludf.DUMMYFUNCTION("""COMPUTED_VALUE"""),0.0)</f>
        <v>0</v>
      </c>
      <c r="I1453" s="9">
        <f>IFERROR(__xludf.DUMMYFUNCTION("""COMPUTED_VALUE"""),0.0)</f>
        <v>0</v>
      </c>
      <c r="J1453" s="9">
        <f>IFERROR(__xludf.DUMMYFUNCTION("""COMPUTED_VALUE"""),0.0)</f>
        <v>0</v>
      </c>
    </row>
    <row r="1454">
      <c r="A1454" s="1">
        <v>4.1</v>
      </c>
      <c r="B1454" s="5" t="s">
        <v>13797</v>
      </c>
      <c r="C1454" s="5" t="s">
        <v>13798</v>
      </c>
      <c r="D1454" s="9" t="str">
        <f>IFERROR(__xludf.DUMMYFUNCTION("""COMPUTED_VALUE"""),"nice product the overall quality of product is good but please mention that we have to use electric cell and how much to use the product is nice in its working the only issue is handling product there is no on off button to start or stop the blender i nee"&amp;"d to keep pressing a button to start and release a button to stop it also it is battery operated no charging cable connection is available but overall it is working fine for me in this amount just seconds and frothy coffee ready very powerful easy to oper"&amp;"ate as well the main body of the frother could be made of a better material nice product product is ok does a decent job of frothing however the built quality appears to be flimsy plastic is quite cheap and delicate have to see how long it lasts also the "&amp;"seller promises cashback for giving star reviews so all the reviews may not be genuine i like it because it is easy toh use and dislike because it doesn t come with batteries")</f>
        <v>nice product the overall quality of product is good but please mention that we have to use electric cell and how much to use the product is nice in its working the only issue is handling product there is no on off button to start or stop the blender i need to keep pressing a button to start and release a button to stop it also it is battery operated no charging cable connection is available but overall it is working fine for me in this amount just seconds and frothy coffee ready very powerful easy to operate as well the main body of the frother could be made of a better material nice product product is ok does a decent job of frothing however the built quality appears to be flimsy plastic is quite cheap and delicate have to see how long it lasts also the seller promises cashback for giving star reviews so all the reviews may not be genuine i like it because it is easy toh use and dislike because it doesn t come with batteries</v>
      </c>
      <c r="E1454" s="1" t="s">
        <v>13790</v>
      </c>
      <c r="F1454" s="9" t="s">
        <v>9282</v>
      </c>
      <c r="G1454" s="9">
        <f>IFERROR(__xludf.DUMMYFUNCTION("""COMPUTED_VALUE"""),1.0)</f>
        <v>1</v>
      </c>
      <c r="H1454" s="9">
        <f>IFERROR(__xludf.DUMMYFUNCTION("""COMPUTED_VALUE"""),0.0)</f>
        <v>0</v>
      </c>
      <c r="I1454" s="9">
        <f>IFERROR(__xludf.DUMMYFUNCTION("""COMPUTED_VALUE"""),0.0)</f>
        <v>0</v>
      </c>
      <c r="J1454" s="9">
        <f>IFERROR(__xludf.DUMMYFUNCTION("""COMPUTED_VALUE"""),1.0)</f>
        <v>1</v>
      </c>
    </row>
    <row r="1455">
      <c r="A1455" s="1">
        <v>3.8</v>
      </c>
      <c r="B1455" s="5" t="s">
        <v>13808</v>
      </c>
      <c r="C1455" s="5" t="s">
        <v>13809</v>
      </c>
      <c r="D1455" s="9" t="str">
        <f>IFERROR(__xludf.DUMMYFUNCTION("""COMPUTED_VALUE"""),"very good product bad bad product please don t buy my requirements fulfilled very nice products hot air flow range not so much good quality it s doing the great job")</f>
        <v>very good product bad bad product please don t buy my requirements fulfilled very nice products hot air flow range not so much good quality it s doing the great job</v>
      </c>
      <c r="E1455" s="1" t="s">
        <v>13801</v>
      </c>
      <c r="F1455" s="9" t="s">
        <v>9151</v>
      </c>
      <c r="G1455" s="9">
        <f>IFERROR(__xludf.DUMMYFUNCTION("""COMPUTED_VALUE"""),0.0)</f>
        <v>0</v>
      </c>
      <c r="H1455" s="9">
        <f>IFERROR(__xludf.DUMMYFUNCTION("""COMPUTED_VALUE"""),0.0)</f>
        <v>0</v>
      </c>
      <c r="I1455" s="9">
        <f>IFERROR(__xludf.DUMMYFUNCTION("""COMPUTED_VALUE"""),0.0)</f>
        <v>0</v>
      </c>
      <c r="J1455" s="9">
        <f>IFERROR(__xludf.DUMMYFUNCTION("""COMPUTED_VALUE"""),0.0)</f>
        <v>0</v>
      </c>
    </row>
    <row r="1456">
      <c r="A1456" s="1">
        <v>3.5</v>
      </c>
      <c r="B1456" s="5" t="s">
        <v>13820</v>
      </c>
      <c r="C1456" s="5" t="s">
        <v>13821</v>
      </c>
      <c r="D1456" s="9" t="str">
        <f>IFERROR(__xludf.DUMMYFUNCTION("""COMPUTED_VALUE"""),"overall i liked the productbut disappointed with this broken item it is useful only small cuts like kids clothes today i get the product in the accessory box the pin and saftypins are in that condition it s not good for beginners it s not that simple to s"&amp;"tich sometimes the machine will stuck in the middle of stitching sewing machine is really good easy to use and good for beginners overall good item for this price light weight and suitable for alteration work")</f>
        <v>overall i liked the productbut disappointed with this broken item it is useful only small cuts like kids clothes today i get the product in the accessory box the pin and saftypins are in that condition it s not good for beginners it s not that simple to stich sometimes the machine will stuck in the middle of stitching sewing machine is really good easy to use and good for beginners overall good item for this price light weight and suitable for alteration work</v>
      </c>
      <c r="E1456" s="1" t="s">
        <v>13812</v>
      </c>
      <c r="F1456" s="9" t="s">
        <v>10971</v>
      </c>
      <c r="G1456" s="9">
        <f>IFERROR(__xludf.DUMMYFUNCTION("""COMPUTED_VALUE"""),1.0)</f>
        <v>1</v>
      </c>
      <c r="H1456" s="9">
        <f>IFERROR(__xludf.DUMMYFUNCTION("""COMPUTED_VALUE"""),0.0)</f>
        <v>0</v>
      </c>
      <c r="I1456" s="9">
        <f>IFERROR(__xludf.DUMMYFUNCTION("""COMPUTED_VALUE"""),1.0)</f>
        <v>1</v>
      </c>
      <c r="J1456" s="9">
        <f>IFERROR(__xludf.DUMMYFUNCTION("""COMPUTED_VALUE"""),1.0)</f>
        <v>1</v>
      </c>
    </row>
    <row r="1457">
      <c r="A1457" s="1">
        <v>4.1</v>
      </c>
      <c r="B1457" s="5" t="s">
        <v>13831</v>
      </c>
      <c r="C1457" s="5" t="s">
        <v>13832</v>
      </c>
      <c r="D1457" s="9" t="str">
        <f>IFERROR(__xludf.DUMMYFUNCTION("""COMPUTED_VALUE"""),"cost effective this is good for heating your personal self and you will need to sit next to it over hours it will heat up a big room the auto switch off does work very light i would have loved if the cord has a bit longer its light weight and convenient t"&amp;"o use but the jali gets heated need to work on it to make it remains cool like havells fine be ready for increased rs electricity bill monthly in winter during this device use a bit costly otherwise better than the competition useful for very small room o"&amp;"nly and consumes lot of energy doest blow heat too far very less heat doesent heat room properly it is not able to hear my small sized room i think you should go for rod heating heater")</f>
        <v>cost effective this is good for heating your personal self and you will need to sit next to it over hours it will heat up a big room the auto switch off does work very light i would have loved if the cord has a bit longer its light weight and convenient to use but the jali gets heated need to work on it to make it remains cool like havells fine be ready for increased rs electricity bill monthly in winter during this device use a bit costly otherwise better than the competition useful for very small room only and consumes lot of energy doest blow heat too far very less heat doesent heat room properly it is not able to hear my small sized room i think you should go for rod heating heater</v>
      </c>
      <c r="E1457" s="1" t="s">
        <v>13824</v>
      </c>
      <c r="F1457" s="9" t="s">
        <v>9139</v>
      </c>
      <c r="G1457" s="9">
        <f>IFERROR(__xludf.DUMMYFUNCTION("""COMPUTED_VALUE"""),0.0)</f>
        <v>0</v>
      </c>
      <c r="H1457" s="9">
        <f>IFERROR(__xludf.DUMMYFUNCTION("""COMPUTED_VALUE"""),0.0)</f>
        <v>0</v>
      </c>
      <c r="I1457" s="9">
        <f>IFERROR(__xludf.DUMMYFUNCTION("""COMPUTED_VALUE"""),0.0)</f>
        <v>0</v>
      </c>
      <c r="J1457" s="9">
        <f>IFERROR(__xludf.DUMMYFUNCTION("""COMPUTED_VALUE"""),0.0)</f>
        <v>0</v>
      </c>
    </row>
    <row r="1458">
      <c r="A1458" s="1">
        <v>3.2</v>
      </c>
      <c r="B1458" s="5" t="s">
        <v>13842</v>
      </c>
      <c r="C1458" s="5" t="s">
        <v>13843</v>
      </c>
      <c r="D1458" s="9" t="str">
        <f>IFERROR(__xludf.DUMMYFUNCTION("""COMPUTED_VALUE"""),"it s nt wrkng evn aftr hours of charging the motor blade are poor doesn t perform the machine gets jammed every time poor quality never buy such product pls not sell this time")</f>
        <v>it s nt wrkng evn aftr hours of charging the motor blade are poor doesn t perform the machine gets jammed every time poor quality never buy such product pls not sell this time</v>
      </c>
      <c r="E1458" s="1" t="s">
        <v>13835</v>
      </c>
      <c r="F1458" s="9" t="s">
        <v>9825</v>
      </c>
      <c r="G1458" s="9">
        <f>IFERROR(__xludf.DUMMYFUNCTION("""COMPUTED_VALUE"""),0.0)</f>
        <v>0</v>
      </c>
      <c r="H1458" s="9">
        <f>IFERROR(__xludf.DUMMYFUNCTION("""COMPUTED_VALUE"""),0.0)</f>
        <v>0</v>
      </c>
      <c r="I1458" s="9">
        <f>IFERROR(__xludf.DUMMYFUNCTION("""COMPUTED_VALUE"""),0.0)</f>
        <v>0</v>
      </c>
      <c r="J1458" s="9">
        <f>IFERROR(__xludf.DUMMYFUNCTION("""COMPUTED_VALUE"""),0.0)</f>
        <v>0</v>
      </c>
    </row>
    <row r="1459">
      <c r="A1459" s="1">
        <v>4.4</v>
      </c>
      <c r="B1459" s="5" t="s">
        <v>13852</v>
      </c>
      <c r="C1459" s="5" t="s">
        <v>13853</v>
      </c>
      <c r="D1459" s="9" t="str">
        <f>IFERROR(__xludf.DUMMYFUNCTION("""COMPUTED_VALUE"""),"cord is small and sound while heating well built and the buttons have a smooth positive feel to the action the kettle heats efficiently and does exactly what it was designed to do and does it very well well worth the extra cost highly recommend excellent "&amp;"👍 this is better than expected easy to use really fast nd above all its safe the length of the cord is okay if you have dedicated spot the vessel or else a half foot more will be better and comfortable i can recommend this to all wire length is very smal"&amp;"l product quality is excellent using the same model for the past yrs without any issues we use it for boiling water we boil the water for drinking and for making tea we use the kettle atleast or times a day an twice in a day we boil water with its full ca"&amp;"pacity so we boil water or cups to full capacity everyday recently the lid got detached so purchased a new one with the same capacity and model to my surprise the kettle comes with bigger plug for which we don t have suitable socket hence returned the pro"&amp;"duct and received refund promptly there is no mention of the plug size in the product description i give star to the product and wish to buy again only if it is provided with a plug hope philips takes note of this advice please use it only for boiling wat"&amp;"er and there will be no trouble works for years the kettle opening is not so wide compared to some other makes but that will not be an issue if it used only for boiling water as intended chord length is less product is worth")</f>
        <v>cord is small and sound while heating well built and the buttons have a smooth positive feel to the action the kettle heats efficiently and does exactly what it was designed to do and does it very well well worth the extra cost highly recommend excellent 👍 this is better than expected easy to use really fast nd above all its safe the length of the cord is okay if you have dedicated spot the vessel or else a half foot more will be better and comfortable i can recommend this to all wire length is very small product quality is excellent using the same model for the past yrs without any issues we use it for boiling water we boil the water for drinking and for making tea we use the kettle atleast or times a day an twice in a day we boil water with its full capacity so we boil water or cups to full capacity everyday recently the lid got detached so purchased a new one with the same capacity and model to my surprise the kettle comes with bigger plug for which we don t have suitable socket hence returned the product and received refund promptly there is no mention of the plug size in the product description i give star to the product and wish to buy again only if it is provided with a plug hope philips takes note of this advice please use it only for boiling water and there will be no trouble works for years the kettle opening is not so wide compared to some other makes but that will not be an issue if it used only for boiling water as intended chord length is less product is worth</v>
      </c>
      <c r="E1459" s="1" t="s">
        <v>13846</v>
      </c>
      <c r="F1459" s="9" t="s">
        <v>9126</v>
      </c>
      <c r="G1459" s="9">
        <f>IFERROR(__xludf.DUMMYFUNCTION("""COMPUTED_VALUE"""),0.0)</f>
        <v>0</v>
      </c>
      <c r="H1459" s="9">
        <f>IFERROR(__xludf.DUMMYFUNCTION("""COMPUTED_VALUE"""),0.0)</f>
        <v>0</v>
      </c>
      <c r="I1459" s="9">
        <f>IFERROR(__xludf.DUMMYFUNCTION("""COMPUTED_VALUE"""),0.0)</f>
        <v>0</v>
      </c>
      <c r="J1459" s="9">
        <f>IFERROR(__xludf.DUMMYFUNCTION("""COMPUTED_VALUE"""),0.0)</f>
        <v>0</v>
      </c>
    </row>
    <row r="1460">
      <c r="A1460" s="1">
        <v>3.6</v>
      </c>
      <c r="B1460" s="5" t="s">
        <v>13862</v>
      </c>
      <c r="C1460" s="5" t="s">
        <v>13863</v>
      </c>
      <c r="D1460" s="9" t="str">
        <f>IFERROR(__xludf.DUMMYFUNCTION("""COMPUTED_VALUE"""),"for the product like room heater package should be enough so that it does not get damage and they have not used proper amazon packaging price is quite high according to size and capacity of the product after using days i have found some defects and some s"&amp;"cratch marks attached in the pics the heater is very compact light weight and effective it looks so cute in a room and doesn’t disturb your aesthetics at all loved it ordered another one for my grandmother product is useful good product i have purchased o"&amp;"f them recommend to my friends who have bought it but now i m looking for the same which is not available here control knobs should have marked scales on the body otherwise performance of the heater is good without noise value for money and sufficient for"&amp;" sqft room i received the faulty product very good room heater main features of the heater is it s fan hot air circulation in average size room is very good")</f>
        <v>for the product like room heater package should be enough so that it does not get damage and they have not used proper amazon packaging price is quite high according to size and capacity of the product after using days i have found some defects and some scratch marks attached in the pics the heater is very compact light weight and effective it looks so cute in a room and doesn’t disturb your aesthetics at all loved it ordered another one for my grandmother product is useful good product i have purchased of them recommend to my friends who have bought it but now i m looking for the same which is not available here control knobs should have marked scales on the body otherwise performance of the heater is good without noise value for money and sufficient for sqft room i received the faulty product very good room heater main features of the heater is it s fan hot air circulation in average size room is very good</v>
      </c>
      <c r="E1460" s="1" t="s">
        <v>13856</v>
      </c>
      <c r="F1460" s="9" t="s">
        <v>9139</v>
      </c>
      <c r="G1460" s="9">
        <f>IFERROR(__xludf.DUMMYFUNCTION("""COMPUTED_VALUE"""),1.0)</f>
        <v>1</v>
      </c>
      <c r="H1460" s="9">
        <f>IFERROR(__xludf.DUMMYFUNCTION("""COMPUTED_VALUE"""),0.0)</f>
        <v>0</v>
      </c>
      <c r="I1460" s="9">
        <f>IFERROR(__xludf.DUMMYFUNCTION("""COMPUTED_VALUE"""),1.0)</f>
        <v>1</v>
      </c>
      <c r="J1460" s="9">
        <f>IFERROR(__xludf.DUMMYFUNCTION("""COMPUTED_VALUE"""),0.0)</f>
        <v>0</v>
      </c>
    </row>
    <row r="1461">
      <c r="A1461" s="1">
        <v>3.1</v>
      </c>
      <c r="B1461" s="5" t="s">
        <v>13872</v>
      </c>
      <c r="C1461" s="5" t="s">
        <v>13873</v>
      </c>
      <c r="D1461" s="9" t="str">
        <f>IFERROR(__xludf.DUMMYFUNCTION("""COMPUTED_VALUE"""),"does not work as advertised at all the pieces came out all nice and clean no hair stuck to them all positive ratings are obviously bought")</f>
        <v>does not work as advertised at all the pieces came out all nice and clean no hair stuck to them all positive ratings are obviously bought</v>
      </c>
      <c r="E1461" s="1" t="s">
        <v>13866</v>
      </c>
      <c r="F1461" s="9" t="s">
        <v>9162</v>
      </c>
      <c r="G1461" s="9">
        <f>IFERROR(__xludf.DUMMYFUNCTION("""COMPUTED_VALUE"""),0.0)</f>
        <v>0</v>
      </c>
      <c r="H1461" s="9">
        <f>IFERROR(__xludf.DUMMYFUNCTION("""COMPUTED_VALUE"""),0.0)</f>
        <v>0</v>
      </c>
      <c r="I1461" s="9">
        <f>IFERROR(__xludf.DUMMYFUNCTION("""COMPUTED_VALUE"""),0.0)</f>
        <v>0</v>
      </c>
      <c r="J1461" s="9">
        <f>IFERROR(__xludf.DUMMYFUNCTION("""COMPUTED_VALUE"""),0.0)</f>
        <v>0</v>
      </c>
    </row>
    <row r="1462">
      <c r="A1462" s="1">
        <v>4.0</v>
      </c>
      <c r="B1462" s="5" t="s">
        <v>13883</v>
      </c>
      <c r="C1462" s="5" t="s">
        <v>13884</v>
      </c>
      <c r="D1462" s="9" t="str">
        <f>IFERROR(__xludf.DUMMYFUNCTION("""COMPUTED_VALUE"""),"i received product without spanner excellent product it s little spongy compared to my last purchased brand which was hard and not so spongy as this one very good and easy to install comes in separate sealed packets a spanner for easy installation fitting"&amp;" was perfect really nice product seem to be ok product the candels are okay not quite good for this thickness we need to change for every months or sometimes even every one month price should be more little bit less")</f>
        <v>i received product without spanner excellent product it s little spongy compared to my last purchased brand which was hard and not so spongy as this one very good and easy to install comes in separate sealed packets a spanner for easy installation fitting was perfect really nice product seem to be ok product the candels are okay not quite good for this thickness we need to change for every months or sometimes even every one month price should be more little bit less</v>
      </c>
      <c r="E1462" s="1" t="s">
        <v>13876</v>
      </c>
      <c r="F1462" s="9" t="s">
        <v>10297</v>
      </c>
      <c r="G1462" s="9">
        <f>IFERROR(__xludf.DUMMYFUNCTION("""COMPUTED_VALUE"""),0.0)</f>
        <v>0</v>
      </c>
      <c r="H1462" s="9">
        <f>IFERROR(__xludf.DUMMYFUNCTION("""COMPUTED_VALUE"""),0.0)</f>
        <v>0</v>
      </c>
      <c r="I1462" s="9">
        <f>IFERROR(__xludf.DUMMYFUNCTION("""COMPUTED_VALUE"""),1.0)</f>
        <v>1</v>
      </c>
      <c r="J1462" s="9">
        <f>IFERROR(__xludf.DUMMYFUNCTION("""COMPUTED_VALUE"""),0.0)</f>
        <v>0</v>
      </c>
    </row>
    <row r="1463">
      <c r="A1463" s="1">
        <v>4.1</v>
      </c>
      <c r="B1463" s="5" t="s">
        <v>13894</v>
      </c>
      <c r="C1463" s="5" t="s">
        <v>13895</v>
      </c>
      <c r="D1463" s="9" t="str">
        <f>IFERROR(__xludf.DUMMYFUNCTION("""COMPUTED_VALUE"""),"ok got everything as mentioned but the measuring cup was broken didn t expect this from amazon and as well as prestige except this everything was good i had a bad experience buying this prestige l rice cooker the screw on the bottom was not placed properl"&amp;"y there was a gap between the bottom plate and the top portion i regret buying this they already had delivered the replacement but it came worst than the other one so i returned the product like it for less power consumption quick preparations the product"&amp;" is ok but it is small more small than i expected it s perfect for or people even my water bottle is taller the product is used for cooking in hostel only use sponges to clean the utensil that comes with the cooker don t modify it use of excess water spoi"&amp;"ls the work you can saute vegetables for two minutes also ideal for students living in hostel i m using from two months it is nice and no worries about product quality and strongly recommended for to cook for two or three persons very good product")</f>
        <v>ok got everything as mentioned but the measuring cup was broken didn t expect this from amazon and as well as prestige except this everything was good i had a bad experience buying this prestige l rice cooker the screw on the bottom was not placed properly there was a gap between the bottom plate and the top portion i regret buying this they already had delivered the replacement but it came worst than the other one so i returned the product like it for less power consumption quick preparations the product is ok but it is small more small than i expected it s perfect for or people even my water bottle is taller the product is used for cooking in hostel only use sponges to clean the utensil that comes with the cooker don t modify it use of excess water spoils the work you can saute vegetables for two minutes also ideal for students living in hostel i m using from two months it is nice and no worries about product quality and strongly recommended for to cook for two or three persons very good product</v>
      </c>
      <c r="E1463" s="1" t="s">
        <v>13887</v>
      </c>
      <c r="F1463" s="9" t="s">
        <v>10362</v>
      </c>
      <c r="G1463" s="9">
        <f>IFERROR(__xludf.DUMMYFUNCTION("""COMPUTED_VALUE"""),1.0)</f>
        <v>1</v>
      </c>
      <c r="H1463" s="9">
        <f>IFERROR(__xludf.DUMMYFUNCTION("""COMPUTED_VALUE"""),1.0)</f>
        <v>1</v>
      </c>
      <c r="I1463" s="9">
        <f>IFERROR(__xludf.DUMMYFUNCTION("""COMPUTED_VALUE"""),1.0)</f>
        <v>1</v>
      </c>
      <c r="J1463" s="9">
        <f>IFERROR(__xludf.DUMMYFUNCTION("""COMPUTED_VALUE"""),0.0)</f>
        <v>0</v>
      </c>
    </row>
    <row r="1464">
      <c r="A1464" s="1">
        <v>3.6</v>
      </c>
      <c r="B1464" s="5" t="s">
        <v>13906</v>
      </c>
      <c r="C1464" s="5" t="s">
        <v>13907</v>
      </c>
      <c r="D1464" s="9" t="str">
        <f>IFERROR(__xludf.DUMMYFUNCTION("""COMPUTED_VALUE"""),"plastic but cool body u have to find sturdy surface to put it vertically on plastic stool it vibrate in vertical position u need bigger plug point for it very fast and effective heating it through cold air too price is bit high but it s bajaj so good very"&amp;" good buy using after only months the front part of this bajaj rx room heater melt starting useful in winter box gets heated which may cause damage but so far so good the body flaps look very delicate and did not align well when received i had to fix them"&amp;" this heater is good for a room with x ft dimension the best part is years warranty from bajaj personally recommend you to purchase this product to stay stress free received defective product from amazon seller m s royal electronics india i am surprised h"&amp;"ow amazon is allowing this type of sellers on their platform nice product nice product")</f>
        <v>plastic but cool body u have to find sturdy surface to put it vertically on plastic stool it vibrate in vertical position u need bigger plug point for it very fast and effective heating it through cold air too price is bit high but it s bajaj so good very good buy using after only months the front part of this bajaj rx room heater melt starting useful in winter box gets heated which may cause damage but so far so good the body flaps look very delicate and did not align well when received i had to fix them this heater is good for a room with x ft dimension the best part is years warranty from bajaj personally recommend you to purchase this product to stay stress free received defective product from amazon seller m s royal electronics india i am surprised how amazon is allowing this type of sellers on their platform nice product nice product</v>
      </c>
      <c r="E1464" s="1" t="s">
        <v>13898</v>
      </c>
      <c r="F1464" s="9" t="s">
        <v>10134</v>
      </c>
      <c r="G1464" s="9">
        <f>IFERROR(__xludf.DUMMYFUNCTION("""COMPUTED_VALUE"""),1.0)</f>
        <v>1</v>
      </c>
      <c r="H1464" s="9">
        <f>IFERROR(__xludf.DUMMYFUNCTION("""COMPUTED_VALUE"""),0.0)</f>
        <v>0</v>
      </c>
      <c r="I1464" s="9">
        <f>IFERROR(__xludf.DUMMYFUNCTION("""COMPUTED_VALUE"""),1.0)</f>
        <v>1</v>
      </c>
      <c r="J1464" s="9">
        <f>IFERROR(__xludf.DUMMYFUNCTION("""COMPUTED_VALUE"""),0.0)</f>
        <v>0</v>
      </c>
    </row>
    <row r="1465">
      <c r="A1465" s="1">
        <v>4.0</v>
      </c>
      <c r="B1465" s="5" t="s">
        <v>13916</v>
      </c>
      <c r="C1465" s="5" t="s">
        <v>13917</v>
      </c>
      <c r="D1465" s="9" t="str">
        <f>IFERROR(__xludf.DUMMYFUNCTION("""COMPUTED_VALUE"""),"i have installed this in my kitchen working fine is just fan speed is very slow could have been faster but not it is slow thats the reason this exhaust smoke very slow but it does exhaust good quality could have been little bit more beat performance this "&amp;"product connecting wire is too short super")</f>
        <v>i have installed this in my kitchen working fine is just fan speed is very slow could have been faster but not it is slow thats the reason this exhaust smoke very slow but it does exhaust good quality could have been little bit more beat performance this product connecting wire is too short super</v>
      </c>
      <c r="E1465" s="1" t="s">
        <v>13910</v>
      </c>
      <c r="F1465" s="9" t="s">
        <v>10254</v>
      </c>
      <c r="G1465" s="9">
        <f>IFERROR(__xludf.DUMMYFUNCTION("""COMPUTED_VALUE"""),0.0)</f>
        <v>0</v>
      </c>
      <c r="H1465" s="9">
        <f>IFERROR(__xludf.DUMMYFUNCTION("""COMPUTED_VALUE"""),0.0)</f>
        <v>0</v>
      </c>
      <c r="I1465" s="9">
        <f>IFERROR(__xludf.DUMMYFUNCTION("""COMPUTED_VALUE"""),0.0)</f>
        <v>0</v>
      </c>
      <c r="J1465" s="9">
        <f>IFERROR(__xludf.DUMMYFUNCTION("""COMPUTED_VALUE"""),0.0)</f>
        <v>0</v>
      </c>
    </row>
    <row r="1466">
      <c r="A1466" s="1">
        <v>4.3</v>
      </c>
      <c r="B1466" s="5" t="s">
        <v>13928</v>
      </c>
      <c r="C1466" s="5" t="s">
        <v>13929</v>
      </c>
      <c r="D1466" s="9" t="str">
        <f>IFERROR(__xludf.DUMMYFUNCTION("""COMPUTED_VALUE"""),"it does it job perfectly only issue is temp control is not perfect u need to keep checking the browness of sandwich untill it gets upto ur choise product is good but the control knob is to be be modified cause after the cooking process completes the contr"&amp;"ol knob should be return back to initial starting place if not that process timer should be given basically so think well what happens whether didn t had atleast one option not a indicator option it is a nice product easy to use the grilling function is a"&amp;"lso wonderful but the exterior metallic finish picks up finger marks and other spots which tend to become permanent cleaning them is almost impossible very good product this is a pretty powerful sandwich maker for home use the product looks good has a stu"&amp;"rdy build and heats up quick the sandwiches are made pretty quickly without burning बोरोसिल ब्रांड का यह सेंडविच मेकर देखने में तो अच्छा लगता है मगर इसकी बिल्ड क्वालिटी अच्छी नहीं है। यह लगभग rs के आसपास आता है। इस प्रकार की बिल्ड क्वालिटी ₹ के करीब मिल ज"&amp;"ाती है तो कोई क्यों ₹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पैके"&amp;"जिंग मैनुअल और सैंडविच मेकर की फोटोग्राफ आप सभी से शेयर की है। आप स्वयं देख के अनुमान लगा सकते हैं। recommend work as expected its easy tp use")</f>
        <v>it does it job perfectly only issue is temp control is not perfect u need to keep checking the browness of sandwich untill it gets upto ur choise product is good but the control knob is to be be modified cause after the cooking process completes the control knob should be return back to initial starting place if not that process timer should be given basically so think well what happens whether didn t had atleast one option not a indicator option it is a nice product easy to use the grilling function is also wonderful but the exterior metallic finish picks up finger marks and other spots which tend to become permanent cleaning them is almost impossible very good product this is a pretty powerful sandwich maker for home use the product looks good has a sturdy build and heats up quick the sandwiches are made pretty quickly without burning बोरोसिल ब्रांड का यह सेंडविच मेकर देखने में तो अच्छा लगता है मगर इसकी बिल्ड क्वालिटी अच्छी नहीं है। यह लगभग rs के आसपास आता है। इस प्रकार की बिल्ड क्वालिटी ₹ के करीब मिल जाती है तो कोई क्यों ₹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 recommend work as expected its easy tp use</v>
      </c>
      <c r="E1466" s="1" t="s">
        <v>13920</v>
      </c>
      <c r="F1466" s="9" t="s">
        <v>9686</v>
      </c>
      <c r="G1466" s="9">
        <f>IFERROR(__xludf.DUMMYFUNCTION("""COMPUTED_VALUE"""),0.0)</f>
        <v>0</v>
      </c>
      <c r="H1466" s="9">
        <f>IFERROR(__xludf.DUMMYFUNCTION("""COMPUTED_VALUE"""),0.0)</f>
        <v>0</v>
      </c>
      <c r="I1466" s="9">
        <f>IFERROR(__xludf.DUMMYFUNCTION("""COMPUTED_VALUE"""),1.0)</f>
        <v>1</v>
      </c>
      <c r="J1466" s="9">
        <f>IFERROR(__xludf.DUMMYFUNCTION("""COMPUTED_VALUE"""),0.0)</f>
        <v>0</v>
      </c>
    </row>
    <row r="1467">
      <c r="B1467" s="5"/>
      <c r="C1467" s="5"/>
      <c r="F1467" s="9" t="s">
        <v>13952</v>
      </c>
    </row>
    <row r="1468">
      <c r="B1468" s="5"/>
      <c r="C1468" s="5"/>
      <c r="F1468" s="9" t="s">
        <v>13952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c r="B130" s="13"/>
    </row>
    <row r="131">
      <c r="B131" s="13"/>
    </row>
    <row r="132">
      <c r="B132" s="13"/>
    </row>
    <row r="133">
      <c r="B133" s="13"/>
    </row>
    <row r="134">
      <c r="B134" s="13"/>
    </row>
    <row r="135">
      <c r="B135" s="13"/>
    </row>
    <row r="136">
      <c r="B136" s="13"/>
    </row>
    <row r="137">
      <c r="B137" s="13"/>
    </row>
    <row r="138">
      <c r="B138" s="13"/>
    </row>
    <row r="139">
      <c r="B139" s="13"/>
    </row>
    <row r="140">
      <c r="B140" s="13"/>
    </row>
    <row r="141">
      <c r="B141" s="13"/>
    </row>
    <row r="142">
      <c r="B142" s="13"/>
    </row>
    <row r="143">
      <c r="B143" s="13"/>
    </row>
    <row r="144">
      <c r="B144" s="13"/>
    </row>
    <row r="145">
      <c r="B145" s="13"/>
    </row>
    <row r="146">
      <c r="B146" s="13"/>
    </row>
    <row r="147">
      <c r="B147" s="13"/>
    </row>
    <row r="148">
      <c r="B148" s="13"/>
    </row>
    <row r="149">
      <c r="B149" s="13"/>
    </row>
    <row r="150">
      <c r="B150" s="13"/>
    </row>
    <row r="151">
      <c r="B151" s="13"/>
    </row>
    <row r="152">
      <c r="B152" s="13"/>
    </row>
    <row r="153">
      <c r="B153" s="13"/>
    </row>
    <row r="154">
      <c r="B154" s="13"/>
    </row>
    <row r="155">
      <c r="B155" s="13"/>
    </row>
    <row r="156">
      <c r="B156" s="13"/>
    </row>
    <row r="157">
      <c r="B157" s="13"/>
    </row>
    <row r="158">
      <c r="B158" s="13"/>
    </row>
    <row r="159">
      <c r="B159" s="13"/>
    </row>
    <row r="160">
      <c r="B160" s="13"/>
    </row>
    <row r="161">
      <c r="B161" s="13"/>
    </row>
    <row r="162">
      <c r="B162" s="13"/>
    </row>
    <row r="163">
      <c r="B163" s="13"/>
    </row>
    <row r="164">
      <c r="B164" s="13"/>
    </row>
    <row r="165">
      <c r="B165" s="13"/>
    </row>
    <row r="166">
      <c r="B166" s="13"/>
    </row>
    <row r="167">
      <c r="B167" s="13"/>
    </row>
    <row r="168">
      <c r="B168" s="13"/>
    </row>
    <row r="169">
      <c r="B169" s="13"/>
    </row>
    <row r="170">
      <c r="B170" s="13"/>
    </row>
    <row r="171">
      <c r="B171" s="13"/>
    </row>
    <row r="172">
      <c r="B172" s="13"/>
    </row>
    <row r="173">
      <c r="B173" s="13"/>
    </row>
    <row r="174">
      <c r="B174" s="13"/>
    </row>
    <row r="175">
      <c r="B175" s="13"/>
    </row>
    <row r="176">
      <c r="B176" s="13"/>
    </row>
    <row r="177">
      <c r="B177" s="13"/>
    </row>
    <row r="178">
      <c r="B178" s="13"/>
    </row>
    <row r="179">
      <c r="B179" s="13"/>
    </row>
    <row r="180">
      <c r="B180" s="13"/>
    </row>
    <row r="181">
      <c r="B181" s="13"/>
    </row>
    <row r="182">
      <c r="B182" s="13"/>
    </row>
    <row r="183">
      <c r="B183" s="13"/>
    </row>
    <row r="184">
      <c r="B184" s="13"/>
    </row>
    <row r="185">
      <c r="B185" s="13"/>
    </row>
    <row r="186">
      <c r="B186" s="13"/>
    </row>
    <row r="187">
      <c r="B187" s="13"/>
    </row>
    <row r="188">
      <c r="B188" s="13"/>
    </row>
    <row r="189">
      <c r="B189" s="13"/>
    </row>
    <row r="190">
      <c r="B190" s="13"/>
    </row>
    <row r="191">
      <c r="B191" s="13"/>
    </row>
    <row r="192">
      <c r="B192" s="13"/>
    </row>
    <row r="193">
      <c r="B193" s="13"/>
    </row>
    <row r="194">
      <c r="B194" s="13"/>
    </row>
    <row r="195">
      <c r="B195" s="13"/>
    </row>
    <row r="196">
      <c r="B196" s="13"/>
    </row>
    <row r="197">
      <c r="B197" s="13"/>
    </row>
    <row r="198">
      <c r="B198" s="13"/>
    </row>
    <row r="199">
      <c r="B199" s="13"/>
    </row>
    <row r="200">
      <c r="B200" s="13"/>
    </row>
    <row r="201">
      <c r="B201" s="13"/>
    </row>
    <row r="202">
      <c r="B202" s="13"/>
    </row>
    <row r="203">
      <c r="B203" s="13"/>
    </row>
    <row r="204">
      <c r="B204" s="13"/>
    </row>
    <row r="205">
      <c r="B205" s="13"/>
    </row>
    <row r="206">
      <c r="B206" s="13"/>
    </row>
    <row r="207">
      <c r="B207" s="13"/>
    </row>
    <row r="208">
      <c r="B208" s="13"/>
    </row>
    <row r="209">
      <c r="B209" s="13"/>
    </row>
    <row r="210">
      <c r="B210" s="13"/>
    </row>
    <row r="211">
      <c r="B211" s="13"/>
    </row>
    <row r="212">
      <c r="B212" s="13"/>
    </row>
    <row r="213">
      <c r="B213" s="13"/>
    </row>
    <row r="214">
      <c r="B214" s="13"/>
    </row>
    <row r="215">
      <c r="B215" s="13"/>
    </row>
    <row r="216">
      <c r="B216" s="13"/>
    </row>
    <row r="217">
      <c r="B217" s="13"/>
    </row>
    <row r="218">
      <c r="B218" s="13"/>
    </row>
    <row r="219">
      <c r="B219" s="13"/>
    </row>
    <row r="220">
      <c r="B220" s="13"/>
    </row>
    <row r="221">
      <c r="B221" s="13"/>
    </row>
    <row r="222">
      <c r="B222" s="13"/>
    </row>
    <row r="223">
      <c r="B223" s="13"/>
    </row>
    <row r="224">
      <c r="B224" s="13"/>
    </row>
    <row r="225">
      <c r="B225" s="13"/>
    </row>
    <row r="226">
      <c r="B226" s="13"/>
    </row>
    <row r="227">
      <c r="B227" s="13"/>
    </row>
    <row r="228">
      <c r="B228" s="13"/>
    </row>
    <row r="229">
      <c r="B229" s="13"/>
    </row>
    <row r="230">
      <c r="B230" s="13"/>
    </row>
    <row r="231">
      <c r="B231" s="13"/>
    </row>
    <row r="232">
      <c r="B232" s="13"/>
    </row>
    <row r="233">
      <c r="B233" s="13"/>
    </row>
    <row r="234">
      <c r="B234" s="13"/>
    </row>
    <row r="235">
      <c r="B235" s="13"/>
    </row>
    <row r="236">
      <c r="B236" s="13"/>
    </row>
    <row r="237">
      <c r="B237" s="13"/>
    </row>
    <row r="238">
      <c r="B238" s="13"/>
    </row>
    <row r="239">
      <c r="B239" s="13"/>
    </row>
    <row r="240">
      <c r="B240" s="13"/>
    </row>
    <row r="241">
      <c r="B241" s="13"/>
    </row>
    <row r="242">
      <c r="B242" s="13"/>
    </row>
    <row r="243">
      <c r="B243" s="13"/>
    </row>
    <row r="244">
      <c r="B244" s="13"/>
    </row>
    <row r="245">
      <c r="B245" s="13"/>
    </row>
    <row r="246">
      <c r="B246" s="13"/>
    </row>
    <row r="247">
      <c r="B247" s="13"/>
    </row>
    <row r="248">
      <c r="B248" s="13"/>
    </row>
    <row r="249">
      <c r="B249" s="13"/>
    </row>
    <row r="250">
      <c r="B250" s="13"/>
    </row>
    <row r="251">
      <c r="B251" s="13"/>
    </row>
    <row r="252">
      <c r="B252" s="13"/>
    </row>
    <row r="253">
      <c r="B253" s="13"/>
    </row>
    <row r="254">
      <c r="B254" s="13"/>
    </row>
    <row r="255">
      <c r="B255" s="13"/>
    </row>
    <row r="256">
      <c r="B256" s="13"/>
    </row>
    <row r="257">
      <c r="B257" s="13"/>
    </row>
    <row r="258">
      <c r="B258" s="13"/>
    </row>
    <row r="259">
      <c r="B259" s="13"/>
    </row>
    <row r="260">
      <c r="B260" s="13"/>
    </row>
    <row r="261">
      <c r="B261" s="13"/>
    </row>
    <row r="262">
      <c r="B262" s="13"/>
    </row>
    <row r="263">
      <c r="B263" s="13"/>
    </row>
    <row r="264">
      <c r="B264" s="13"/>
    </row>
    <row r="265">
      <c r="B265" s="13"/>
    </row>
    <row r="266">
      <c r="B266" s="13"/>
    </row>
    <row r="267">
      <c r="B267" s="13"/>
    </row>
    <row r="268">
      <c r="B268" s="13"/>
    </row>
    <row r="269">
      <c r="B269" s="13"/>
    </row>
    <row r="270">
      <c r="B270" s="13"/>
    </row>
    <row r="271">
      <c r="B271" s="13"/>
    </row>
    <row r="272">
      <c r="B272" s="13"/>
    </row>
    <row r="273">
      <c r="B273" s="13"/>
    </row>
    <row r="274">
      <c r="B274" s="13"/>
    </row>
    <row r="275">
      <c r="B275" s="13"/>
    </row>
    <row r="276">
      <c r="B276" s="13"/>
    </row>
    <row r="277">
      <c r="B277" s="13"/>
    </row>
    <row r="278">
      <c r="B278" s="13"/>
    </row>
    <row r="279">
      <c r="B279" s="13"/>
    </row>
    <row r="280">
      <c r="B280" s="13"/>
    </row>
    <row r="281">
      <c r="B281" s="13"/>
    </row>
    <row r="282">
      <c r="B282" s="13"/>
    </row>
    <row r="283">
      <c r="B283" s="13"/>
    </row>
    <row r="284">
      <c r="B284" s="13"/>
    </row>
    <row r="285">
      <c r="B285" s="13"/>
    </row>
    <row r="286">
      <c r="B286" s="13"/>
    </row>
    <row r="287">
      <c r="B287" s="13"/>
    </row>
    <row r="288">
      <c r="B288" s="13"/>
    </row>
    <row r="289">
      <c r="B289" s="13"/>
    </row>
    <row r="290">
      <c r="B290" s="13"/>
    </row>
    <row r="291">
      <c r="B291" s="13"/>
    </row>
    <row r="292">
      <c r="B292" s="13"/>
    </row>
    <row r="293">
      <c r="B293" s="13"/>
    </row>
    <row r="294">
      <c r="B294" s="13"/>
    </row>
    <row r="295">
      <c r="B295" s="13"/>
    </row>
    <row r="296">
      <c r="B296" s="13"/>
    </row>
    <row r="297">
      <c r="B297" s="13"/>
    </row>
    <row r="298">
      <c r="B298" s="13"/>
    </row>
    <row r="299">
      <c r="B299" s="13"/>
    </row>
    <row r="300">
      <c r="B300" s="13"/>
    </row>
    <row r="301">
      <c r="B301" s="13"/>
    </row>
    <row r="302">
      <c r="B302" s="13"/>
    </row>
    <row r="303">
      <c r="B303" s="13"/>
    </row>
    <row r="304">
      <c r="B304" s="13"/>
    </row>
    <row r="305">
      <c r="B305" s="13"/>
    </row>
    <row r="306">
      <c r="B306" s="13"/>
    </row>
    <row r="307">
      <c r="B307" s="13"/>
    </row>
    <row r="308">
      <c r="B308" s="13"/>
    </row>
    <row r="309">
      <c r="B309" s="13"/>
    </row>
    <row r="310">
      <c r="B310" s="13"/>
    </row>
    <row r="311">
      <c r="B311" s="13"/>
    </row>
    <row r="312">
      <c r="B312" s="13"/>
    </row>
    <row r="313">
      <c r="B313" s="13"/>
    </row>
    <row r="314">
      <c r="B314" s="13"/>
    </row>
    <row r="315">
      <c r="B315" s="13"/>
    </row>
    <row r="316">
      <c r="B316" s="13"/>
    </row>
    <row r="317">
      <c r="B317" s="13"/>
    </row>
    <row r="318">
      <c r="B318" s="13"/>
    </row>
    <row r="319">
      <c r="B319" s="13"/>
    </row>
    <row r="320">
      <c r="B320" s="13"/>
    </row>
    <row r="321">
      <c r="B321" s="13"/>
    </row>
    <row r="322">
      <c r="B322" s="13"/>
    </row>
    <row r="323">
      <c r="B323" s="13"/>
    </row>
    <row r="324">
      <c r="B324" s="13"/>
    </row>
    <row r="325">
      <c r="B325" s="13"/>
    </row>
    <row r="326">
      <c r="B326" s="13"/>
    </row>
    <row r="327">
      <c r="B327" s="13"/>
    </row>
    <row r="328">
      <c r="B328" s="13"/>
    </row>
    <row r="329">
      <c r="B329" s="13"/>
    </row>
    <row r="330">
      <c r="B330" s="13"/>
    </row>
    <row r="331">
      <c r="B331" s="13"/>
    </row>
    <row r="332">
      <c r="B332" s="13"/>
    </row>
    <row r="333">
      <c r="B333" s="13"/>
    </row>
    <row r="334">
      <c r="B334" s="13"/>
    </row>
    <row r="335">
      <c r="B335" s="13"/>
    </row>
    <row r="336">
      <c r="B336" s="13"/>
    </row>
    <row r="337">
      <c r="B337" s="13"/>
    </row>
    <row r="338">
      <c r="B338" s="13"/>
    </row>
    <row r="339">
      <c r="B339" s="13"/>
    </row>
    <row r="340">
      <c r="B340" s="13"/>
    </row>
    <row r="341">
      <c r="B341" s="13"/>
    </row>
    <row r="342">
      <c r="B342" s="13"/>
    </row>
    <row r="343">
      <c r="B343" s="13"/>
    </row>
    <row r="344">
      <c r="B344" s="13"/>
    </row>
    <row r="345">
      <c r="B345" s="13"/>
    </row>
    <row r="346">
      <c r="B346" s="13"/>
    </row>
    <row r="347">
      <c r="B347" s="13"/>
    </row>
    <row r="348">
      <c r="B348" s="13"/>
    </row>
    <row r="349">
      <c r="B349" s="13"/>
    </row>
    <row r="350">
      <c r="B350" s="13"/>
    </row>
    <row r="351">
      <c r="B351" s="13"/>
    </row>
    <row r="352">
      <c r="B352" s="13"/>
    </row>
    <row r="353">
      <c r="B353" s="13"/>
    </row>
    <row r="354">
      <c r="B354" s="13"/>
    </row>
    <row r="355">
      <c r="B355" s="13"/>
    </row>
    <row r="356">
      <c r="B356" s="13"/>
    </row>
    <row r="357">
      <c r="B357" s="13"/>
    </row>
    <row r="358">
      <c r="B358" s="13"/>
    </row>
    <row r="359">
      <c r="B359" s="13"/>
    </row>
    <row r="360">
      <c r="B360" s="13"/>
    </row>
    <row r="361">
      <c r="B361" s="13"/>
    </row>
    <row r="362">
      <c r="B362" s="13"/>
    </row>
    <row r="363">
      <c r="B363" s="13"/>
    </row>
    <row r="364">
      <c r="B364" s="13"/>
    </row>
    <row r="365">
      <c r="B365" s="13"/>
    </row>
    <row r="366">
      <c r="B366" s="13"/>
    </row>
    <row r="367">
      <c r="B367" s="13"/>
    </row>
    <row r="368">
      <c r="B368" s="13"/>
    </row>
    <row r="369">
      <c r="B369" s="13"/>
    </row>
    <row r="370">
      <c r="B370" s="13"/>
    </row>
    <row r="371">
      <c r="B371" s="13"/>
    </row>
    <row r="372">
      <c r="B372" s="13"/>
    </row>
    <row r="373">
      <c r="B373" s="13"/>
    </row>
    <row r="374">
      <c r="B374" s="13"/>
    </row>
    <row r="375">
      <c r="B375" s="13"/>
    </row>
    <row r="376">
      <c r="B376" s="13"/>
    </row>
    <row r="377">
      <c r="B377" s="13"/>
    </row>
    <row r="378">
      <c r="B378" s="13"/>
    </row>
    <row r="379">
      <c r="B379" s="13"/>
    </row>
    <row r="380">
      <c r="B380" s="13"/>
    </row>
    <row r="381">
      <c r="B381" s="13"/>
    </row>
    <row r="382">
      <c r="B382" s="13"/>
    </row>
    <row r="383">
      <c r="B383" s="13"/>
    </row>
    <row r="384">
      <c r="B384" s="13"/>
    </row>
    <row r="385">
      <c r="B385" s="13"/>
    </row>
    <row r="386">
      <c r="B386" s="13"/>
    </row>
    <row r="387">
      <c r="B387" s="13"/>
    </row>
    <row r="388">
      <c r="B388" s="13"/>
    </row>
    <row r="389">
      <c r="B389" s="13"/>
    </row>
    <row r="390">
      <c r="B390" s="13"/>
    </row>
    <row r="391">
      <c r="B391" s="13"/>
    </row>
    <row r="392">
      <c r="B392" s="13"/>
    </row>
    <row r="393">
      <c r="B393" s="13"/>
    </row>
    <row r="394">
      <c r="B394" s="13"/>
    </row>
    <row r="395">
      <c r="B395" s="13"/>
    </row>
    <row r="396">
      <c r="B396" s="13"/>
    </row>
    <row r="397">
      <c r="B397" s="13"/>
    </row>
    <row r="398">
      <c r="B398" s="13"/>
    </row>
    <row r="399">
      <c r="B399" s="13"/>
    </row>
    <row r="400">
      <c r="B400" s="13"/>
    </row>
    <row r="401">
      <c r="B401" s="13"/>
    </row>
    <row r="402">
      <c r="B402" s="13"/>
    </row>
    <row r="403">
      <c r="B403" s="13"/>
    </row>
    <row r="404">
      <c r="B404" s="13"/>
    </row>
    <row r="405">
      <c r="B405" s="13"/>
    </row>
    <row r="406">
      <c r="B406" s="13"/>
    </row>
    <row r="407">
      <c r="B407" s="13"/>
    </row>
    <row r="408">
      <c r="B408" s="13"/>
    </row>
    <row r="409">
      <c r="B409" s="13"/>
    </row>
    <row r="410">
      <c r="B410" s="13"/>
    </row>
    <row r="411">
      <c r="B411" s="13"/>
    </row>
    <row r="412">
      <c r="B412" s="13"/>
    </row>
    <row r="413">
      <c r="B413" s="13"/>
    </row>
    <row r="414">
      <c r="B414" s="13"/>
    </row>
    <row r="415">
      <c r="B415" s="13"/>
    </row>
    <row r="416">
      <c r="B416" s="13"/>
    </row>
    <row r="417">
      <c r="B417" s="13"/>
    </row>
    <row r="418">
      <c r="B418" s="13"/>
    </row>
    <row r="419">
      <c r="B419" s="13"/>
    </row>
    <row r="420">
      <c r="B420" s="13"/>
    </row>
    <row r="421">
      <c r="B421" s="13"/>
    </row>
    <row r="422">
      <c r="B422" s="13"/>
    </row>
    <row r="423">
      <c r="B423" s="13"/>
    </row>
    <row r="424">
      <c r="B424" s="13"/>
    </row>
    <row r="425">
      <c r="B425" s="13"/>
    </row>
    <row r="426">
      <c r="B426" s="13"/>
    </row>
    <row r="427">
      <c r="B427" s="13"/>
    </row>
    <row r="428">
      <c r="B428" s="13"/>
    </row>
    <row r="429">
      <c r="B429" s="13"/>
    </row>
    <row r="430">
      <c r="B430" s="13"/>
    </row>
    <row r="431">
      <c r="B431" s="13"/>
    </row>
    <row r="432">
      <c r="B432" s="13"/>
    </row>
    <row r="433">
      <c r="B433" s="13"/>
    </row>
    <row r="434">
      <c r="B434" s="13"/>
    </row>
    <row r="435">
      <c r="B435" s="13"/>
    </row>
    <row r="436">
      <c r="B436" s="13"/>
    </row>
    <row r="437">
      <c r="B437" s="13"/>
    </row>
    <row r="438">
      <c r="B438" s="13"/>
    </row>
    <row r="439">
      <c r="B439" s="13"/>
    </row>
    <row r="440">
      <c r="B440" s="13"/>
    </row>
    <row r="441">
      <c r="B441" s="13"/>
    </row>
    <row r="442">
      <c r="B442" s="13"/>
    </row>
    <row r="443">
      <c r="B443" s="13"/>
    </row>
    <row r="444">
      <c r="B444" s="13"/>
    </row>
    <row r="445">
      <c r="B445" s="13"/>
    </row>
    <row r="446">
      <c r="B446" s="13"/>
    </row>
    <row r="447">
      <c r="B447" s="13"/>
    </row>
    <row r="448">
      <c r="B448" s="13"/>
    </row>
    <row r="449">
      <c r="B449" s="13"/>
    </row>
    <row r="450">
      <c r="B450" s="13"/>
    </row>
    <row r="451">
      <c r="B451" s="13"/>
    </row>
    <row r="452">
      <c r="B452" s="13"/>
    </row>
    <row r="453">
      <c r="B453" s="13"/>
    </row>
    <row r="454">
      <c r="B454" s="13"/>
    </row>
    <row r="455">
      <c r="B455" s="13"/>
    </row>
    <row r="456">
      <c r="B456" s="13"/>
    </row>
    <row r="457">
      <c r="B457" s="13"/>
    </row>
    <row r="458">
      <c r="B458" s="13"/>
    </row>
    <row r="459">
      <c r="B459" s="13"/>
    </row>
    <row r="460">
      <c r="B460" s="13"/>
    </row>
    <row r="461">
      <c r="B461" s="13"/>
    </row>
    <row r="462">
      <c r="B462" s="13"/>
    </row>
    <row r="463">
      <c r="B463" s="13"/>
    </row>
    <row r="464">
      <c r="B464" s="13"/>
    </row>
    <row r="465">
      <c r="B465" s="13"/>
    </row>
    <row r="466">
      <c r="B466" s="13"/>
    </row>
    <row r="467">
      <c r="B467" s="13"/>
    </row>
    <row r="468">
      <c r="B468" s="13"/>
    </row>
    <row r="469">
      <c r="B469" s="13"/>
    </row>
    <row r="470">
      <c r="B470" s="13"/>
    </row>
    <row r="471">
      <c r="B471" s="13"/>
    </row>
    <row r="472">
      <c r="B472" s="13"/>
    </row>
    <row r="473">
      <c r="B473" s="13"/>
    </row>
    <row r="474">
      <c r="B474" s="13"/>
    </row>
    <row r="475">
      <c r="B475" s="13"/>
    </row>
    <row r="476">
      <c r="B476" s="13"/>
    </row>
    <row r="477">
      <c r="B477" s="13"/>
    </row>
    <row r="478">
      <c r="B478" s="13"/>
    </row>
    <row r="479">
      <c r="B479" s="13"/>
    </row>
    <row r="480">
      <c r="B480" s="13"/>
    </row>
    <row r="481">
      <c r="B481" s="13"/>
    </row>
    <row r="482">
      <c r="B482" s="13"/>
    </row>
    <row r="483">
      <c r="B483" s="13"/>
    </row>
    <row r="484">
      <c r="B484" s="13"/>
    </row>
    <row r="485">
      <c r="B485" s="13"/>
    </row>
    <row r="486">
      <c r="B486" s="13"/>
    </row>
    <row r="487">
      <c r="B487" s="13"/>
    </row>
    <row r="488">
      <c r="B488" s="13"/>
    </row>
    <row r="489">
      <c r="B489" s="13"/>
    </row>
    <row r="490">
      <c r="B490" s="13"/>
    </row>
    <row r="491">
      <c r="B491" s="13"/>
    </row>
    <row r="492">
      <c r="B492" s="13"/>
    </row>
    <row r="493">
      <c r="B493" s="13"/>
    </row>
    <row r="494">
      <c r="B494" s="13"/>
    </row>
    <row r="495">
      <c r="B495" s="13"/>
    </row>
    <row r="496">
      <c r="B496" s="13"/>
    </row>
    <row r="497">
      <c r="B497" s="13"/>
    </row>
    <row r="498">
      <c r="B498" s="13"/>
    </row>
    <row r="499">
      <c r="B499" s="13"/>
    </row>
    <row r="500">
      <c r="B500" s="13"/>
    </row>
    <row r="501">
      <c r="B501" s="13"/>
    </row>
    <row r="502">
      <c r="B502" s="13"/>
    </row>
    <row r="503">
      <c r="B503" s="13"/>
    </row>
    <row r="504">
      <c r="B504" s="13"/>
    </row>
    <row r="505">
      <c r="B505" s="13"/>
    </row>
    <row r="506">
      <c r="B506" s="13"/>
    </row>
    <row r="507">
      <c r="B507" s="13"/>
    </row>
    <row r="508">
      <c r="B508" s="13"/>
    </row>
    <row r="509">
      <c r="B509" s="13"/>
    </row>
    <row r="510">
      <c r="B510" s="13"/>
    </row>
    <row r="511">
      <c r="B511" s="13"/>
    </row>
    <row r="512">
      <c r="B512" s="13"/>
    </row>
    <row r="513">
      <c r="B513" s="13"/>
    </row>
    <row r="514">
      <c r="B514" s="13"/>
    </row>
    <row r="515">
      <c r="B515" s="13"/>
    </row>
    <row r="516">
      <c r="B516" s="13"/>
    </row>
    <row r="517">
      <c r="B517" s="13"/>
    </row>
    <row r="518">
      <c r="B518" s="13"/>
    </row>
    <row r="519">
      <c r="B519" s="13"/>
    </row>
    <row r="520">
      <c r="B520" s="13"/>
    </row>
    <row r="521">
      <c r="B521" s="13"/>
    </row>
    <row r="522">
      <c r="B522" s="13"/>
    </row>
    <row r="523">
      <c r="B523" s="13"/>
    </row>
    <row r="524">
      <c r="B524" s="13"/>
    </row>
    <row r="525">
      <c r="B525" s="13"/>
    </row>
    <row r="526">
      <c r="B526" s="13"/>
    </row>
    <row r="527">
      <c r="B527" s="13"/>
    </row>
    <row r="528">
      <c r="B528" s="13"/>
    </row>
    <row r="529">
      <c r="B529" s="13"/>
    </row>
    <row r="530">
      <c r="B530" s="13"/>
    </row>
    <row r="531">
      <c r="B531" s="13"/>
    </row>
    <row r="532">
      <c r="B532" s="13"/>
    </row>
    <row r="533">
      <c r="B533" s="13"/>
    </row>
    <row r="534">
      <c r="B534" s="13"/>
    </row>
    <row r="535">
      <c r="B535" s="13"/>
    </row>
    <row r="536">
      <c r="B536" s="13"/>
    </row>
    <row r="537">
      <c r="B537" s="13"/>
    </row>
    <row r="538">
      <c r="B538" s="13"/>
    </row>
    <row r="539">
      <c r="B539" s="13"/>
    </row>
    <row r="540">
      <c r="B540" s="13"/>
    </row>
    <row r="541">
      <c r="B541" s="13"/>
    </row>
    <row r="542">
      <c r="B542" s="13"/>
    </row>
    <row r="543">
      <c r="B543" s="13"/>
    </row>
    <row r="544">
      <c r="B544" s="13"/>
    </row>
    <row r="545">
      <c r="B545" s="13"/>
    </row>
    <row r="546">
      <c r="B546" s="13"/>
    </row>
    <row r="547">
      <c r="B547" s="13"/>
    </row>
    <row r="548">
      <c r="B548" s="13"/>
    </row>
    <row r="549">
      <c r="B549" s="13"/>
    </row>
    <row r="550">
      <c r="B550" s="13"/>
    </row>
    <row r="551">
      <c r="B551" s="13"/>
    </row>
    <row r="552">
      <c r="B552" s="13"/>
    </row>
    <row r="553">
      <c r="B553" s="13"/>
    </row>
    <row r="554">
      <c r="B554" s="13"/>
    </row>
    <row r="555">
      <c r="B555" s="13"/>
    </row>
    <row r="556">
      <c r="B556" s="13"/>
    </row>
    <row r="557">
      <c r="B557" s="13"/>
    </row>
    <row r="558">
      <c r="B558" s="13"/>
    </row>
    <row r="559">
      <c r="B559" s="13"/>
    </row>
    <row r="560">
      <c r="B560" s="13"/>
    </row>
    <row r="561">
      <c r="B561" s="13"/>
    </row>
    <row r="562">
      <c r="B562" s="13"/>
    </row>
    <row r="563">
      <c r="B563" s="13"/>
    </row>
    <row r="564">
      <c r="B564" s="13"/>
    </row>
    <row r="565">
      <c r="B565" s="13"/>
    </row>
    <row r="566">
      <c r="B566" s="13"/>
    </row>
    <row r="567">
      <c r="B567" s="13"/>
    </row>
    <row r="568">
      <c r="B568" s="13"/>
    </row>
    <row r="569">
      <c r="B569" s="13"/>
    </row>
    <row r="570">
      <c r="B570" s="13"/>
    </row>
    <row r="571">
      <c r="B571" s="13"/>
    </row>
    <row r="572">
      <c r="B572" s="13"/>
    </row>
    <row r="573">
      <c r="B573" s="13"/>
    </row>
    <row r="574">
      <c r="B574" s="13"/>
    </row>
    <row r="575">
      <c r="B575" s="13"/>
    </row>
    <row r="576">
      <c r="B576" s="13"/>
    </row>
    <row r="577">
      <c r="B577" s="13"/>
    </row>
    <row r="578">
      <c r="B578" s="13"/>
    </row>
    <row r="579">
      <c r="B579" s="13"/>
    </row>
    <row r="580">
      <c r="B580" s="13"/>
    </row>
    <row r="581">
      <c r="B581" s="13"/>
    </row>
    <row r="582">
      <c r="B582" s="13"/>
    </row>
    <row r="583">
      <c r="B583" s="13"/>
    </row>
    <row r="584">
      <c r="B584" s="13"/>
    </row>
    <row r="585">
      <c r="B585" s="13"/>
    </row>
    <row r="586">
      <c r="B586" s="13"/>
    </row>
    <row r="587">
      <c r="B587" s="13"/>
    </row>
    <row r="588">
      <c r="B588" s="13"/>
    </row>
    <row r="589">
      <c r="B589" s="13"/>
    </row>
    <row r="590">
      <c r="B590" s="13"/>
    </row>
    <row r="591">
      <c r="B591" s="13"/>
    </row>
    <row r="592">
      <c r="B592" s="13"/>
    </row>
    <row r="593">
      <c r="B593" s="13"/>
    </row>
    <row r="594">
      <c r="B594" s="13"/>
    </row>
    <row r="595">
      <c r="B595" s="13"/>
    </row>
    <row r="596">
      <c r="B596" s="13"/>
    </row>
    <row r="597">
      <c r="B597" s="13"/>
    </row>
    <row r="598">
      <c r="B598" s="13"/>
    </row>
    <row r="599">
      <c r="B599" s="13"/>
    </row>
    <row r="600">
      <c r="B600" s="13"/>
    </row>
    <row r="601">
      <c r="B601" s="13"/>
    </row>
    <row r="602">
      <c r="B602" s="13"/>
    </row>
    <row r="603">
      <c r="B603" s="13"/>
    </row>
    <row r="604">
      <c r="B604" s="13"/>
    </row>
    <row r="605">
      <c r="B605" s="13"/>
    </row>
    <row r="606">
      <c r="B606" s="13"/>
    </row>
    <row r="607">
      <c r="B607" s="13"/>
    </row>
    <row r="608">
      <c r="B608" s="13"/>
    </row>
    <row r="609">
      <c r="B609" s="13"/>
    </row>
    <row r="610">
      <c r="B610" s="13"/>
    </row>
    <row r="611">
      <c r="B611" s="13"/>
    </row>
    <row r="612">
      <c r="B612" s="13"/>
    </row>
    <row r="613">
      <c r="B613" s="13"/>
    </row>
    <row r="614">
      <c r="B614" s="13"/>
    </row>
    <row r="615">
      <c r="B615" s="13"/>
    </row>
    <row r="616">
      <c r="B616" s="13"/>
    </row>
    <row r="617">
      <c r="B617" s="13"/>
    </row>
    <row r="618">
      <c r="B618" s="13"/>
    </row>
    <row r="619">
      <c r="B619" s="13"/>
    </row>
    <row r="620">
      <c r="B620" s="13"/>
    </row>
    <row r="621">
      <c r="B621" s="13"/>
    </row>
    <row r="622">
      <c r="B622" s="13"/>
    </row>
    <row r="623">
      <c r="B623" s="13"/>
    </row>
    <row r="624">
      <c r="B624" s="13"/>
    </row>
    <row r="625">
      <c r="B625" s="13"/>
    </row>
    <row r="626">
      <c r="B626" s="13"/>
    </row>
    <row r="627">
      <c r="B627" s="13"/>
    </row>
    <row r="628">
      <c r="B628" s="13"/>
    </row>
    <row r="629">
      <c r="B629" s="13"/>
    </row>
    <row r="630">
      <c r="B630" s="13"/>
    </row>
    <row r="631">
      <c r="B631" s="13"/>
    </row>
    <row r="632">
      <c r="B632" s="13"/>
    </row>
    <row r="633">
      <c r="B633" s="13"/>
    </row>
    <row r="634">
      <c r="B634" s="13"/>
    </row>
    <row r="635">
      <c r="B635" s="13"/>
    </row>
    <row r="636">
      <c r="B636" s="13"/>
    </row>
    <row r="637">
      <c r="B637" s="13"/>
    </row>
    <row r="638">
      <c r="B638" s="13"/>
    </row>
    <row r="639">
      <c r="B639" s="13"/>
    </row>
    <row r="640">
      <c r="B640" s="13"/>
    </row>
    <row r="641">
      <c r="B641" s="13"/>
    </row>
    <row r="642">
      <c r="B642" s="13"/>
    </row>
    <row r="643">
      <c r="B643" s="13"/>
    </row>
    <row r="644">
      <c r="B644" s="13"/>
    </row>
    <row r="645">
      <c r="B645" s="13"/>
    </row>
    <row r="646">
      <c r="B646" s="13"/>
    </row>
    <row r="647">
      <c r="B647" s="13"/>
    </row>
    <row r="648">
      <c r="B648" s="13"/>
    </row>
    <row r="649">
      <c r="B649" s="13"/>
    </row>
    <row r="650">
      <c r="B650" s="13"/>
    </row>
    <row r="651">
      <c r="B651" s="13"/>
    </row>
    <row r="652">
      <c r="B652" s="13"/>
    </row>
    <row r="653">
      <c r="B653" s="13"/>
    </row>
    <row r="654">
      <c r="B654" s="13"/>
    </row>
    <row r="655">
      <c r="B655" s="13"/>
    </row>
    <row r="656">
      <c r="B656" s="13"/>
    </row>
    <row r="657">
      <c r="B657" s="13"/>
    </row>
    <row r="658">
      <c r="B658" s="13"/>
    </row>
    <row r="659">
      <c r="B659" s="13"/>
    </row>
    <row r="660">
      <c r="B660" s="13"/>
    </row>
    <row r="661">
      <c r="B661" s="13"/>
    </row>
    <row r="662">
      <c r="B662" s="13"/>
    </row>
    <row r="663">
      <c r="B663" s="13"/>
    </row>
    <row r="664">
      <c r="B664" s="13"/>
    </row>
    <row r="665">
      <c r="B665" s="13"/>
    </row>
    <row r="666">
      <c r="B666" s="13"/>
    </row>
    <row r="667">
      <c r="B667" s="13"/>
    </row>
    <row r="668">
      <c r="B668" s="13"/>
    </row>
    <row r="669">
      <c r="B669" s="13"/>
    </row>
    <row r="670">
      <c r="B670" s="13"/>
    </row>
    <row r="671">
      <c r="B671" s="13"/>
    </row>
    <row r="672">
      <c r="B672" s="13"/>
    </row>
    <row r="673">
      <c r="B673" s="13"/>
    </row>
    <row r="674">
      <c r="B674" s="13"/>
    </row>
    <row r="675">
      <c r="B675" s="13"/>
    </row>
    <row r="676">
      <c r="B676" s="13"/>
    </row>
    <row r="677">
      <c r="B677" s="13"/>
    </row>
    <row r="678">
      <c r="B678" s="13"/>
    </row>
    <row r="679">
      <c r="B679" s="13"/>
    </row>
    <row r="680">
      <c r="B680" s="13"/>
    </row>
    <row r="681">
      <c r="B681" s="13"/>
    </row>
    <row r="682">
      <c r="B682" s="13"/>
    </row>
    <row r="683">
      <c r="B683" s="13"/>
    </row>
    <row r="684">
      <c r="B684" s="13"/>
    </row>
    <row r="685">
      <c r="B685" s="13"/>
    </row>
    <row r="686">
      <c r="B686" s="13"/>
    </row>
    <row r="687">
      <c r="B687" s="13"/>
    </row>
    <row r="688">
      <c r="B688" s="13"/>
    </row>
    <row r="689">
      <c r="B689" s="13"/>
    </row>
    <row r="690">
      <c r="B690" s="13"/>
    </row>
    <row r="691">
      <c r="B691" s="13"/>
    </row>
    <row r="692">
      <c r="B692" s="13"/>
    </row>
    <row r="693">
      <c r="B693" s="13"/>
    </row>
    <row r="694">
      <c r="B694" s="13"/>
    </row>
    <row r="695">
      <c r="B695" s="13"/>
    </row>
    <row r="696">
      <c r="B696" s="13"/>
    </row>
    <row r="697">
      <c r="B697" s="13"/>
    </row>
    <row r="698">
      <c r="B698" s="13"/>
    </row>
    <row r="699">
      <c r="B699" s="13"/>
    </row>
    <row r="700">
      <c r="B700" s="13"/>
    </row>
    <row r="701">
      <c r="B701" s="13"/>
    </row>
    <row r="702">
      <c r="B702" s="13"/>
    </row>
    <row r="703">
      <c r="B703" s="13"/>
    </row>
    <row r="704">
      <c r="B704" s="13"/>
    </row>
    <row r="705">
      <c r="B705" s="13"/>
    </row>
    <row r="706">
      <c r="B706" s="13"/>
    </row>
    <row r="707">
      <c r="B707" s="13"/>
    </row>
    <row r="708">
      <c r="B708" s="13"/>
    </row>
    <row r="709">
      <c r="B709" s="13"/>
    </row>
    <row r="710">
      <c r="B710" s="13"/>
    </row>
    <row r="711">
      <c r="B711" s="13"/>
    </row>
    <row r="712">
      <c r="B712" s="13"/>
    </row>
    <row r="713">
      <c r="B713" s="13"/>
    </row>
    <row r="714">
      <c r="B714" s="13"/>
    </row>
    <row r="715">
      <c r="B715" s="13"/>
    </row>
    <row r="716">
      <c r="B716" s="13"/>
    </row>
    <row r="717">
      <c r="B717" s="13"/>
    </row>
    <row r="718">
      <c r="B718" s="13"/>
    </row>
    <row r="719">
      <c r="B719" s="13"/>
    </row>
    <row r="720">
      <c r="B720" s="13"/>
    </row>
    <row r="721">
      <c r="B721" s="13"/>
    </row>
    <row r="722">
      <c r="B722" s="13"/>
    </row>
    <row r="723">
      <c r="B723" s="13"/>
    </row>
    <row r="724">
      <c r="B724" s="13"/>
    </row>
    <row r="725">
      <c r="B725" s="13"/>
    </row>
    <row r="726">
      <c r="B726" s="13"/>
    </row>
    <row r="727">
      <c r="B727" s="13"/>
    </row>
    <row r="728">
      <c r="B728" s="13"/>
    </row>
    <row r="729">
      <c r="B729" s="13"/>
    </row>
    <row r="730">
      <c r="B730" s="13"/>
    </row>
    <row r="731">
      <c r="B731" s="13"/>
    </row>
    <row r="732">
      <c r="B732" s="13"/>
    </row>
    <row r="733">
      <c r="B733" s="13"/>
    </row>
    <row r="734">
      <c r="B734" s="13"/>
    </row>
    <row r="735">
      <c r="B735" s="13"/>
    </row>
    <row r="736">
      <c r="B736" s="13"/>
    </row>
    <row r="737">
      <c r="B737" s="13"/>
    </row>
    <row r="738">
      <c r="B738" s="13"/>
    </row>
    <row r="739">
      <c r="B739" s="13"/>
    </row>
    <row r="740">
      <c r="B740" s="13"/>
    </row>
    <row r="741">
      <c r="B741" s="13"/>
    </row>
    <row r="742">
      <c r="B742" s="13"/>
    </row>
    <row r="743">
      <c r="B743" s="13"/>
    </row>
    <row r="744">
      <c r="B744" s="13"/>
    </row>
    <row r="745">
      <c r="B745" s="13"/>
    </row>
    <row r="746">
      <c r="B746" s="13"/>
    </row>
    <row r="747">
      <c r="B747" s="13"/>
    </row>
    <row r="748">
      <c r="B748" s="13"/>
    </row>
    <row r="749">
      <c r="B749" s="13"/>
    </row>
    <row r="750">
      <c r="B750" s="13"/>
    </row>
    <row r="751">
      <c r="B751" s="13"/>
    </row>
    <row r="752">
      <c r="B752" s="13"/>
    </row>
    <row r="753">
      <c r="B753" s="13"/>
    </row>
    <row r="754">
      <c r="B754" s="13"/>
    </row>
    <row r="755">
      <c r="B755" s="13"/>
    </row>
    <row r="756">
      <c r="B756" s="13"/>
    </row>
    <row r="757">
      <c r="B757" s="13"/>
    </row>
    <row r="758">
      <c r="B758" s="13"/>
    </row>
    <row r="759">
      <c r="B759" s="13"/>
    </row>
    <row r="760">
      <c r="B760" s="13"/>
    </row>
    <row r="761">
      <c r="B761" s="13"/>
    </row>
    <row r="762">
      <c r="B762" s="13"/>
    </row>
    <row r="763">
      <c r="B763" s="13"/>
    </row>
    <row r="764">
      <c r="B764" s="13"/>
    </row>
    <row r="765">
      <c r="B765" s="13"/>
    </row>
    <row r="766">
      <c r="B766" s="13"/>
    </row>
    <row r="767">
      <c r="B767" s="13"/>
    </row>
    <row r="768">
      <c r="B768" s="13"/>
    </row>
    <row r="769">
      <c r="B769" s="13"/>
    </row>
    <row r="770">
      <c r="B770" s="13"/>
    </row>
    <row r="771">
      <c r="B771" s="13"/>
    </row>
    <row r="772">
      <c r="B772" s="13"/>
    </row>
    <row r="773">
      <c r="B773" s="13"/>
    </row>
    <row r="774">
      <c r="B774" s="13"/>
    </row>
    <row r="775">
      <c r="B775" s="13"/>
    </row>
    <row r="776">
      <c r="B776" s="13"/>
    </row>
    <row r="777">
      <c r="B777" s="13"/>
    </row>
    <row r="778">
      <c r="B778" s="13"/>
    </row>
    <row r="779">
      <c r="B779" s="13"/>
    </row>
    <row r="780">
      <c r="B780" s="13"/>
    </row>
    <row r="781">
      <c r="B781" s="13"/>
    </row>
    <row r="782">
      <c r="B782" s="13"/>
    </row>
    <row r="783">
      <c r="B783" s="13"/>
    </row>
    <row r="784">
      <c r="B784" s="13"/>
    </row>
    <row r="785">
      <c r="B785" s="13"/>
    </row>
    <row r="786">
      <c r="B786" s="13"/>
    </row>
    <row r="787">
      <c r="B787" s="13"/>
    </row>
    <row r="788">
      <c r="B788" s="13"/>
    </row>
    <row r="789">
      <c r="B789" s="13"/>
    </row>
    <row r="790">
      <c r="B790" s="13"/>
    </row>
    <row r="791">
      <c r="B791" s="13"/>
    </row>
    <row r="792">
      <c r="B792" s="13"/>
    </row>
    <row r="793">
      <c r="B793" s="13"/>
    </row>
    <row r="794">
      <c r="B794" s="13"/>
    </row>
    <row r="795">
      <c r="B795" s="13"/>
    </row>
    <row r="796">
      <c r="B796" s="13"/>
    </row>
    <row r="797">
      <c r="B797" s="13"/>
    </row>
    <row r="798">
      <c r="B798" s="13"/>
    </row>
    <row r="799">
      <c r="B799" s="13"/>
    </row>
    <row r="800">
      <c r="B800" s="13"/>
    </row>
    <row r="801">
      <c r="B801" s="13"/>
    </row>
    <row r="802">
      <c r="B802" s="13"/>
    </row>
    <row r="803">
      <c r="B803" s="13"/>
    </row>
    <row r="804">
      <c r="B804" s="13"/>
    </row>
    <row r="805">
      <c r="B805" s="13"/>
    </row>
    <row r="806">
      <c r="B806" s="13"/>
    </row>
    <row r="807">
      <c r="B807" s="13"/>
    </row>
    <row r="808">
      <c r="B808" s="13"/>
    </row>
    <row r="809">
      <c r="B809" s="13"/>
    </row>
    <row r="810">
      <c r="B810" s="13"/>
    </row>
    <row r="811">
      <c r="B811" s="13"/>
    </row>
    <row r="812">
      <c r="B812" s="13"/>
    </row>
    <row r="813">
      <c r="B813" s="13"/>
    </row>
    <row r="814">
      <c r="B814" s="13"/>
    </row>
    <row r="815">
      <c r="B815" s="13"/>
    </row>
    <row r="816">
      <c r="B816" s="13"/>
    </row>
    <row r="817">
      <c r="B817" s="13"/>
    </row>
    <row r="818">
      <c r="B818" s="13"/>
    </row>
    <row r="819">
      <c r="B819" s="13"/>
    </row>
    <row r="820">
      <c r="B820" s="13"/>
    </row>
    <row r="821">
      <c r="B821" s="13"/>
    </row>
    <row r="822">
      <c r="B822" s="13"/>
    </row>
    <row r="823">
      <c r="B823" s="13"/>
    </row>
    <row r="824">
      <c r="B824" s="13"/>
    </row>
    <row r="825">
      <c r="B825" s="13"/>
    </row>
    <row r="826">
      <c r="B826" s="13"/>
    </row>
    <row r="827">
      <c r="B827" s="13"/>
    </row>
    <row r="828">
      <c r="B828" s="13"/>
    </row>
    <row r="829">
      <c r="B829" s="13"/>
    </row>
    <row r="830">
      <c r="B830" s="13"/>
    </row>
    <row r="831">
      <c r="B831" s="13"/>
    </row>
    <row r="832">
      <c r="B832" s="13"/>
    </row>
    <row r="833">
      <c r="B833" s="13"/>
    </row>
    <row r="834">
      <c r="B834" s="13"/>
    </row>
    <row r="835">
      <c r="B835" s="13"/>
    </row>
    <row r="836">
      <c r="B836" s="13"/>
    </row>
    <row r="837">
      <c r="B837" s="13"/>
    </row>
    <row r="838">
      <c r="B838" s="13"/>
    </row>
    <row r="839">
      <c r="B839" s="13"/>
    </row>
    <row r="840">
      <c r="B840" s="13"/>
    </row>
    <row r="841">
      <c r="B841" s="13"/>
    </row>
    <row r="842">
      <c r="B842" s="13"/>
    </row>
    <row r="843">
      <c r="B843" s="13"/>
    </row>
    <row r="844">
      <c r="B844" s="13"/>
    </row>
    <row r="845">
      <c r="B845" s="13"/>
    </row>
    <row r="846">
      <c r="B846" s="13"/>
    </row>
    <row r="847">
      <c r="B847" s="13"/>
    </row>
    <row r="848">
      <c r="B848" s="13"/>
    </row>
    <row r="849">
      <c r="B849" s="13"/>
    </row>
    <row r="850">
      <c r="B850" s="13"/>
    </row>
    <row r="851">
      <c r="B851" s="13"/>
    </row>
    <row r="852">
      <c r="B852" s="13"/>
    </row>
    <row r="853">
      <c r="B853" s="13"/>
    </row>
    <row r="854">
      <c r="B854" s="13"/>
    </row>
    <row r="855">
      <c r="B855" s="13"/>
    </row>
    <row r="856">
      <c r="B856" s="13"/>
    </row>
    <row r="857">
      <c r="B857" s="13"/>
    </row>
    <row r="858">
      <c r="B858" s="13"/>
    </row>
    <row r="859">
      <c r="B859" s="13"/>
    </row>
    <row r="860">
      <c r="B860" s="13"/>
    </row>
    <row r="861">
      <c r="B861" s="13"/>
    </row>
    <row r="862">
      <c r="B862" s="13"/>
    </row>
    <row r="863">
      <c r="B863" s="13"/>
    </row>
    <row r="864">
      <c r="B864" s="13"/>
    </row>
    <row r="865">
      <c r="B865" s="13"/>
    </row>
    <row r="866">
      <c r="B866" s="13"/>
    </row>
    <row r="867">
      <c r="B867" s="13"/>
    </row>
    <row r="868">
      <c r="B868" s="13"/>
    </row>
    <row r="869">
      <c r="B869" s="13"/>
    </row>
    <row r="870">
      <c r="B870" s="13"/>
    </row>
    <row r="871">
      <c r="B871" s="13"/>
    </row>
    <row r="872">
      <c r="B872" s="13"/>
    </row>
    <row r="873">
      <c r="B873" s="13"/>
    </row>
    <row r="874">
      <c r="B874" s="13"/>
    </row>
    <row r="875">
      <c r="B875" s="13"/>
    </row>
    <row r="876">
      <c r="B876" s="13"/>
    </row>
    <row r="877">
      <c r="B877" s="13"/>
    </row>
    <row r="878">
      <c r="B878" s="13"/>
    </row>
    <row r="879">
      <c r="B879" s="13"/>
    </row>
    <row r="880">
      <c r="B880" s="13"/>
    </row>
    <row r="881">
      <c r="B881" s="13"/>
    </row>
    <row r="882">
      <c r="B882" s="13"/>
    </row>
    <row r="883">
      <c r="B883" s="13"/>
    </row>
    <row r="884">
      <c r="B884" s="13"/>
    </row>
    <row r="885">
      <c r="B885" s="13"/>
    </row>
    <row r="886">
      <c r="B886" s="13"/>
    </row>
    <row r="887">
      <c r="B887" s="13"/>
    </row>
    <row r="888">
      <c r="B888" s="13"/>
    </row>
    <row r="889">
      <c r="B889" s="13"/>
    </row>
    <row r="890">
      <c r="B890" s="13"/>
    </row>
    <row r="891">
      <c r="B891" s="13"/>
    </row>
    <row r="892">
      <c r="B892" s="13"/>
    </row>
    <row r="893">
      <c r="B893" s="13"/>
    </row>
    <row r="894">
      <c r="B894" s="13"/>
    </row>
    <row r="895">
      <c r="B895" s="13"/>
    </row>
    <row r="896">
      <c r="B896" s="13"/>
    </row>
    <row r="897">
      <c r="B897" s="13"/>
    </row>
    <row r="898">
      <c r="B898" s="13"/>
    </row>
    <row r="899">
      <c r="B899" s="13"/>
    </row>
    <row r="900">
      <c r="B900" s="13"/>
    </row>
    <row r="901">
      <c r="B901" s="13"/>
    </row>
    <row r="902">
      <c r="B902" s="13"/>
    </row>
    <row r="903">
      <c r="B903" s="13"/>
    </row>
    <row r="904">
      <c r="B904" s="13"/>
    </row>
    <row r="905">
      <c r="B905" s="13"/>
    </row>
    <row r="906">
      <c r="B906" s="13"/>
    </row>
    <row r="907">
      <c r="B907" s="13"/>
    </row>
    <row r="908">
      <c r="B908" s="13"/>
    </row>
    <row r="909">
      <c r="B909" s="13"/>
    </row>
    <row r="910">
      <c r="B910" s="13"/>
    </row>
    <row r="911">
      <c r="B911" s="13"/>
    </row>
    <row r="912">
      <c r="B912" s="13"/>
    </row>
    <row r="913">
      <c r="B913" s="13"/>
    </row>
    <row r="914">
      <c r="B914" s="13"/>
    </row>
    <row r="915">
      <c r="B915" s="13"/>
    </row>
    <row r="916">
      <c r="B916" s="13"/>
    </row>
    <row r="917">
      <c r="B917" s="13"/>
    </row>
    <row r="918">
      <c r="B918" s="13"/>
    </row>
    <row r="919">
      <c r="B919" s="13"/>
    </row>
    <row r="920">
      <c r="B920" s="13"/>
    </row>
    <row r="921">
      <c r="B921" s="13"/>
    </row>
    <row r="922">
      <c r="B922" s="13"/>
    </row>
    <row r="923">
      <c r="B923" s="13"/>
    </row>
    <row r="924">
      <c r="B924" s="13"/>
    </row>
    <row r="925">
      <c r="B925" s="13"/>
    </row>
    <row r="926">
      <c r="B926" s="13"/>
    </row>
    <row r="927">
      <c r="B927" s="13"/>
    </row>
    <row r="928">
      <c r="B928" s="13"/>
    </row>
    <row r="929">
      <c r="B929" s="13"/>
    </row>
    <row r="930">
      <c r="B930" s="13"/>
    </row>
    <row r="931">
      <c r="B931" s="13"/>
    </row>
    <row r="932">
      <c r="B932" s="13"/>
    </row>
    <row r="933">
      <c r="B933" s="13"/>
    </row>
    <row r="934">
      <c r="B934" s="13"/>
    </row>
    <row r="935">
      <c r="B935" s="13"/>
    </row>
    <row r="936">
      <c r="B936" s="13"/>
    </row>
    <row r="937">
      <c r="B937" s="13"/>
    </row>
    <row r="938">
      <c r="B938" s="13"/>
    </row>
    <row r="939">
      <c r="B939" s="13"/>
    </row>
    <row r="940">
      <c r="B940" s="13"/>
    </row>
    <row r="941">
      <c r="B941" s="13"/>
    </row>
    <row r="942">
      <c r="B942" s="13"/>
    </row>
    <row r="943">
      <c r="B943" s="13"/>
    </row>
    <row r="944">
      <c r="B944" s="13"/>
    </row>
    <row r="945">
      <c r="B945" s="13"/>
    </row>
    <row r="946">
      <c r="B946" s="13"/>
    </row>
    <row r="947">
      <c r="B947" s="13"/>
    </row>
    <row r="948">
      <c r="B948" s="13"/>
    </row>
    <row r="949">
      <c r="B949" s="13"/>
    </row>
    <row r="950">
      <c r="B950" s="13"/>
    </row>
    <row r="951">
      <c r="B951" s="13"/>
    </row>
    <row r="952">
      <c r="B952" s="13"/>
    </row>
    <row r="953">
      <c r="B953" s="13"/>
    </row>
    <row r="954">
      <c r="B954" s="13"/>
    </row>
    <row r="955">
      <c r="B955" s="13"/>
    </row>
    <row r="956">
      <c r="B956" s="13"/>
    </row>
    <row r="957">
      <c r="B957" s="13"/>
    </row>
    <row r="958">
      <c r="B958" s="13"/>
    </row>
    <row r="959">
      <c r="B959" s="13"/>
    </row>
    <row r="960">
      <c r="B960" s="13"/>
    </row>
    <row r="961">
      <c r="B961" s="13"/>
    </row>
    <row r="962">
      <c r="B962" s="13"/>
    </row>
    <row r="963">
      <c r="B963" s="13"/>
    </row>
    <row r="964">
      <c r="B964" s="13"/>
    </row>
    <row r="965">
      <c r="B965" s="13"/>
    </row>
    <row r="966">
      <c r="B966" s="13"/>
    </row>
    <row r="967">
      <c r="B967" s="13"/>
    </row>
    <row r="968">
      <c r="B968" s="13"/>
    </row>
    <row r="969">
      <c r="B969" s="13"/>
    </row>
    <row r="970">
      <c r="B970" s="13"/>
    </row>
    <row r="971">
      <c r="B971" s="13"/>
    </row>
    <row r="972">
      <c r="B972" s="13"/>
    </row>
    <row r="973">
      <c r="B973" s="13"/>
    </row>
    <row r="974">
      <c r="B974" s="13"/>
    </row>
    <row r="975">
      <c r="B975" s="13"/>
    </row>
    <row r="976">
      <c r="B976" s="13"/>
    </row>
    <row r="977">
      <c r="B977" s="13"/>
    </row>
    <row r="978">
      <c r="B978" s="13"/>
    </row>
    <row r="979">
      <c r="B979" s="13"/>
    </row>
    <row r="980">
      <c r="B980" s="13"/>
    </row>
    <row r="981">
      <c r="B981" s="13"/>
    </row>
    <row r="982">
      <c r="B982" s="13"/>
    </row>
    <row r="983">
      <c r="B983" s="13"/>
    </row>
    <row r="984">
      <c r="B984" s="13"/>
    </row>
    <row r="985">
      <c r="B985" s="13"/>
    </row>
    <row r="986">
      <c r="B986" s="13"/>
    </row>
    <row r="987">
      <c r="B987" s="13"/>
    </row>
    <row r="988">
      <c r="B988" s="13"/>
    </row>
    <row r="989">
      <c r="B989" s="13"/>
    </row>
    <row r="990">
      <c r="B990" s="13"/>
    </row>
    <row r="991">
      <c r="B991" s="13"/>
    </row>
    <row r="992">
      <c r="B992" s="13"/>
    </row>
    <row r="993">
      <c r="B993" s="13"/>
    </row>
    <row r="994">
      <c r="B994" s="13"/>
    </row>
    <row r="995">
      <c r="B995" s="13"/>
    </row>
    <row r="996">
      <c r="B996" s="13"/>
    </row>
    <row r="997">
      <c r="B997" s="13"/>
    </row>
    <row r="998">
      <c r="B998" s="13"/>
    </row>
    <row r="999">
      <c r="B999" s="13"/>
    </row>
    <row r="1000">
      <c r="B1000" s="13"/>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s>
  <sheetData>
    <row r="1">
      <c r="A1" s="1" t="s">
        <v>13956</v>
      </c>
    </row>
    <row r="2">
      <c r="A2" s="1" t="s">
        <v>13957</v>
      </c>
    </row>
  </sheetData>
  <drawing r:id="rId1"/>
</worksheet>
</file>